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project\PoulinHaddad\"/>
    </mc:Choice>
  </mc:AlternateContent>
  <bookViews>
    <workbookView xWindow="0" yWindow="0" windowWidth="28800" windowHeight="12210" activeTab="2"/>
  </bookViews>
  <sheets>
    <sheet name="Table 1" sheetId="1" r:id="rId1"/>
    <sheet name="Table 2" sheetId="2" r:id="rId2"/>
    <sheet name="Table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5" i="1"/>
  <c r="H14" i="3"/>
  <c r="H7" i="3"/>
  <c r="P16" i="3"/>
  <c r="R15" i="2"/>
  <c r="O12" i="3"/>
  <c r="Q11" i="3"/>
  <c r="S14" i="3"/>
  <c r="P14" i="2"/>
  <c r="U15" i="3"/>
  <c r="U22" i="3"/>
  <c r="R7" i="2"/>
  <c r="L8" i="3"/>
  <c r="M8" i="3"/>
  <c r="T8" i="3"/>
  <c r="O9" i="2"/>
  <c r="O6" i="3"/>
  <c r="R7" i="3"/>
  <c r="P16" i="2"/>
  <c r="R11" i="2"/>
  <c r="O18" i="2"/>
  <c r="W17" i="3"/>
  <c r="O7" i="2"/>
  <c r="N20" i="3"/>
  <c r="R16" i="3"/>
  <c r="P7" i="3"/>
  <c r="R6" i="2"/>
  <c r="R11" i="3"/>
  <c r="Q7" i="2"/>
  <c r="M7" i="3"/>
  <c r="L11" i="3"/>
  <c r="Q17" i="3"/>
  <c r="H12" i="3"/>
  <c r="H8" i="3"/>
  <c r="P5" i="2"/>
  <c r="O19" i="3"/>
  <c r="M10" i="3"/>
  <c r="Q11" i="2"/>
  <c r="S5" i="3"/>
  <c r="V8" i="3"/>
  <c r="O20" i="3"/>
  <c r="T10" i="3"/>
  <c r="P18" i="2"/>
  <c r="R19" i="3"/>
  <c r="U19" i="3"/>
  <c r="R6" i="3"/>
  <c r="Q10" i="2"/>
  <c r="L7" i="3"/>
  <c r="K22" i="3"/>
  <c r="O5" i="3"/>
  <c r="K15" i="3"/>
  <c r="Q6" i="3"/>
  <c r="L15" i="3"/>
  <c r="W19" i="3"/>
  <c r="S7" i="3"/>
  <c r="K17" i="3"/>
  <c r="M14" i="3"/>
  <c r="Q22" i="3"/>
  <c r="S10" i="3"/>
  <c r="W7" i="3"/>
  <c r="V17" i="3"/>
  <c r="O13" i="2"/>
  <c r="Q4" i="2"/>
  <c r="O14" i="2"/>
  <c r="S22" i="3"/>
  <c r="P10" i="2"/>
  <c r="Q13" i="2"/>
  <c r="V20" i="3"/>
  <c r="H10" i="3"/>
  <c r="P12" i="3"/>
  <c r="R14" i="3"/>
  <c r="N5" i="3"/>
  <c r="R4" i="2"/>
  <c r="V22" i="3"/>
  <c r="M11" i="3"/>
  <c r="L17" i="3"/>
  <c r="M17" i="3"/>
  <c r="Q20" i="3"/>
  <c r="T5" i="3"/>
  <c r="M22" i="3"/>
  <c r="L5" i="3"/>
  <c r="L12" i="3"/>
  <c r="P15" i="2"/>
  <c r="O10" i="3"/>
  <c r="O14" i="3"/>
  <c r="Q16" i="2"/>
  <c r="H5" i="3"/>
  <c r="R20" i="3"/>
  <c r="T14" i="3"/>
  <c r="N15" i="3"/>
  <c r="Q9" i="2"/>
  <c r="V6" i="3"/>
  <c r="O4" i="2"/>
  <c r="Q8" i="3"/>
  <c r="Q19" i="3"/>
  <c r="R15" i="3"/>
  <c r="L14" i="3"/>
  <c r="P9" i="2"/>
  <c r="T15" i="3"/>
  <c r="O16" i="3"/>
  <c r="S17" i="3"/>
  <c r="V11" i="3"/>
  <c r="W11" i="3"/>
  <c r="K5" i="3"/>
  <c r="H16" i="3"/>
  <c r="P22" i="3"/>
  <c r="P13" i="2"/>
  <c r="R5" i="3"/>
  <c r="Q10" i="3"/>
  <c r="W12" i="3"/>
  <c r="O11" i="2"/>
  <c r="S6" i="3"/>
  <c r="O5" i="2"/>
  <c r="O19" i="2"/>
  <c r="Q14" i="2"/>
  <c r="N7" i="3"/>
  <c r="S20" i="3"/>
  <c r="P15" i="3"/>
  <c r="W20" i="3"/>
  <c r="M19" i="3"/>
  <c r="Q19" i="2"/>
  <c r="V19" i="3"/>
  <c r="W16" i="3"/>
  <c r="V10" i="3"/>
  <c r="N22" i="3"/>
  <c r="R8" i="3"/>
  <c r="U17" i="3"/>
  <c r="W15" i="3"/>
  <c r="H11" i="3"/>
  <c r="P11" i="3"/>
  <c r="O22" i="3"/>
  <c r="T11" i="3"/>
  <c r="V7" i="3"/>
  <c r="K7" i="3"/>
  <c r="P4" i="2"/>
  <c r="P11" i="2"/>
  <c r="T17" i="3"/>
  <c r="P19" i="2"/>
  <c r="N16" i="3"/>
  <c r="O11" i="3"/>
  <c r="W5" i="3"/>
  <c r="Q21" i="2"/>
  <c r="Q5" i="3"/>
  <c r="K16" i="3"/>
  <c r="L16" i="3"/>
  <c r="P14" i="3"/>
  <c r="R12" i="3"/>
  <c r="K8" i="3"/>
  <c r="L19" i="3"/>
  <c r="U7" i="3"/>
  <c r="K11" i="3"/>
  <c r="U12" i="3"/>
  <c r="P21" i="2"/>
  <c r="M15" i="3"/>
  <c r="T7" i="3"/>
  <c r="O6" i="2"/>
  <c r="T16" i="3"/>
  <c r="R13" i="2"/>
  <c r="L6" i="3"/>
  <c r="H19" i="3"/>
  <c r="M20" i="3"/>
  <c r="P19" i="3"/>
  <c r="T12" i="3"/>
  <c r="L10" i="3"/>
  <c r="W22" i="3"/>
  <c r="N19" i="3"/>
  <c r="U11" i="3"/>
  <c r="N12" i="3"/>
  <c r="V12" i="3"/>
  <c r="L20" i="3"/>
  <c r="R22" i="3"/>
  <c r="Q16" i="3"/>
  <c r="U14" i="3"/>
  <c r="R17" i="3"/>
  <c r="P10" i="3"/>
  <c r="S12" i="3"/>
  <c r="Q5" i="2"/>
  <c r="S11" i="3"/>
  <c r="Q15" i="3"/>
  <c r="P8" i="3"/>
  <c r="K12" i="3"/>
  <c r="P7" i="2"/>
  <c r="M12" i="3"/>
  <c r="S16" i="3"/>
  <c r="U16" i="3"/>
  <c r="H20" i="3"/>
  <c r="R14" i="2"/>
  <c r="S19" i="3"/>
  <c r="T19" i="3"/>
  <c r="V15" i="3"/>
  <c r="R9" i="2"/>
  <c r="N10" i="3"/>
  <c r="P6" i="2"/>
  <c r="Q12" i="3"/>
  <c r="T20" i="3"/>
  <c r="T6" i="3"/>
  <c r="P5" i="3"/>
  <c r="N6" i="3"/>
  <c r="Q15" i="2"/>
  <c r="H6" i="3"/>
  <c r="K20" i="3"/>
  <c r="O15" i="2"/>
  <c r="R10" i="3"/>
  <c r="K10" i="3"/>
  <c r="U6" i="3"/>
  <c r="L22" i="3"/>
  <c r="W10" i="3"/>
  <c r="O17" i="3"/>
  <c r="R18" i="2"/>
  <c r="K14" i="3"/>
  <c r="R19" i="2"/>
  <c r="K6" i="3"/>
  <c r="Q6" i="2"/>
  <c r="H22" i="3"/>
  <c r="W8" i="3"/>
  <c r="O16" i="2"/>
  <c r="T22" i="3"/>
  <c r="V16" i="3"/>
  <c r="R21" i="2"/>
  <c r="Q7" i="3"/>
  <c r="U10" i="3"/>
  <c r="N8" i="3"/>
  <c r="N11" i="3"/>
  <c r="P20" i="3"/>
  <c r="P17" i="3"/>
  <c r="Q18" i="2"/>
  <c r="K19" i="3"/>
  <c r="N17" i="3"/>
  <c r="Q14" i="3"/>
  <c r="W6" i="3"/>
  <c r="H15" i="3"/>
  <c r="H17" i="3"/>
  <c r="R5" i="2"/>
  <c r="V14" i="3"/>
  <c r="U8" i="3"/>
  <c r="U5" i="3"/>
  <c r="O8" i="3"/>
  <c r="U20" i="3"/>
  <c r="M5" i="3"/>
  <c r="O10" i="2"/>
  <c r="W14" i="3"/>
  <c r="R10" i="2"/>
  <c r="N14" i="3"/>
  <c r="O7" i="3"/>
  <c r="V5" i="3"/>
  <c r="S15" i="3"/>
  <c r="M16" i="3"/>
  <c r="R16" i="2"/>
  <c r="S8" i="3"/>
  <c r="M6" i="3"/>
  <c r="O15" i="3"/>
  <c r="O21" i="2"/>
  <c r="P6" i="3"/>
  <c r="AH17" i="3" l="1"/>
  <c r="AV17" i="3" s="1"/>
  <c r="AE17" i="3"/>
  <c r="AS17" i="3" s="1"/>
  <c r="AA17" i="3"/>
  <c r="AO17" i="3" s="1"/>
  <c r="Y17" i="3"/>
  <c r="AM17" i="3" s="1"/>
  <c r="S16" i="2"/>
  <c r="AB17" i="3"/>
  <c r="AP17" i="3" s="1"/>
  <c r="AI17" i="3"/>
  <c r="AW17" i="3" s="1"/>
  <c r="AJ17" i="3"/>
  <c r="AX17" i="3" s="1"/>
  <c r="AG17" i="3"/>
  <c r="AU17" i="3" s="1"/>
  <c r="Z17" i="3"/>
  <c r="AN17" i="3" s="1"/>
  <c r="AC17" i="3"/>
  <c r="AQ17" i="3" s="1"/>
  <c r="AK17" i="3"/>
  <c r="AY17" i="3" s="1"/>
  <c r="AF17" i="3"/>
  <c r="AT17" i="3" s="1"/>
  <c r="AD17" i="3"/>
  <c r="AR17" i="3" s="1"/>
  <c r="AE11" i="3"/>
  <c r="AS11" i="3" s="1"/>
  <c r="AH11" i="3"/>
  <c r="AV11" i="3" s="1"/>
  <c r="AF11" i="3"/>
  <c r="AT11" i="3" s="1"/>
  <c r="Y11" i="3"/>
  <c r="AM11" i="3" s="1"/>
  <c r="AI11" i="3"/>
  <c r="AW11" i="3" s="1"/>
  <c r="AA11" i="3"/>
  <c r="AO11" i="3" s="1"/>
  <c r="AJ11" i="3"/>
  <c r="AX11" i="3" s="1"/>
  <c r="Z11" i="3"/>
  <c r="AN11" i="3" s="1"/>
  <c r="AB11" i="3"/>
  <c r="AP11" i="3" s="1"/>
  <c r="AG11" i="3"/>
  <c r="AU11" i="3" s="1"/>
  <c r="AC11" i="3"/>
  <c r="AQ11" i="3" s="1"/>
  <c r="S10" i="2"/>
  <c r="AK11" i="3"/>
  <c r="AY11" i="3" s="1"/>
  <c r="AD11" i="3"/>
  <c r="AR11" i="3" s="1"/>
  <c r="AI6" i="3"/>
  <c r="AW6" i="3" s="1"/>
  <c r="S5" i="2"/>
  <c r="AC6" i="3"/>
  <c r="AQ6" i="3" s="1"/>
  <c r="AD6" i="3"/>
  <c r="AR6" i="3" s="1"/>
  <c r="AH6" i="3"/>
  <c r="AV6" i="3" s="1"/>
  <c r="Z6" i="3"/>
  <c r="AN6" i="3" s="1"/>
  <c r="AA6" i="3"/>
  <c r="AO6" i="3" s="1"/>
  <c r="Y6" i="3"/>
  <c r="AM6" i="3" s="1"/>
  <c r="AJ6" i="3"/>
  <c r="AX6" i="3" s="1"/>
  <c r="AE6" i="3"/>
  <c r="AS6" i="3" s="1"/>
  <c r="AF6" i="3"/>
  <c r="AT6" i="3" s="1"/>
  <c r="AG6" i="3"/>
  <c r="AU6" i="3" s="1"/>
  <c r="AK6" i="3"/>
  <c r="AY6" i="3" s="1"/>
  <c r="AB6" i="3"/>
  <c r="AP6" i="3" s="1"/>
  <c r="AF22" i="3"/>
  <c r="AT22" i="3" s="1"/>
  <c r="AB22" i="3"/>
  <c r="AP22" i="3" s="1"/>
  <c r="AI22" i="3"/>
  <c r="AW22" i="3" s="1"/>
  <c r="AJ22" i="3"/>
  <c r="AX22" i="3" s="1"/>
  <c r="Z22" i="3"/>
  <c r="AN22" i="3" s="1"/>
  <c r="AG22" i="3"/>
  <c r="AU22" i="3" s="1"/>
  <c r="AH22" i="3"/>
  <c r="AV22" i="3" s="1"/>
  <c r="AC22" i="3"/>
  <c r="AQ22" i="3" s="1"/>
  <c r="AK22" i="3"/>
  <c r="AY22" i="3" s="1"/>
  <c r="AD22" i="3"/>
  <c r="AR22" i="3" s="1"/>
  <c r="S21" i="2"/>
  <c r="Y22" i="3"/>
  <c r="AM22" i="3" s="1"/>
  <c r="AE22" i="3"/>
  <c r="AS22" i="3" s="1"/>
  <c r="AA22" i="3"/>
  <c r="AO22" i="3" s="1"/>
  <c r="AA20" i="3"/>
  <c r="AO20" i="3" s="1"/>
  <c r="AE20" i="3"/>
  <c r="AS20" i="3" s="1"/>
  <c r="AI20" i="3"/>
  <c r="AW20" i="3" s="1"/>
  <c r="AG20" i="3"/>
  <c r="AU20" i="3" s="1"/>
  <c r="AC20" i="3"/>
  <c r="AQ20" i="3" s="1"/>
  <c r="AH20" i="3"/>
  <c r="AV20" i="3" s="1"/>
  <c r="AB20" i="3"/>
  <c r="AP20" i="3" s="1"/>
  <c r="Z20" i="3"/>
  <c r="AN20" i="3" s="1"/>
  <c r="AJ20" i="3"/>
  <c r="AX20" i="3" s="1"/>
  <c r="AK20" i="3"/>
  <c r="AY20" i="3" s="1"/>
  <c r="AD20" i="3"/>
  <c r="AR20" i="3" s="1"/>
  <c r="Y20" i="3"/>
  <c r="AM20" i="3" s="1"/>
  <c r="AF20" i="3"/>
  <c r="AT20" i="3" s="1"/>
  <c r="S19" i="2"/>
  <c r="AI19" i="3"/>
  <c r="AW19" i="3" s="1"/>
  <c r="Y19" i="3"/>
  <c r="AM19" i="3" s="1"/>
  <c r="AE19" i="3"/>
  <c r="AS19" i="3" s="1"/>
  <c r="AB19" i="3"/>
  <c r="AP19" i="3" s="1"/>
  <c r="AF19" i="3"/>
  <c r="AT19" i="3" s="1"/>
  <c r="AC19" i="3"/>
  <c r="AQ19" i="3" s="1"/>
  <c r="AD19" i="3"/>
  <c r="AR19" i="3" s="1"/>
  <c r="S18" i="2"/>
  <c r="AK19" i="3"/>
  <c r="AY19" i="3" s="1"/>
  <c r="AJ19" i="3"/>
  <c r="AX19" i="3" s="1"/>
  <c r="AG19" i="3"/>
  <c r="AU19" i="3" s="1"/>
  <c r="Z19" i="3"/>
  <c r="AN19" i="3" s="1"/>
  <c r="AA19" i="3"/>
  <c r="AO19" i="3" s="1"/>
  <c r="AH19" i="3"/>
  <c r="AV19" i="3" s="1"/>
  <c r="AI10" i="3"/>
  <c r="AW10" i="3" s="1"/>
  <c r="AF10" i="3"/>
  <c r="AT10" i="3" s="1"/>
  <c r="AB10" i="3"/>
  <c r="AP10" i="3" s="1"/>
  <c r="AJ10" i="3"/>
  <c r="AX10" i="3" s="1"/>
  <c r="AE10" i="3"/>
  <c r="AS10" i="3" s="1"/>
  <c r="AG10" i="3"/>
  <c r="AU10" i="3" s="1"/>
  <c r="Y10" i="3"/>
  <c r="AM10" i="3" s="1"/>
  <c r="Z10" i="3"/>
  <c r="AN10" i="3" s="1"/>
  <c r="AH10" i="3"/>
  <c r="AV10" i="3" s="1"/>
  <c r="AA10" i="3"/>
  <c r="AO10" i="3" s="1"/>
  <c r="AC10" i="3"/>
  <c r="AQ10" i="3" s="1"/>
  <c r="S9" i="2"/>
  <c r="AK10" i="3"/>
  <c r="AY10" i="3" s="1"/>
  <c r="AD10" i="3"/>
  <c r="AR10" i="3" s="1"/>
  <c r="AG15" i="3"/>
  <c r="AU15" i="3" s="1"/>
  <c r="AK15" i="3"/>
  <c r="AY15" i="3" s="1"/>
  <c r="AA15" i="3"/>
  <c r="AO15" i="3" s="1"/>
  <c r="AD15" i="3"/>
  <c r="AR15" i="3" s="1"/>
  <c r="Z15" i="3"/>
  <c r="AN15" i="3" s="1"/>
  <c r="AE15" i="3"/>
  <c r="AS15" i="3" s="1"/>
  <c r="AF15" i="3"/>
  <c r="AT15" i="3" s="1"/>
  <c r="Y15" i="3"/>
  <c r="AM15" i="3" s="1"/>
  <c r="AH15" i="3"/>
  <c r="AV15" i="3" s="1"/>
  <c r="S14" i="2"/>
  <c r="AI15" i="3"/>
  <c r="AW15" i="3" s="1"/>
  <c r="AB15" i="3"/>
  <c r="AP15" i="3" s="1"/>
  <c r="AJ15" i="3"/>
  <c r="AX15" i="3" s="1"/>
  <c r="AC15" i="3"/>
  <c r="AQ15" i="3" s="1"/>
  <c r="AB14" i="3"/>
  <c r="AP14" i="3" s="1"/>
  <c r="AC14" i="3"/>
  <c r="AQ14" i="3" s="1"/>
  <c r="Z14" i="3"/>
  <c r="AN14" i="3" s="1"/>
  <c r="S13" i="2"/>
  <c r="AK14" i="3"/>
  <c r="AY14" i="3" s="1"/>
  <c r="AA14" i="3"/>
  <c r="AO14" i="3" s="1"/>
  <c r="Y14" i="3"/>
  <c r="AM14" i="3" s="1"/>
  <c r="AH14" i="3"/>
  <c r="AV14" i="3" s="1"/>
  <c r="AI14" i="3"/>
  <c r="AW14" i="3" s="1"/>
  <c r="AJ14" i="3"/>
  <c r="AX14" i="3" s="1"/>
  <c r="AD14" i="3"/>
  <c r="AR14" i="3" s="1"/>
  <c r="AE14" i="3"/>
  <c r="AS14" i="3" s="1"/>
  <c r="AF14" i="3"/>
  <c r="AT14" i="3" s="1"/>
  <c r="AG14" i="3"/>
  <c r="AU14" i="3" s="1"/>
  <c r="AJ5" i="3"/>
  <c r="AX5" i="3" s="1"/>
  <c r="S4" i="2"/>
  <c r="AC5" i="3"/>
  <c r="AQ5" i="3" s="1"/>
  <c r="AK5" i="3"/>
  <c r="AY5" i="3" s="1"/>
  <c r="AE5" i="3"/>
  <c r="AS5" i="3" s="1"/>
  <c r="Z5" i="3"/>
  <c r="AN5" i="3" s="1"/>
  <c r="AF5" i="3"/>
  <c r="AT5" i="3" s="1"/>
  <c r="AH5" i="3"/>
  <c r="AV5" i="3" s="1"/>
  <c r="AG5" i="3"/>
  <c r="AU5" i="3" s="1"/>
  <c r="AA5" i="3"/>
  <c r="AO5" i="3" s="1"/>
  <c r="AI5" i="3"/>
  <c r="AW5" i="3" s="1"/>
  <c r="AB5" i="3"/>
  <c r="AP5" i="3" s="1"/>
  <c r="Y5" i="3"/>
  <c r="AM5" i="3" s="1"/>
  <c r="AD5" i="3"/>
  <c r="AR5" i="3" s="1"/>
  <c r="AB7" i="3"/>
  <c r="AP7" i="3" s="1"/>
  <c r="AJ7" i="3"/>
  <c r="AX7" i="3" s="1"/>
  <c r="AC7" i="3"/>
  <c r="AQ7" i="3" s="1"/>
  <c r="Z7" i="3"/>
  <c r="AN7" i="3" s="1"/>
  <c r="AK7" i="3"/>
  <c r="AY7" i="3" s="1"/>
  <c r="AH7" i="3"/>
  <c r="AV7" i="3" s="1"/>
  <c r="AA7" i="3"/>
  <c r="AO7" i="3" s="1"/>
  <c r="AI7" i="3"/>
  <c r="AW7" i="3" s="1"/>
  <c r="S6" i="2"/>
  <c r="Y7" i="3"/>
  <c r="AM7" i="3" s="1"/>
  <c r="AF7" i="3"/>
  <c r="AT7" i="3" s="1"/>
  <c r="AG7" i="3"/>
  <c r="AU7" i="3" s="1"/>
  <c r="AD7" i="3"/>
  <c r="AR7" i="3" s="1"/>
  <c r="AE7" i="3"/>
  <c r="AS7" i="3" s="1"/>
  <c r="Z12" i="3"/>
  <c r="AN12" i="3" s="1"/>
  <c r="AC12" i="3"/>
  <c r="AQ12" i="3" s="1"/>
  <c r="AH12" i="3"/>
  <c r="AV12" i="3" s="1"/>
  <c r="AF12" i="3"/>
  <c r="AT12" i="3" s="1"/>
  <c r="AA12" i="3"/>
  <c r="AO12" i="3" s="1"/>
  <c r="AK12" i="3"/>
  <c r="AY12" i="3" s="1"/>
  <c r="S11" i="2"/>
  <c r="AI12" i="3"/>
  <c r="AW12" i="3" s="1"/>
  <c r="AE12" i="3"/>
  <c r="AS12" i="3" s="1"/>
  <c r="AG12" i="3"/>
  <c r="AU12" i="3" s="1"/>
  <c r="AB12" i="3"/>
  <c r="AP12" i="3" s="1"/>
  <c r="AJ12" i="3"/>
  <c r="AX12" i="3" s="1"/>
  <c r="Y12" i="3"/>
  <c r="AM12" i="3" s="1"/>
  <c r="AD12" i="3"/>
  <c r="AR12" i="3" s="1"/>
  <c r="AF8" i="3"/>
  <c r="AT8" i="3" s="1"/>
  <c r="AC8" i="3"/>
  <c r="AQ8" i="3" s="1"/>
  <c r="Y8" i="3"/>
  <c r="AM8" i="3" s="1"/>
  <c r="AH8" i="3"/>
  <c r="AV8" i="3" s="1"/>
  <c r="AG8" i="3"/>
  <c r="AU8" i="3" s="1"/>
  <c r="AI8" i="3"/>
  <c r="AW8" i="3" s="1"/>
  <c r="S7" i="2"/>
  <c r="AK8" i="3"/>
  <c r="AY8" i="3" s="1"/>
  <c r="AD8" i="3"/>
  <c r="AR8" i="3" s="1"/>
  <c r="AE8" i="3"/>
  <c r="AS8" i="3" s="1"/>
  <c r="AJ8" i="3"/>
  <c r="AX8" i="3" s="1"/>
  <c r="Z8" i="3"/>
  <c r="AN8" i="3" s="1"/>
  <c r="AB8" i="3"/>
  <c r="AP8" i="3" s="1"/>
  <c r="AA8" i="3"/>
  <c r="AO8" i="3" s="1"/>
  <c r="AD16" i="3"/>
  <c r="AR16" i="3" s="1"/>
  <c r="Y16" i="3"/>
  <c r="AM16" i="3" s="1"/>
  <c r="AF16" i="3"/>
  <c r="AT16" i="3" s="1"/>
  <c r="AI16" i="3"/>
  <c r="AW16" i="3" s="1"/>
  <c r="AG16" i="3"/>
  <c r="AU16" i="3" s="1"/>
  <c r="AB16" i="3"/>
  <c r="AP16" i="3" s="1"/>
  <c r="AH16" i="3"/>
  <c r="AV16" i="3" s="1"/>
  <c r="S15" i="2"/>
  <c r="AC16" i="3"/>
  <c r="AQ16" i="3" s="1"/>
  <c r="AK16" i="3"/>
  <c r="AY16" i="3" s="1"/>
  <c r="AE16" i="3"/>
  <c r="AS16" i="3" s="1"/>
  <c r="AJ16" i="3"/>
  <c r="AX16" i="3" s="1"/>
  <c r="AA16" i="3"/>
  <c r="AO16" i="3" s="1"/>
  <c r="Z16" i="3"/>
  <c r="AN16" i="3" s="1"/>
  <c r="I6" i="3" l="1"/>
  <c r="I16" i="3"/>
  <c r="I19" i="3"/>
  <c r="I12" i="3"/>
  <c r="I14" i="3"/>
  <c r="I7" i="3"/>
  <c r="I22" i="3"/>
  <c r="I20" i="3"/>
  <c r="I10" i="3"/>
  <c r="I15" i="3"/>
  <c r="I11" i="3"/>
  <c r="I17" i="3"/>
  <c r="I8" i="3"/>
  <c r="I5" i="3"/>
</calcChain>
</file>

<file path=xl/sharedStrings.xml><?xml version="1.0" encoding="utf-8"?>
<sst xmlns="http://schemas.openxmlformats.org/spreadsheetml/2006/main" count="165" uniqueCount="74">
  <si>
    <t>Adipose</t>
  </si>
  <si>
    <t>Bone</t>
  </si>
  <si>
    <t>Brain</t>
  </si>
  <si>
    <t>Gut</t>
  </si>
  <si>
    <t>Heart</t>
  </si>
  <si>
    <t>Kidneys</t>
  </si>
  <si>
    <t>Liver</t>
  </si>
  <si>
    <t>Lungs</t>
  </si>
  <si>
    <t>Muscle</t>
  </si>
  <si>
    <t>Skin</t>
  </si>
  <si>
    <t>Spleen</t>
  </si>
  <si>
    <t>Thymus</t>
  </si>
  <si>
    <t>Plasma</t>
  </si>
  <si>
    <t>Blood cells</t>
  </si>
  <si>
    <t>Human Tissue Composition</t>
  </si>
  <si>
    <t>Residual-Blood-Adjusted Fractional Total Tissue Volume</t>
  </si>
  <si>
    <t>Neutral Lipids Equivalent</t>
  </si>
  <si>
    <t>Water Equivalent
Water (Fw)</t>
  </si>
  <si>
    <t>Neutral Lipids as
Triglycerids and Cholesterol</t>
  </si>
  <si>
    <t>Neutral Lipids as
Lipoproteins</t>
  </si>
  <si>
    <t>Total Neutral Lipids
(Fnlt or Fnlp)</t>
  </si>
  <si>
    <t>Ratio of Fnlt
and Fnlp</t>
  </si>
  <si>
    <t>Tissue Volumes
(L/kg)</t>
  </si>
  <si>
    <t>Etretinate</t>
  </si>
  <si>
    <t>N</t>
  </si>
  <si>
    <t>Everolimus</t>
  </si>
  <si>
    <t>Fulvestrant</t>
  </si>
  <si>
    <t>THC</t>
  </si>
  <si>
    <t>Itraconazole</t>
  </si>
  <si>
    <t>B</t>
  </si>
  <si>
    <t>Mifepristone</t>
  </si>
  <si>
    <t>Amiodarone</t>
  </si>
  <si>
    <t>Tamoxifen</t>
  </si>
  <si>
    <t>Vinblastine</t>
  </si>
  <si>
    <t>Thioridazine</t>
  </si>
  <si>
    <t>Acitretin</t>
  </si>
  <si>
    <t>A</t>
  </si>
  <si>
    <t>Z</t>
  </si>
  <si>
    <t>PCB-153</t>
  </si>
  <si>
    <t>10.7;3.7</t>
  </si>
  <si>
    <t>PhRMA #55</t>
  </si>
  <si>
    <t>PhRMA #59</t>
  </si>
  <si>
    <t>Compound-Specific Input Parameters</t>
  </si>
  <si>
    <t>Unbound Fraction in Plasma in Humans</t>
  </si>
  <si>
    <t>Drugs</t>
  </si>
  <si>
    <t>Class</t>
  </si>
  <si>
    <t>Log Pow</t>
  </si>
  <si>
    <t>Log Pvow</t>
  </si>
  <si>
    <t>pKa</t>
  </si>
  <si>
    <t>RBP</t>
  </si>
  <si>
    <t>Iwt</t>
  </si>
  <si>
    <t>Iwp</t>
  </si>
  <si>
    <t>Fold error</t>
  </si>
  <si>
    <t>Adjusted fup</t>
  </si>
  <si>
    <t>Experimentally determined fup</t>
  </si>
  <si>
    <t>Acid and zwiterrions</t>
  </si>
  <si>
    <t>Neutral pollutant</t>
  </si>
  <si>
    <t>Weak bases</t>
  </si>
  <si>
    <t>Strong bases</t>
  </si>
  <si>
    <t>Neutral drugs</t>
  </si>
  <si>
    <t>Predicted Values (L/kg)</t>
  </si>
  <si>
    <t>Published Model Based on Experimentally Determined fup</t>
  </si>
  <si>
    <t>Simplified Model Based on Adjusted fup</t>
  </si>
  <si>
    <t>Predicted Values</t>
  </si>
  <si>
    <t>Fold Error</t>
  </si>
  <si>
    <t>Observed Values (L/kg)</t>
  </si>
  <si>
    <t>WB</t>
  </si>
  <si>
    <t>SB</t>
  </si>
  <si>
    <t>Contains O</t>
  </si>
  <si>
    <t>fut</t>
  </si>
  <si>
    <t>Kp</t>
  </si>
  <si>
    <t>Vss</t>
  </si>
  <si>
    <t>VtKp</t>
  </si>
  <si>
    <t>Vss (eq.7)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</si>
</sst>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5" sqref="A5:A17"/>
    </sheetView>
  </sheetViews>
  <sheetFormatPr defaultRowHeight="15" x14ac:dyDescent="0.25"/>
  <cols>
    <col min="2" max="2" width="17.28515625" customWidth="1"/>
    <col min="3" max="3" width="26.7109375" customWidth="1"/>
    <col min="4" max="4" width="16.140625" customWidth="1"/>
    <col min="5" max="5" width="20.85546875" customWidth="1"/>
    <col min="6" max="6" width="11.7109375" bestFit="1" customWidth="1"/>
    <col min="7" max="7" width="16" customWidth="1"/>
  </cols>
  <sheetData>
    <row r="1" spans="1:10" x14ac:dyDescent="0.25">
      <c r="A1" s="8" t="s">
        <v>14</v>
      </c>
      <c r="B1" s="9"/>
      <c r="C1" s="9"/>
      <c r="D1" s="9"/>
      <c r="E1" s="9"/>
      <c r="F1" s="9"/>
      <c r="G1" s="9"/>
    </row>
    <row r="2" spans="1:10" x14ac:dyDescent="0.25">
      <c r="B2" s="10" t="s">
        <v>15</v>
      </c>
      <c r="C2" s="10"/>
      <c r="D2" s="10"/>
      <c r="E2" s="10"/>
    </row>
    <row r="3" spans="1:10" x14ac:dyDescent="0.25">
      <c r="C3" s="10" t="s">
        <v>16</v>
      </c>
      <c r="D3" s="10"/>
      <c r="E3" s="10"/>
    </row>
    <row r="4" spans="1:10" s="1" customFormat="1" ht="75" x14ac:dyDescent="0.25">
      <c r="B4" s="2" t="s">
        <v>17</v>
      </c>
      <c r="C4" s="2" t="s">
        <v>18</v>
      </c>
      <c r="D4" s="2" t="s">
        <v>19</v>
      </c>
      <c r="E4" s="2" t="s">
        <v>20</v>
      </c>
      <c r="F4" s="2" t="s">
        <v>21</v>
      </c>
      <c r="G4" s="2" t="s">
        <v>22</v>
      </c>
      <c r="I4" s="2" t="s">
        <v>20</v>
      </c>
      <c r="J4" s="2" t="s">
        <v>21</v>
      </c>
    </row>
    <row r="5" spans="1:10" x14ac:dyDescent="0.25">
      <c r="A5" t="s">
        <v>0</v>
      </c>
      <c r="B5">
        <v>0.15</v>
      </c>
      <c r="C5">
        <v>0.8</v>
      </c>
      <c r="D5">
        <v>2.1000000000000001E-4</v>
      </c>
      <c r="E5">
        <v>0.8</v>
      </c>
      <c r="F5">
        <v>110</v>
      </c>
      <c r="G5">
        <v>0.14899999999999999</v>
      </c>
      <c r="I5">
        <f>C5+D5</f>
        <v>0.80021000000000009</v>
      </c>
      <c r="J5">
        <f>E5/$E$18</f>
        <v>109.58904109589042</v>
      </c>
    </row>
    <row r="6" spans="1:10" x14ac:dyDescent="0.25">
      <c r="A6" t="s">
        <v>1</v>
      </c>
      <c r="B6">
        <v>0.45</v>
      </c>
      <c r="C6">
        <v>7.4300000000000005E-2</v>
      </c>
      <c r="D6">
        <v>1.4999999999999999E-4</v>
      </c>
      <c r="E6">
        <v>7.3999999999999996E-2</v>
      </c>
      <c r="F6">
        <v>10.3</v>
      </c>
      <c r="G6">
        <v>0.13</v>
      </c>
      <c r="I6">
        <f t="shared" ref="I6:I18" si="0">C6+D6</f>
        <v>7.4450000000000002E-2</v>
      </c>
      <c r="J6">
        <f t="shared" ref="J6:J18" si="1">E6/$E$18</f>
        <v>10.136986301369863</v>
      </c>
    </row>
    <row r="7" spans="1:10" x14ac:dyDescent="0.25">
      <c r="A7" t="s">
        <v>2</v>
      </c>
      <c r="B7">
        <v>0.78</v>
      </c>
      <c r="C7">
        <v>6.8000000000000005E-2</v>
      </c>
      <c r="D7">
        <v>1.2999999999999999E-4</v>
      </c>
      <c r="E7">
        <v>6.8000000000000005E-2</v>
      </c>
      <c r="F7">
        <v>9.4</v>
      </c>
      <c r="G7">
        <v>0.02</v>
      </c>
      <c r="I7">
        <f t="shared" si="0"/>
        <v>6.813000000000001E-2</v>
      </c>
      <c r="J7">
        <f t="shared" si="1"/>
        <v>9.3150684931506849</v>
      </c>
    </row>
    <row r="8" spans="1:10" x14ac:dyDescent="0.25">
      <c r="A8" t="s">
        <v>3</v>
      </c>
      <c r="B8">
        <v>0.76</v>
      </c>
      <c r="C8">
        <v>5.3600000000000002E-2</v>
      </c>
      <c r="D8">
        <v>4.2999999999999999E-4</v>
      </c>
      <c r="E8">
        <v>5.3999999999999999E-2</v>
      </c>
      <c r="F8">
        <v>7.5</v>
      </c>
      <c r="G8">
        <v>2.5999999999999999E-2</v>
      </c>
      <c r="I8">
        <f t="shared" si="0"/>
        <v>5.4030000000000002E-2</v>
      </c>
      <c r="J8">
        <f t="shared" si="1"/>
        <v>7.397260273972603</v>
      </c>
    </row>
    <row r="9" spans="1:10" x14ac:dyDescent="0.25">
      <c r="A9" t="s">
        <v>4</v>
      </c>
      <c r="B9">
        <v>0.78</v>
      </c>
      <c r="C9">
        <v>1.6500000000000001E-2</v>
      </c>
      <c r="D9">
        <v>4.8999999999999998E-4</v>
      </c>
      <c r="E9">
        <v>1.7000000000000001E-2</v>
      </c>
      <c r="F9">
        <v>2.2999999999999998</v>
      </c>
      <c r="G9">
        <v>4.4000000000000003E-3</v>
      </c>
      <c r="I9">
        <f t="shared" si="0"/>
        <v>1.6990000000000002E-2</v>
      </c>
      <c r="J9">
        <f t="shared" si="1"/>
        <v>2.3287671232876712</v>
      </c>
    </row>
    <row r="10" spans="1:10" x14ac:dyDescent="0.25">
      <c r="A10" t="s">
        <v>5</v>
      </c>
      <c r="B10">
        <v>0.76</v>
      </c>
      <c r="C10">
        <v>2.5600000000000001E-2</v>
      </c>
      <c r="D10">
        <v>4.2000000000000002E-4</v>
      </c>
      <c r="E10">
        <v>2.5999999999999999E-2</v>
      </c>
      <c r="F10">
        <v>3.6</v>
      </c>
      <c r="G10">
        <v>4.4000000000000003E-3</v>
      </c>
      <c r="I10">
        <f t="shared" si="0"/>
        <v>2.6020000000000001E-2</v>
      </c>
      <c r="J10">
        <f t="shared" si="1"/>
        <v>3.5616438356164384</v>
      </c>
    </row>
    <row r="11" spans="1:10" x14ac:dyDescent="0.25">
      <c r="A11" t="s">
        <v>6</v>
      </c>
      <c r="B11">
        <v>0.73</v>
      </c>
      <c r="C11">
        <v>4.24E-2</v>
      </c>
      <c r="D11">
        <v>4.8999999999999998E-4</v>
      </c>
      <c r="E11">
        <v>4.2999999999999997E-2</v>
      </c>
      <c r="F11">
        <v>5.9</v>
      </c>
      <c r="G11">
        <v>3.5999999999999997E-2</v>
      </c>
      <c r="I11">
        <f t="shared" si="0"/>
        <v>4.2889999999999998E-2</v>
      </c>
      <c r="J11">
        <f t="shared" si="1"/>
        <v>5.8904109589041092</v>
      </c>
    </row>
    <row r="12" spans="1:10" x14ac:dyDescent="0.25">
      <c r="A12" t="s">
        <v>7</v>
      </c>
      <c r="B12">
        <v>0.78</v>
      </c>
      <c r="C12">
        <v>5.7000000000000002E-3</v>
      </c>
      <c r="D12">
        <v>5.1999999999999995E-4</v>
      </c>
      <c r="E12">
        <v>6.1999999999999998E-3</v>
      </c>
      <c r="F12">
        <v>0.86</v>
      </c>
      <c r="G12">
        <v>1.2999999999999999E-2</v>
      </c>
      <c r="I12">
        <f t="shared" si="0"/>
        <v>6.2199999999999998E-3</v>
      </c>
      <c r="J12">
        <f t="shared" si="1"/>
        <v>0.84931506849315064</v>
      </c>
    </row>
    <row r="13" spans="1:10" x14ac:dyDescent="0.25">
      <c r="A13" t="s">
        <v>8</v>
      </c>
      <c r="B13">
        <v>0.71</v>
      </c>
      <c r="C13">
        <v>2.4E-2</v>
      </c>
      <c r="D13">
        <v>1.8000000000000001E-4</v>
      </c>
      <c r="E13">
        <v>2.4E-2</v>
      </c>
      <c r="F13">
        <v>3.3</v>
      </c>
      <c r="G13">
        <v>0.48399999999999999</v>
      </c>
      <c r="I13">
        <f t="shared" si="0"/>
        <v>2.418E-2</v>
      </c>
      <c r="J13">
        <f t="shared" si="1"/>
        <v>3.2876712328767121</v>
      </c>
    </row>
    <row r="14" spans="1:10" x14ac:dyDescent="0.25">
      <c r="A14" t="s">
        <v>9</v>
      </c>
      <c r="B14">
        <v>0.67</v>
      </c>
      <c r="C14">
        <v>3.1699999999999999E-2</v>
      </c>
      <c r="D14">
        <v>2.9999999999999997E-4</v>
      </c>
      <c r="E14">
        <v>3.2000000000000001E-2</v>
      </c>
      <c r="F14">
        <v>4.4000000000000004</v>
      </c>
      <c r="G14">
        <v>0.08</v>
      </c>
      <c r="I14">
        <f t="shared" si="0"/>
        <v>3.2000000000000001E-2</v>
      </c>
      <c r="J14">
        <f t="shared" si="1"/>
        <v>4.3835616438356162</v>
      </c>
    </row>
    <row r="15" spans="1:10" x14ac:dyDescent="0.25">
      <c r="A15" t="s">
        <v>10</v>
      </c>
      <c r="B15">
        <v>0.79</v>
      </c>
      <c r="C15">
        <v>2.5999999999999999E-2</v>
      </c>
      <c r="D15">
        <v>6.3000000000000003E-4</v>
      </c>
      <c r="E15">
        <v>2.7E-2</v>
      </c>
      <c r="F15">
        <v>3.7</v>
      </c>
      <c r="G15">
        <v>2.8999999999999998E-3</v>
      </c>
      <c r="I15">
        <f t="shared" si="0"/>
        <v>2.6629999999999997E-2</v>
      </c>
      <c r="J15">
        <f t="shared" si="1"/>
        <v>3.6986301369863015</v>
      </c>
    </row>
    <row r="16" spans="1:10" x14ac:dyDescent="0.25">
      <c r="A16" t="s">
        <v>11</v>
      </c>
      <c r="B16">
        <v>0.78</v>
      </c>
      <c r="C16">
        <v>1.9599999999999999E-2</v>
      </c>
      <c r="D16">
        <v>2.3000000000000001E-4</v>
      </c>
      <c r="E16">
        <v>0.02</v>
      </c>
      <c r="F16">
        <v>2.7</v>
      </c>
      <c r="G16">
        <v>1E-4</v>
      </c>
      <c r="I16">
        <f t="shared" si="0"/>
        <v>1.983E-2</v>
      </c>
      <c r="J16">
        <f t="shared" si="1"/>
        <v>2.7397260273972601</v>
      </c>
    </row>
    <row r="17" spans="1:10" x14ac:dyDescent="0.25">
      <c r="A17" t="s">
        <v>13</v>
      </c>
      <c r="B17">
        <v>0.63</v>
      </c>
      <c r="C17">
        <v>2.1899999999999999E-2</v>
      </c>
      <c r="D17">
        <v>0</v>
      </c>
      <c r="E17">
        <v>2.1999999999999999E-2</v>
      </c>
      <c r="F17">
        <v>3</v>
      </c>
      <c r="G17">
        <v>3.6499999999999998E-2</v>
      </c>
      <c r="I17">
        <f t="shared" si="0"/>
        <v>2.1899999999999999E-2</v>
      </c>
      <c r="J17">
        <f t="shared" si="1"/>
        <v>3.0136986301369859</v>
      </c>
    </row>
    <row r="18" spans="1:10" x14ac:dyDescent="0.25">
      <c r="A18" t="s">
        <v>12</v>
      </c>
      <c r="B18">
        <v>0.96</v>
      </c>
      <c r="C18">
        <v>4.1999999999999997E-3</v>
      </c>
      <c r="D18">
        <v>3.0599999999999998E-3</v>
      </c>
      <c r="E18">
        <v>7.3000000000000001E-3</v>
      </c>
      <c r="F18">
        <v>1</v>
      </c>
      <c r="G18">
        <v>4.4999999999999998E-2</v>
      </c>
      <c r="I18">
        <f t="shared" si="0"/>
        <v>7.2599999999999991E-3</v>
      </c>
      <c r="J18">
        <f t="shared" si="1"/>
        <v>1</v>
      </c>
    </row>
  </sheetData>
  <mergeCells count="3">
    <mergeCell ref="A1:G1"/>
    <mergeCell ref="B2:E2"/>
    <mergeCell ref="C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R4" sqref="R4"/>
    </sheetView>
  </sheetViews>
  <sheetFormatPr defaultRowHeight="15" x14ac:dyDescent="0.25"/>
  <cols>
    <col min="1" max="1" width="12.5703125" bestFit="1" customWidth="1"/>
    <col min="9" max="11" width="18.5703125" customWidth="1"/>
    <col min="16" max="16" width="12" bestFit="1" customWidth="1"/>
    <col min="17" max="19" width="12.42578125" customWidth="1"/>
  </cols>
  <sheetData>
    <row r="1" spans="1:19" x14ac:dyDescent="0.25">
      <c r="B1" s="10" t="s">
        <v>42</v>
      </c>
      <c r="C1" s="10"/>
      <c r="D1" s="10"/>
      <c r="E1" s="10"/>
      <c r="F1" s="10"/>
      <c r="G1" s="10"/>
      <c r="H1" s="10"/>
      <c r="I1" s="10" t="s">
        <v>43</v>
      </c>
      <c r="J1" s="10"/>
      <c r="K1" s="10"/>
    </row>
    <row r="2" spans="1:19" s="2" customFormat="1" ht="28.5" customHeight="1" x14ac:dyDescent="0.25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54</v>
      </c>
      <c r="J2" s="2" t="s">
        <v>53</v>
      </c>
      <c r="K2" s="2" t="s">
        <v>52</v>
      </c>
      <c r="M2" s="2" t="s">
        <v>45</v>
      </c>
      <c r="N2" s="2" t="s">
        <v>68</v>
      </c>
      <c r="O2" s="2" t="s">
        <v>47</v>
      </c>
      <c r="P2" s="2" t="s">
        <v>50</v>
      </c>
      <c r="Q2" s="2" t="s">
        <v>51</v>
      </c>
      <c r="R2" s="2" t="s">
        <v>53</v>
      </c>
      <c r="S2" s="2" t="s">
        <v>52</v>
      </c>
    </row>
    <row r="3" spans="1:19" x14ac:dyDescent="0.25">
      <c r="A3" t="s">
        <v>59</v>
      </c>
    </row>
    <row r="4" spans="1:19" x14ac:dyDescent="0.25">
      <c r="A4" t="s">
        <v>23</v>
      </c>
      <c r="B4" t="s">
        <v>24</v>
      </c>
      <c r="C4">
        <v>7.23</v>
      </c>
      <c r="D4">
        <v>6.64</v>
      </c>
      <c r="E4" t="e">
        <v>#N/A</v>
      </c>
      <c r="F4">
        <v>1</v>
      </c>
      <c r="G4">
        <v>0</v>
      </c>
      <c r="H4">
        <v>0</v>
      </c>
      <c r="I4">
        <v>0.01</v>
      </c>
      <c r="J4" s="3">
        <v>8.1000000000000004E-6</v>
      </c>
      <c r="K4">
        <v>1235</v>
      </c>
      <c r="M4" t="s">
        <v>24</v>
      </c>
      <c r="N4" t="b">
        <v>1</v>
      </c>
      <c r="O4">
        <f>_xll.LogPvow(C4,M4,N4)</f>
        <v>6.6357700000000008</v>
      </c>
      <c r="P4">
        <f>_xll.Iwt(M4,E4)</f>
        <v>0</v>
      </c>
      <c r="Q4">
        <f>_xll.Iwp(M4,E4)</f>
        <v>0</v>
      </c>
      <c r="R4">
        <f>_xll.fup(C4,M4,E4)</f>
        <v>8.0662889803263512E-6</v>
      </c>
      <c r="S4">
        <f>I4/R4</f>
        <v>1239.7274662970744</v>
      </c>
    </row>
    <row r="5" spans="1:19" x14ac:dyDescent="0.25">
      <c r="A5" t="s">
        <v>25</v>
      </c>
      <c r="B5" t="s">
        <v>24</v>
      </c>
      <c r="C5">
        <v>7.1</v>
      </c>
      <c r="D5">
        <v>6.49</v>
      </c>
      <c r="E5" t="e">
        <v>#N/A</v>
      </c>
      <c r="F5">
        <v>1</v>
      </c>
      <c r="G5">
        <v>0</v>
      </c>
      <c r="H5">
        <v>0</v>
      </c>
      <c r="I5">
        <v>0.24</v>
      </c>
      <c r="J5" s="3">
        <v>1.1E-5</v>
      </c>
      <c r="K5">
        <v>21819</v>
      </c>
      <c r="M5" t="s">
        <v>24</v>
      </c>
      <c r="N5" t="b">
        <v>1</v>
      </c>
      <c r="O5">
        <f>_xll.LogPvow(C5,M5,N5)</f>
        <v>6.4928999999999988</v>
      </c>
      <c r="P5">
        <f>_xll.Iwt(M5,E5)</f>
        <v>0</v>
      </c>
      <c r="Q5">
        <f>_xll.Iwp(M5,E5)</f>
        <v>0</v>
      </c>
      <c r="R5">
        <f>_xll.fup(C5,M5,E5)</f>
        <v>1.088109503136595E-5</v>
      </c>
      <c r="S5">
        <f>I5/R5</f>
        <v>22056.60361463379</v>
      </c>
    </row>
    <row r="6" spans="1:19" x14ac:dyDescent="0.25">
      <c r="A6" t="s">
        <v>26</v>
      </c>
      <c r="B6" t="s">
        <v>24</v>
      </c>
      <c r="C6">
        <v>7.67</v>
      </c>
      <c r="D6">
        <v>7.12</v>
      </c>
      <c r="E6" t="e">
        <v>#N/A</v>
      </c>
      <c r="F6">
        <v>1</v>
      </c>
      <c r="G6">
        <v>0</v>
      </c>
      <c r="H6">
        <v>0</v>
      </c>
      <c r="I6">
        <v>0.01</v>
      </c>
      <c r="J6" s="3">
        <v>2.9000000000000002E-6</v>
      </c>
      <c r="K6">
        <v>3448</v>
      </c>
      <c r="M6" t="s">
        <v>24</v>
      </c>
      <c r="N6" t="b">
        <v>1</v>
      </c>
      <c r="O6">
        <f>_xll.LogPvow(C6,M6,N6)</f>
        <v>7.1193299999999997</v>
      </c>
      <c r="P6">
        <f>_xll.Iwt(M6,E6)</f>
        <v>0</v>
      </c>
      <c r="Q6">
        <f>_xll.Iwp(M6,E6)</f>
        <v>0</v>
      </c>
      <c r="R6">
        <f>_xll.fup(C6,M6,E6)</f>
        <v>2.9287069568443354E-6</v>
      </c>
      <c r="S6">
        <f>I6/R6</f>
        <v>3414.4761313965469</v>
      </c>
    </row>
    <row r="7" spans="1:19" x14ac:dyDescent="0.25">
      <c r="A7" t="s">
        <v>27</v>
      </c>
      <c r="B7" t="s">
        <v>24</v>
      </c>
      <c r="C7">
        <v>6.97</v>
      </c>
      <c r="D7">
        <v>6.35</v>
      </c>
      <c r="E7" t="e">
        <v>#N/A</v>
      </c>
      <c r="F7">
        <v>0.55000000000000004</v>
      </c>
      <c r="G7">
        <v>0</v>
      </c>
      <c r="H7">
        <v>0</v>
      </c>
      <c r="I7">
        <v>2.5000000000000001E-2</v>
      </c>
      <c r="J7" s="3">
        <v>1.5E-5</v>
      </c>
      <c r="K7">
        <v>1667</v>
      </c>
      <c r="M7" t="s">
        <v>24</v>
      </c>
      <c r="N7" t="b">
        <v>1</v>
      </c>
      <c r="O7">
        <f>_xll.LogPvow(C7,M7,N7)</f>
        <v>6.3500300000000003</v>
      </c>
      <c r="P7">
        <f>_xll.Iwt(M7,E7)</f>
        <v>0</v>
      </c>
      <c r="Q7">
        <f>_xll.Iwp(M7,E7)</f>
        <v>0</v>
      </c>
      <c r="R7">
        <f>_xll.fup(C7,M7,E7)</f>
        <v>1.467813981429915E-5</v>
      </c>
      <c r="S7">
        <f>I7/R7</f>
        <v>1703.213098954508</v>
      </c>
    </row>
    <row r="8" spans="1:19" x14ac:dyDescent="0.25">
      <c r="A8" t="s">
        <v>57</v>
      </c>
    </row>
    <row r="9" spans="1:19" x14ac:dyDescent="0.25">
      <c r="A9" t="s">
        <v>28</v>
      </c>
      <c r="B9" t="s">
        <v>29</v>
      </c>
      <c r="C9">
        <v>5.8</v>
      </c>
      <c r="D9">
        <v>5.0599999999999996</v>
      </c>
      <c r="E9">
        <v>3.7</v>
      </c>
      <c r="F9">
        <v>1</v>
      </c>
      <c r="G9">
        <v>5.0000000000000001E-4</v>
      </c>
      <c r="H9">
        <v>2.0000000000000001E-4</v>
      </c>
      <c r="I9">
        <v>2.8000000000000001E-2</v>
      </c>
      <c r="J9" s="3">
        <v>2.2000000000000001E-4</v>
      </c>
      <c r="K9">
        <v>127</v>
      </c>
      <c r="M9" t="s">
        <v>66</v>
      </c>
      <c r="N9" t="b">
        <v>1</v>
      </c>
      <c r="O9">
        <f>_xll.LogPvow(C9,M9,N9)</f>
        <v>5.0641999999999996</v>
      </c>
      <c r="P9">
        <f>_xll.Iwt(M9,E9)</f>
        <v>5.0118723362727253E-4</v>
      </c>
      <c r="Q9">
        <f>_xll.Iwp(M9,E9)</f>
        <v>1.9952623149688788E-4</v>
      </c>
      <c r="R9">
        <f>_xll.fup(C9,M9,E9)</f>
        <v>2.1710671602741746E-4</v>
      </c>
      <c r="S9">
        <f>I9/R9</f>
        <v>128.96883390960602</v>
      </c>
    </row>
    <row r="10" spans="1:19" x14ac:dyDescent="0.25">
      <c r="A10" t="s">
        <v>30</v>
      </c>
      <c r="B10" t="s">
        <v>29</v>
      </c>
      <c r="C10">
        <v>6.2</v>
      </c>
      <c r="D10">
        <v>5.5</v>
      </c>
      <c r="E10">
        <v>5.5</v>
      </c>
      <c r="F10">
        <v>1</v>
      </c>
      <c r="G10">
        <v>3.1600000000000003E-2</v>
      </c>
      <c r="H10">
        <v>1.2999999999999999E-2</v>
      </c>
      <c r="I10">
        <v>1.2999999999999999E-2</v>
      </c>
      <c r="J10" s="3">
        <v>8.7999999999999998E-5</v>
      </c>
      <c r="K10">
        <v>148</v>
      </c>
      <c r="M10" t="s">
        <v>66</v>
      </c>
      <c r="N10" t="b">
        <v>1</v>
      </c>
      <c r="O10">
        <f>_xll.LogPvow(C10,M10,N10)</f>
        <v>5.5038</v>
      </c>
      <c r="P10">
        <f>_xll.Iwt(M10,E10)</f>
        <v>3.1622776601683791E-2</v>
      </c>
      <c r="Q10">
        <f>_xll.Iwp(M10,E10)</f>
        <v>1.2589254117941661E-2</v>
      </c>
      <c r="R10">
        <f>_xll.fup(C10,M10,E10)</f>
        <v>8.7513280962873342E-5</v>
      </c>
      <c r="S10">
        <f>I10/R10</f>
        <v>148.54888146080506</v>
      </c>
    </row>
    <row r="11" spans="1:19" x14ac:dyDescent="0.25">
      <c r="A11" t="s">
        <v>40</v>
      </c>
      <c r="B11" t="s">
        <v>29</v>
      </c>
      <c r="C11">
        <v>6.5</v>
      </c>
      <c r="D11">
        <v>5.83</v>
      </c>
      <c r="E11">
        <v>4.0999999999999996</v>
      </c>
      <c r="F11">
        <v>0.65</v>
      </c>
      <c r="G11">
        <v>1.2999999999999999E-3</v>
      </c>
      <c r="H11">
        <v>5.0000000000000001E-4</v>
      </c>
      <c r="I11">
        <v>1E-3</v>
      </c>
      <c r="J11" s="3">
        <v>4.3999999999999999E-5</v>
      </c>
      <c r="K11">
        <v>23</v>
      </c>
      <c r="M11" t="s">
        <v>66</v>
      </c>
      <c r="N11" t="b">
        <v>1</v>
      </c>
      <c r="O11">
        <f>_xll.LogPvow(C11,M11,N11)</f>
        <v>5.833499999999999</v>
      </c>
      <c r="P11">
        <f>_xll.Iwt(M11,E11)</f>
        <v>1.2589254117941662E-3</v>
      </c>
      <c r="Q11">
        <f>_xll.Iwp(M11,E11)</f>
        <v>5.0118723362727144E-4</v>
      </c>
      <c r="R11">
        <f>_xll.fup(C11,M11,E11)</f>
        <v>4.333877972789374E-5</v>
      </c>
      <c r="S11">
        <f>I11/R11</f>
        <v>23.074022994615586</v>
      </c>
    </row>
    <row r="12" spans="1:19" x14ac:dyDescent="0.25">
      <c r="A12" t="s">
        <v>58</v>
      </c>
    </row>
    <row r="13" spans="1:19" x14ac:dyDescent="0.25">
      <c r="A13" t="s">
        <v>31</v>
      </c>
      <c r="B13" t="s">
        <v>29</v>
      </c>
      <c r="C13">
        <v>8</v>
      </c>
      <c r="D13">
        <v>8.2899999999999991</v>
      </c>
      <c r="E13">
        <v>9.4</v>
      </c>
      <c r="F13">
        <v>0.73</v>
      </c>
      <c r="G13">
        <v>251</v>
      </c>
      <c r="H13">
        <v>100</v>
      </c>
      <c r="I13">
        <v>0.05</v>
      </c>
      <c r="J13" s="3">
        <v>1.3999999999999999E-4</v>
      </c>
      <c r="K13">
        <v>357</v>
      </c>
      <c r="M13" t="s">
        <v>67</v>
      </c>
      <c r="N13" t="b">
        <v>1</v>
      </c>
      <c r="O13">
        <f>_xll.LogPvow(C13,M13,N13)</f>
        <v>8.2911999999999999</v>
      </c>
      <c r="P13">
        <f>_xll.Iwt(M13,E13)</f>
        <v>251.18864315095823</v>
      </c>
      <c r="Q13">
        <f>_xll.Iwp(M13,E13)</f>
        <v>100</v>
      </c>
      <c r="R13">
        <f>_xll.fup(C13,M13,E13)</f>
        <v>1.3833779009297614E-4</v>
      </c>
      <c r="S13">
        <f>I13/R13</f>
        <v>361.43413861386142</v>
      </c>
    </row>
    <row r="14" spans="1:19" x14ac:dyDescent="0.25">
      <c r="A14" t="s">
        <v>32</v>
      </c>
      <c r="B14" t="s">
        <v>29</v>
      </c>
      <c r="C14">
        <v>7.87</v>
      </c>
      <c r="D14">
        <v>8.15</v>
      </c>
      <c r="E14">
        <v>8.85</v>
      </c>
      <c r="F14">
        <v>1</v>
      </c>
      <c r="G14">
        <v>71</v>
      </c>
      <c r="H14">
        <v>28</v>
      </c>
      <c r="I14">
        <v>0.01</v>
      </c>
      <c r="J14" s="3">
        <v>5.3999999999999998E-5</v>
      </c>
      <c r="K14">
        <v>185</v>
      </c>
      <c r="M14" t="s">
        <v>67</v>
      </c>
      <c r="N14" t="b">
        <v>1</v>
      </c>
      <c r="O14">
        <f>_xll.LogPvow(C14,M14,N14)</f>
        <v>8.1526980000000009</v>
      </c>
      <c r="P14">
        <f>_xll.Iwt(M14,E14)</f>
        <v>70.794578438413737</v>
      </c>
      <c r="Q14">
        <f>_xll.Iwp(M14,E14)</f>
        <v>28.183829312644491</v>
      </c>
      <c r="R14">
        <f>_xll.fup(C14,M14,E14)</f>
        <v>5.3925841760626713E-5</v>
      </c>
      <c r="S14">
        <f>I14/R14</f>
        <v>185.43984986621714</v>
      </c>
    </row>
    <row r="15" spans="1:19" x14ac:dyDescent="0.25">
      <c r="A15" t="s">
        <v>33</v>
      </c>
      <c r="B15" t="s">
        <v>29</v>
      </c>
      <c r="C15">
        <v>5.9</v>
      </c>
      <c r="D15">
        <v>6.05</v>
      </c>
      <c r="E15">
        <v>7.9</v>
      </c>
      <c r="F15">
        <v>1</v>
      </c>
      <c r="G15">
        <v>7.9</v>
      </c>
      <c r="H15">
        <v>3.2</v>
      </c>
      <c r="I15">
        <v>0.18</v>
      </c>
      <c r="J15" s="3">
        <v>7.2000000000000005E-4</v>
      </c>
      <c r="K15">
        <v>250</v>
      </c>
      <c r="M15" t="s">
        <v>67</v>
      </c>
      <c r="N15" t="b">
        <v>1</v>
      </c>
      <c r="O15">
        <f>_xll.LogPvow(C15,M15,N15)</f>
        <v>6.0538599999999994</v>
      </c>
      <c r="P15">
        <f>_xll.Iwt(M15,E15)</f>
        <v>7.9432823472428211</v>
      </c>
      <c r="Q15">
        <f>_xll.Iwp(M15,E15)</f>
        <v>3.1622776601683795</v>
      </c>
      <c r="R15">
        <f>_xll.fup(C15,M15,E15)</f>
        <v>7.1731352676016296E-4</v>
      </c>
      <c r="S15">
        <f>I15/R15</f>
        <v>250.93629673065374</v>
      </c>
    </row>
    <row r="16" spans="1:19" x14ac:dyDescent="0.25">
      <c r="A16" t="s">
        <v>34</v>
      </c>
      <c r="B16" t="s">
        <v>29</v>
      </c>
      <c r="C16">
        <v>5.9</v>
      </c>
      <c r="D16">
        <v>6.05</v>
      </c>
      <c r="E16">
        <v>9.5</v>
      </c>
      <c r="F16">
        <v>1</v>
      </c>
      <c r="G16">
        <v>316</v>
      </c>
      <c r="H16">
        <v>126</v>
      </c>
      <c r="I16">
        <v>0.01</v>
      </c>
      <c r="J16">
        <v>2.1999999999999999E-2</v>
      </c>
      <c r="K16">
        <v>0.45</v>
      </c>
      <c r="M16" t="s">
        <v>67</v>
      </c>
      <c r="N16" t="b">
        <v>1</v>
      </c>
      <c r="O16">
        <f>_xll.LogPvow(C16,M16,N16)</f>
        <v>6.0538599999999994</v>
      </c>
      <c r="P16">
        <f>_xll.Iwt(M16,E16)</f>
        <v>316.22776601683796</v>
      </c>
      <c r="Q16">
        <f>_xll.Iwp(M16,E16)</f>
        <v>125.89254117941663</v>
      </c>
      <c r="R16">
        <f>_xll.fup(C16,M16,E16)</f>
        <v>2.1433055799714024E-2</v>
      </c>
      <c r="S16">
        <f>I16/R16</f>
        <v>0.46656902746147044</v>
      </c>
    </row>
    <row r="17" spans="1:19" x14ac:dyDescent="0.25">
      <c r="A17" t="s">
        <v>55</v>
      </c>
    </row>
    <row r="18" spans="1:19" x14ac:dyDescent="0.25">
      <c r="A18" t="s">
        <v>35</v>
      </c>
      <c r="B18" t="s">
        <v>36</v>
      </c>
      <c r="C18">
        <v>6.4</v>
      </c>
      <c r="D18">
        <v>5.72</v>
      </c>
      <c r="E18">
        <v>5.0999999999999996</v>
      </c>
      <c r="F18">
        <v>1</v>
      </c>
      <c r="G18">
        <v>79</v>
      </c>
      <c r="H18">
        <v>200</v>
      </c>
      <c r="I18">
        <v>0.01</v>
      </c>
      <c r="J18">
        <v>1.0999999999999999E-2</v>
      </c>
      <c r="K18">
        <v>0.91</v>
      </c>
      <c r="M18" t="s">
        <v>36</v>
      </c>
      <c r="N18" t="b">
        <v>1</v>
      </c>
      <c r="O18">
        <f>_xll.LogPvow(C18,M18,N18)</f>
        <v>5.7235999999999994</v>
      </c>
      <c r="P18">
        <f>_xll.Iwt(M18,E18)</f>
        <v>79.432823472428211</v>
      </c>
      <c r="Q18">
        <f>_xll.Iwp(M18,E18)</f>
        <v>199.5262314968883</v>
      </c>
      <c r="R18">
        <f>_xll.fup(C18,M18,E18)</f>
        <v>1.0822129805049386E-2</v>
      </c>
      <c r="S18">
        <f>I18/R18</f>
        <v>0.92403253150172004</v>
      </c>
    </row>
    <row r="19" spans="1:19" x14ac:dyDescent="0.25">
      <c r="A19" t="s">
        <v>41</v>
      </c>
      <c r="B19" t="s">
        <v>37</v>
      </c>
      <c r="C19">
        <v>6.72</v>
      </c>
      <c r="D19">
        <v>6.08</v>
      </c>
      <c r="E19" t="s">
        <v>39</v>
      </c>
      <c r="F19">
        <v>0.79</v>
      </c>
      <c r="G19">
        <v>7007</v>
      </c>
      <c r="H19">
        <v>7007</v>
      </c>
      <c r="I19">
        <v>1</v>
      </c>
      <c r="J19">
        <v>0.16</v>
      </c>
      <c r="K19">
        <v>6.3</v>
      </c>
      <c r="M19" t="s">
        <v>37</v>
      </c>
      <c r="N19" t="b">
        <v>1</v>
      </c>
      <c r="O19">
        <f>_xll.LogPvow(C19,M19,N19)</f>
        <v>6.0752799999999993</v>
      </c>
      <c r="P19">
        <f>_xll.Iwt(M19,VALUE(RIGHT(E19, SEARCH(";",E19,1)-2)),VALUE(LEFT(E19,SEARCH(";",E19,1)-1)))</f>
        <v>7007.1346512415939</v>
      </c>
      <c r="Q19">
        <f>_xll.Iwp(M19,VALUE(RIGHT(E19, SEARCH(";",E19,1)-2)),VALUE(LEFT(E19,SEARCH(";",E19,1)-1)))</f>
        <v>7007.1346512416003</v>
      </c>
      <c r="R19">
        <f>_xll.fup(C19,M19,VALUE(RIGHT(E19, SEARCH(";",E19,1)-2)),VALUE(LEFT(E19,SEARCH(";",E19,1)-1)))</f>
        <v>0.15560232133626384</v>
      </c>
      <c r="S19">
        <f>I19/R19</f>
        <v>6.4266393419604171</v>
      </c>
    </row>
    <row r="20" spans="1:19" x14ac:dyDescent="0.25">
      <c r="A20" t="s">
        <v>56</v>
      </c>
    </row>
    <row r="21" spans="1:19" x14ac:dyDescent="0.25">
      <c r="A21" t="s">
        <v>38</v>
      </c>
      <c r="B21" t="s">
        <v>24</v>
      </c>
      <c r="C21">
        <v>6.8</v>
      </c>
      <c r="D21">
        <v>7.01</v>
      </c>
      <c r="E21" t="e">
        <v>#N/A</v>
      </c>
      <c r="F21">
        <v>1</v>
      </c>
      <c r="G21">
        <v>0</v>
      </c>
      <c r="H21">
        <v>0</v>
      </c>
      <c r="I21" t="e">
        <v>#N/A</v>
      </c>
      <c r="J21" s="3">
        <v>2.1999999999999999E-5</v>
      </c>
      <c r="K21" t="e">
        <v>#N/A</v>
      </c>
      <c r="M21" t="s">
        <v>24</v>
      </c>
      <c r="N21" t="b">
        <v>0</v>
      </c>
      <c r="O21">
        <f>_xll.LogPvow(C21,M21,N21)</f>
        <v>7.012719999999999</v>
      </c>
      <c r="P21">
        <f>_xll.Iwt(M21,E21)</f>
        <v>0</v>
      </c>
      <c r="Q21">
        <f>_xll.Iwp(M21,E21)</f>
        <v>0</v>
      </c>
      <c r="R21">
        <f>_xll.fup(C21,M21,E21)</f>
        <v>2.1710413152363613E-5</v>
      </c>
      <c r="S21" t="e">
        <f>I21/R21</f>
        <v>#N/A</v>
      </c>
    </row>
  </sheetData>
  <mergeCells count="2">
    <mergeCell ref="B1:H1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"/>
  <sheetViews>
    <sheetView tabSelected="1" workbookViewId="0">
      <selection activeCell="K14" sqref="K14"/>
    </sheetView>
  </sheetViews>
  <sheetFormatPr defaultRowHeight="15" x14ac:dyDescent="0.25"/>
  <cols>
    <col min="2" max="3" width="16.7109375" customWidth="1"/>
    <col min="4" max="5" width="16.42578125" customWidth="1"/>
    <col min="6" max="6" width="22" bestFit="1" customWidth="1"/>
    <col min="7" max="13" width="9.5703125" customWidth="1"/>
  </cols>
  <sheetData>
    <row r="1" spans="1:51" x14ac:dyDescent="0.25">
      <c r="B1" s="10" t="s">
        <v>60</v>
      </c>
      <c r="C1" s="10"/>
      <c r="D1" s="10"/>
      <c r="E1" s="10"/>
    </row>
    <row r="2" spans="1:51" s="2" customFormat="1" ht="35.25" customHeight="1" x14ac:dyDescent="0.25">
      <c r="B2" s="8" t="s">
        <v>61</v>
      </c>
      <c r="C2" s="8"/>
      <c r="D2" s="8" t="s">
        <v>62</v>
      </c>
      <c r="E2" s="8"/>
      <c r="H2" s="2" t="s">
        <v>71</v>
      </c>
      <c r="I2" s="4" t="s">
        <v>73</v>
      </c>
      <c r="J2" s="5"/>
      <c r="K2" s="8" t="s">
        <v>69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Y2" s="8" t="s">
        <v>70</v>
      </c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M2" s="8" t="s">
        <v>72</v>
      </c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x14ac:dyDescent="0.25">
      <c r="A3" t="s">
        <v>44</v>
      </c>
      <c r="B3" t="s">
        <v>63</v>
      </c>
      <c r="C3" t="s">
        <v>64</v>
      </c>
      <c r="D3" t="s">
        <v>63</v>
      </c>
      <c r="E3" t="s">
        <v>64</v>
      </c>
      <c r="F3" t="s">
        <v>65</v>
      </c>
      <c r="K3" t="s">
        <v>0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  <c r="U3" t="s">
        <v>10</v>
      </c>
      <c r="V3" t="s">
        <v>11</v>
      </c>
      <c r="W3" t="s">
        <v>13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7</v>
      </c>
      <c r="AG3" t="s">
        <v>8</v>
      </c>
      <c r="AH3" t="s">
        <v>9</v>
      </c>
      <c r="AI3" t="s">
        <v>10</v>
      </c>
      <c r="AJ3" t="s">
        <v>11</v>
      </c>
      <c r="AK3" t="s">
        <v>13</v>
      </c>
      <c r="AM3" t="s">
        <v>0</v>
      </c>
      <c r="AN3" t="s">
        <v>1</v>
      </c>
      <c r="AO3" t="s">
        <v>2</v>
      </c>
      <c r="AP3" t="s">
        <v>3</v>
      </c>
      <c r="AQ3" t="s">
        <v>4</v>
      </c>
      <c r="AR3" t="s">
        <v>5</v>
      </c>
      <c r="AS3" t="s">
        <v>6</v>
      </c>
      <c r="AT3" t="s">
        <v>7</v>
      </c>
      <c r="AU3" t="s">
        <v>8</v>
      </c>
      <c r="AV3" t="s">
        <v>9</v>
      </c>
      <c r="AW3" t="s">
        <v>10</v>
      </c>
      <c r="AX3" t="s">
        <v>11</v>
      </c>
      <c r="AY3" t="s">
        <v>13</v>
      </c>
    </row>
    <row r="4" spans="1:51" x14ac:dyDescent="0.25">
      <c r="A4" t="s">
        <v>59</v>
      </c>
    </row>
    <row r="5" spans="1:51" x14ac:dyDescent="0.25">
      <c r="A5" t="s">
        <v>23</v>
      </c>
      <c r="B5">
        <v>64422</v>
      </c>
      <c r="C5">
        <v>20984</v>
      </c>
      <c r="D5">
        <v>8.3000000000000007</v>
      </c>
      <c r="E5">
        <v>2.7</v>
      </c>
      <c r="F5">
        <v>3.07</v>
      </c>
      <c r="H5" s="6">
        <f>_xll.Vss('Table 2'!C4,'Table 2'!M4,'Table 2'!N4,'Table 2'!E4)</f>
        <v>8.443028280940851</v>
      </c>
      <c r="I5" s="6">
        <f>SUM(AM5:AY5)+'Table 1'!$G$18</f>
        <v>8.5488083635139915</v>
      </c>
      <c r="J5" s="6"/>
      <c r="K5">
        <f>_xll.fut(K$3,'Table 2'!$C4,'Table 2'!$M4,'Table 2'!$N4,'Table 2'!$E4)</f>
        <v>2.8916118388628226E-7</v>
      </c>
      <c r="L5">
        <f>_xll.fut(L$3,'Table 2'!$C4,'Table 2'!$M4,'Table 2'!$N4,'Table 2'!$E4)</f>
        <v>7.9573438446239715E-7</v>
      </c>
      <c r="M5">
        <f>_xll.fut(M$3,'Table 2'!$C4,'Table 2'!$M4,'Table 2'!$N4,'Table 2'!$E4)</f>
        <v>8.6594596710043114E-7</v>
      </c>
      <c r="N5">
        <f>_xll.fut(N$3,'Table 2'!$C4,'Table 2'!$M4,'Table 2'!$N4,'Table 2'!$E4)</f>
        <v>1.0904503099184834E-6</v>
      </c>
      <c r="O5">
        <f>_xll.fut(O$3,'Table 2'!$C4,'Table 2'!$M4,'Table 2'!$N4,'Table 2'!$E4)</f>
        <v>3.4637768497037145E-6</v>
      </c>
      <c r="P5">
        <f>_xll.fut(P$3,'Table 2'!$C4,'Table 2'!$M4,'Table 2'!$N4,'Table 2'!$E4)</f>
        <v>2.2647793916109502E-6</v>
      </c>
      <c r="Q5">
        <f>_xll.fut(Q$3,'Table 2'!$C4,'Table 2'!$M4,'Table 2'!$N4,'Table 2'!$E4)</f>
        <v>1.3694024807206881E-6</v>
      </c>
      <c r="R5">
        <f>_xll.fut(R$3,'Table 2'!$C4,'Table 2'!$M4,'Table 2'!$N4,'Table 2'!$E4)</f>
        <v>9.497407955074572E-6</v>
      </c>
      <c r="S5">
        <f>_xll.fut(S$3,'Table 2'!$C4,'Table 2'!$M4,'Table 2'!$N4,'Table 2'!$E4)</f>
        <v>2.4535109566424697E-6</v>
      </c>
      <c r="T5">
        <f>_xll.fut(T$3,'Table 2'!$C4,'Table 2'!$M4,'Table 2'!$N4,'Table 2'!$E4)</f>
        <v>1.8401341543006336E-6</v>
      </c>
      <c r="U5">
        <f>_xll.fut(U$3,'Table 2'!$C4,'Table 2'!$M4,'Table 2'!$N4,'Table 2'!$E4)</f>
        <v>2.18089866974443E-6</v>
      </c>
      <c r="V5">
        <f>_xll.fut(V$3,'Table 2'!$C4,'Table 2'!$M4,'Table 2'!$N4,'Table 2'!$E4)</f>
        <v>2.9442115154248853E-6</v>
      </c>
      <c r="W5">
        <f>_xll.fut(W$3,'Table 2'!$C4,'Table 2'!$M4,'Table 2'!$N4,'Table 2'!$E4)</f>
        <v>2.6765575564954962E-6</v>
      </c>
      <c r="Y5">
        <f>'Table 2'!$R4/'Table 3'!K5</f>
        <v>27.895476398030524</v>
      </c>
      <c r="Z5">
        <f>'Table 2'!$R4/'Table 3'!L5</f>
        <v>10.136911434053442</v>
      </c>
      <c r="AA5">
        <f>'Table 2'!$R4/'Table 3'!M5</f>
        <v>9.3150026523431286</v>
      </c>
      <c r="AB5">
        <f>'Table 2'!$R4/'Table 3'!N5</f>
        <v>7.3972091226507573</v>
      </c>
      <c r="AC5">
        <f>'Table 2'!$R4/'Table 3'!O5</f>
        <v>2.3287553818648359</v>
      </c>
      <c r="AD5">
        <f>'Table 2'!$R4/'Table 3'!P5</f>
        <v>3.5616223859175768</v>
      </c>
      <c r="AE5">
        <f>'Table 2'!$R4/'Table 3'!Q5</f>
        <v>5.8903712340883381</v>
      </c>
      <c r="AF5">
        <f>'Table 2'!$R4/'Table 3'!R5</f>
        <v>0.84931478341060862</v>
      </c>
      <c r="AG5">
        <f>'Table 2'!$R4/'Table 3'!S5</f>
        <v>3.2876515014079013</v>
      </c>
      <c r="AH5">
        <f>'Table 2'!$R4/'Table 3'!T5</f>
        <v>4.3835331035372507</v>
      </c>
      <c r="AI5">
        <f>'Table 2'!$R4/'Table 3'!U5</f>
        <v>3.6986078685038604</v>
      </c>
      <c r="AJ5">
        <f>'Table 2'!$R4/'Table 3'!V5</f>
        <v>2.739711103657676</v>
      </c>
      <c r="AK5">
        <f>'Table 2'!$R4/'Table 3'!W5</f>
        <v>3.0136803749095558</v>
      </c>
      <c r="AM5">
        <f>VLOOKUP(AM$3, 'Table 1'!$A$5:$G$17,7)*Y5</f>
        <v>4.1564259833065478</v>
      </c>
      <c r="AN5">
        <f>VLOOKUP(AN$3, 'Table 1'!$A$5:$G$17,7)*Z5</f>
        <v>1.3177984864269474</v>
      </c>
      <c r="AO5">
        <f>VLOOKUP(AO$3, 'Table 1'!$A$5:$G$17,7)*AA5</f>
        <v>0.18630005304686256</v>
      </c>
      <c r="AP5">
        <f>VLOOKUP(AP$3, 'Table 1'!$A$5:$G$17,7)*AB5</f>
        <v>0.19232743718891968</v>
      </c>
      <c r="AQ5">
        <f>VLOOKUP(AQ$3, 'Table 1'!$A$5:$G$17,7)*AC5</f>
        <v>1.0246523680205278E-2</v>
      </c>
      <c r="AR5">
        <f>VLOOKUP(AR$3, 'Table 1'!$A$5:$G$17,7)*AD5</f>
        <v>1.5671138498037338E-2</v>
      </c>
      <c r="AS5">
        <f>VLOOKUP(AS$3, 'Table 1'!$A$5:$G$17,7)*AE5</f>
        <v>0.21205336442718015</v>
      </c>
      <c r="AT5">
        <f>VLOOKUP(AT$3, 'Table 1'!$A$5:$G$17,7)*AF5</f>
        <v>1.1041092184337912E-2</v>
      </c>
      <c r="AU5">
        <f>VLOOKUP(AU$3, 'Table 1'!$A$5:$G$17,7)*AG5</f>
        <v>1.5912233266814242</v>
      </c>
      <c r="AV5">
        <f>VLOOKUP(AV$3, 'Table 1'!$A$5:$G$17,7)*AH5</f>
        <v>0.35068264828298007</v>
      </c>
      <c r="AW5">
        <f>VLOOKUP(AW$3, 'Table 1'!$A$5:$G$17,7)*AI5</f>
        <v>1.0725962818661195E-2</v>
      </c>
      <c r="AX5">
        <f>VLOOKUP(AX$3, 'Table 1'!$A$5:$G$17,7)*AJ5</f>
        <v>2.739711103657676E-4</v>
      </c>
      <c r="AY5">
        <f>VLOOKUP(AY$3, 'Table 1'!$A$5:$G$17,7)*AK5</f>
        <v>0.44903837586152379</v>
      </c>
    </row>
    <row r="6" spans="1:51" x14ac:dyDescent="0.25">
      <c r="A6" t="s">
        <v>25</v>
      </c>
      <c r="B6">
        <v>186913</v>
      </c>
      <c r="C6">
        <v>38146</v>
      </c>
      <c r="D6">
        <v>8.1999999999999993</v>
      </c>
      <c r="E6">
        <v>1.7</v>
      </c>
      <c r="F6">
        <v>4.9000000000000004</v>
      </c>
      <c r="H6" s="6">
        <f>_xll.Vss('Table 2'!C5,'Table 2'!M5,'Table 2'!N5,'Table 2'!E5)</f>
        <v>8.3216422506117365</v>
      </c>
      <c r="I6" s="6">
        <f>SUM(AM6:AY6)+'Table 1'!$G$18</f>
        <v>8.4274220751837259</v>
      </c>
      <c r="J6" s="6"/>
      <c r="K6">
        <f>_xll.fut(K$3,'Table 2'!$C5,'Table 2'!$M5,'Table 2'!$N5,'Table 2'!$E5)</f>
        <v>4.0180005034905532E-7</v>
      </c>
      <c r="L6">
        <f>_xll.fut(L$3,'Table 2'!$C5,'Table 2'!$M5,'Table 2'!$N5,'Table 2'!$E5)</f>
        <v>1.0734160149110682E-6</v>
      </c>
      <c r="M6">
        <f>_xll.fut(M$3,'Table 2'!$C5,'Table 2'!$M5,'Table 2'!$N5,'Table 2'!$E5)</f>
        <v>1.1681286926172827E-6</v>
      </c>
      <c r="N6">
        <f>_xll.fut(N$3,'Table 2'!$C5,'Table 2'!$M5,'Table 2'!$N5,'Table 2'!$E5)</f>
        <v>1.4709765679837676E-6</v>
      </c>
      <c r="O6">
        <f>_xll.fut(O$3,'Table 2'!$C5,'Table 2'!$M5,'Table 2'!$N5,'Table 2'!$E5)</f>
        <v>4.6725019985533874E-6</v>
      </c>
      <c r="P6">
        <f>_xll.fut(P$3,'Table 2'!$C5,'Table 2'!$M5,'Table 2'!$N5,'Table 2'!$E5)</f>
        <v>3.0551015015065821E-6</v>
      </c>
      <c r="Q6">
        <f>_xll.fut(Q$3,'Table 2'!$C5,'Table 2'!$M5,'Table 2'!$N5,'Table 2'!$E5)</f>
        <v>1.8472724734083341E-6</v>
      </c>
      <c r="R6">
        <f>_xll.fut(R$3,'Table 2'!$C5,'Table 2'!$M5,'Table 2'!$N5,'Table 2'!$E5)</f>
        <v>1.2811617692792626E-5</v>
      </c>
      <c r="S6">
        <f>_xll.fut(S$3,'Table 2'!$C5,'Table 2'!$M5,'Table 2'!$N5,'Table 2'!$E5)</f>
        <v>3.3096932006105174E-6</v>
      </c>
      <c r="T6">
        <f>_xll.fut(T$3,'Table 2'!$C5,'Table 2'!$M5,'Table 2'!$N5,'Table 2'!$E5)</f>
        <v>2.4822716051860603E-6</v>
      </c>
      <c r="U6">
        <f>_xll.fut(U$3,'Table 2'!$C5,'Table 2'!$M5,'Table 2'!$N5,'Table 2'!$E5)</f>
        <v>2.9419495873856314E-6</v>
      </c>
      <c r="V6">
        <f>_xll.fut(V$3,'Table 2'!$C5,'Table 2'!$M5,'Table 2'!$N5,'Table 2'!$E5)</f>
        <v>3.9716288699913079E-6</v>
      </c>
      <c r="W6">
        <f>_xll.fut(W$3,'Table 2'!$C5,'Table 2'!$M5,'Table 2'!$N5,'Table 2'!$E5)</f>
        <v>3.6105746722545298E-6</v>
      </c>
      <c r="Y6">
        <f>'Table 2'!$R5/'Table 3'!K6</f>
        <v>27.080870253533387</v>
      </c>
      <c r="Z6">
        <f>'Table 2'!$R5/'Table 3'!L6</f>
        <v>10.1368853084118</v>
      </c>
      <c r="AA6">
        <f>'Table 2'!$R5/'Table 3'!M6</f>
        <v>9.314979676585132</v>
      </c>
      <c r="AB6">
        <f>'Table 2'!$R5/'Table 3'!N6</f>
        <v>7.3971912729244949</v>
      </c>
      <c r="AC6">
        <f>'Table 2'!$R5/'Table 3'!O6</f>
        <v>2.3287512845868767</v>
      </c>
      <c r="AD6">
        <f>'Table 2'!$R5/'Table 3'!P6</f>
        <v>3.561614900847021</v>
      </c>
      <c r="AE6">
        <f>'Table 2'!$R5/'Table 3'!Q6</f>
        <v>5.8903573717469211</v>
      </c>
      <c r="AF6">
        <f>'Table 2'!$R5/'Table 3'!R6</f>
        <v>0.84931468392842213</v>
      </c>
      <c r="AG6">
        <f>'Table 2'!$R5/'Table 3'!S6</f>
        <v>3.2876446159295929</v>
      </c>
      <c r="AH6">
        <f>'Table 2'!$R5/'Table 3'!T6</f>
        <v>4.3835231441364977</v>
      </c>
      <c r="AI6">
        <f>'Table 2'!$R5/'Table 3'!U6</f>
        <v>3.6986000977112097</v>
      </c>
      <c r="AJ6">
        <f>'Table 2'!$R5/'Table 3'!V6</f>
        <v>2.7397058958808915</v>
      </c>
      <c r="AK6">
        <f>'Table 2'!$R5/'Table 3'!W6</f>
        <v>3.0136740045793129</v>
      </c>
      <c r="AM6">
        <f>VLOOKUP(AM$3, 'Table 1'!$A$5:$G$17,7)*Y6</f>
        <v>4.0350496677764749</v>
      </c>
      <c r="AN6">
        <f>VLOOKUP(AN$3, 'Table 1'!$A$5:$G$17,7)*Z6</f>
        <v>1.317795090093534</v>
      </c>
      <c r="AO6">
        <f>VLOOKUP(AO$3, 'Table 1'!$A$5:$G$17,7)*AA6</f>
        <v>0.18629959353170264</v>
      </c>
      <c r="AP6">
        <f>VLOOKUP(AP$3, 'Table 1'!$A$5:$G$17,7)*AB6</f>
        <v>0.19232697309603686</v>
      </c>
      <c r="AQ6">
        <f>VLOOKUP(AQ$3, 'Table 1'!$A$5:$G$17,7)*AC6</f>
        <v>1.0246505652182259E-2</v>
      </c>
      <c r="AR6">
        <f>VLOOKUP(AR$3, 'Table 1'!$A$5:$G$17,7)*AD6</f>
        <v>1.5671105563726893E-2</v>
      </c>
      <c r="AS6">
        <f>VLOOKUP(AS$3, 'Table 1'!$A$5:$G$17,7)*AE6</f>
        <v>0.21205286538288914</v>
      </c>
      <c r="AT6">
        <f>VLOOKUP(AT$3, 'Table 1'!$A$5:$G$17,7)*AF6</f>
        <v>1.1041090891069487E-2</v>
      </c>
      <c r="AU6">
        <f>VLOOKUP(AU$3, 'Table 1'!$A$5:$G$17,7)*AG6</f>
        <v>1.591219994109923</v>
      </c>
      <c r="AV6">
        <f>VLOOKUP(AV$3, 'Table 1'!$A$5:$G$17,7)*AH6</f>
        <v>0.3506818515309198</v>
      </c>
      <c r="AW6">
        <f>VLOOKUP(AW$3, 'Table 1'!$A$5:$G$17,7)*AI6</f>
        <v>1.0725940283362507E-2</v>
      </c>
      <c r="AX6">
        <f>VLOOKUP(AX$3, 'Table 1'!$A$5:$G$17,7)*AJ6</f>
        <v>2.7397058958808919E-4</v>
      </c>
      <c r="AY6">
        <f>VLOOKUP(AY$3, 'Table 1'!$A$5:$G$17,7)*AK6</f>
        <v>0.44903742668231761</v>
      </c>
    </row>
    <row r="7" spans="1:51" x14ac:dyDescent="0.25">
      <c r="A7" t="s">
        <v>26</v>
      </c>
      <c r="B7">
        <v>30614</v>
      </c>
      <c r="C7">
        <v>7467</v>
      </c>
      <c r="D7">
        <v>8.6999999999999993</v>
      </c>
      <c r="E7">
        <v>2.1</v>
      </c>
      <c r="F7">
        <v>4.0999999999999996</v>
      </c>
      <c r="H7" s="6">
        <f>_xll.Vss('Table 2'!C6,'Table 2'!M6,'Table 2'!N6,'Table 2'!E6)</f>
        <v>8.8815847405004664</v>
      </c>
      <c r="I7" s="6">
        <f>SUM(AM7:AY7)+'Table 1'!$G$18</f>
        <v>8.9873652939771276</v>
      </c>
      <c r="J7" s="6"/>
      <c r="K7">
        <f>_xll.fut(K$3,'Table 2'!$C6,'Table 2'!$M6,'Table 2'!$N6,'Table 2'!$E6)</f>
        <v>9.4968593661904474E-8</v>
      </c>
      <c r="L7">
        <f>_xll.fut(L$3,'Table 2'!$C6,'Table 2'!$M6,'Table 2'!$N6,'Table 2'!$E6)</f>
        <v>2.889137583166533E-7</v>
      </c>
      <c r="M7">
        <f>_xll.fut(M$3,'Table 2'!$C6,'Table 2'!$M6,'Table 2'!$N6,'Table 2'!$E6)</f>
        <v>3.1440611252872352E-7</v>
      </c>
      <c r="N7">
        <f>_xll.fut(N$3,'Table 2'!$C6,'Table 2'!$M6,'Table 2'!$N6,'Table 2'!$E6)</f>
        <v>3.9591878633205968E-7</v>
      </c>
      <c r="O7">
        <f>_xll.fut(O$3,'Table 2'!$C6,'Table 2'!$M6,'Table 2'!$N6,'Table 2'!$E6)</f>
        <v>1.257623524868309E-6</v>
      </c>
      <c r="P7">
        <f>_xll.fut(P$3,'Table 2'!$C6,'Table 2'!$M6,'Table 2'!$N6,'Table 2'!$E6)</f>
        <v>8.2229259746120328E-7</v>
      </c>
      <c r="Q7">
        <f>_xll.fut(Q$3,'Table 2'!$C6,'Table 2'!$M6,'Table 2'!$N6,'Table 2'!$E6)</f>
        <v>4.9720030546874128E-7</v>
      </c>
      <c r="R7">
        <f>_xll.fut(R$3,'Table 2'!$C6,'Table 2'!$M6,'Table 2'!$N6,'Table 2'!$E6)</f>
        <v>3.4483166758925454E-6</v>
      </c>
      <c r="S7">
        <f>_xll.fut(S$3,'Table 2'!$C6,'Table 2'!$M6,'Table 2'!$N6,'Table 2'!$E6)</f>
        <v>8.9081697386827501E-7</v>
      </c>
      <c r="T7">
        <f>_xll.fut(T$3,'Table 2'!$C6,'Table 2'!$M6,'Table 2'!$N6,'Table 2'!$E6)</f>
        <v>6.6811285389820744E-7</v>
      </c>
      <c r="U7">
        <f>_xll.fut(U$3,'Table 2'!$C6,'Table 2'!$M6,'Table 2'!$N6,'Table 2'!$E6)</f>
        <v>7.9183731559143877E-7</v>
      </c>
      <c r="V7">
        <f>_xll.fut(V$3,'Table 2'!$C6,'Table 2'!$M6,'Table 2'!$N6,'Table 2'!$E6)</f>
        <v>1.0689801534298895E-6</v>
      </c>
      <c r="W7">
        <f>_xll.fut(W$3,'Table 2'!$C6,'Table 2'!$M6,'Table 2'!$N6,'Table 2'!$E6)</f>
        <v>9.7180035480394202E-7</v>
      </c>
      <c r="Y7">
        <f>'Table 2'!$R6/'Table 3'!K7</f>
        <v>30.838689338401263</v>
      </c>
      <c r="Z7">
        <f>'Table 2'!$R6/'Table 3'!L7</f>
        <v>10.136959118556181</v>
      </c>
      <c r="AA7">
        <f>'Table 2'!$R6/'Table 3'!M7</f>
        <v>9.3150445876804469</v>
      </c>
      <c r="AB7">
        <f>'Table 2'!$R6/'Table 3'!N7</f>
        <v>7.397241701958567</v>
      </c>
      <c r="AC7">
        <f>'Table 2'!$R6/'Table 3'!O7</f>
        <v>2.3287628602136818</v>
      </c>
      <c r="AD7">
        <f>'Table 2'!$R6/'Table 3'!P7</f>
        <v>3.5616360476630891</v>
      </c>
      <c r="AE7">
        <f>'Table 2'!$R6/'Table 3'!Q7</f>
        <v>5.8903965356241352</v>
      </c>
      <c r="AF7">
        <f>'Table 2'!$R6/'Table 3'!R7</f>
        <v>0.84931496498542536</v>
      </c>
      <c r="AG7">
        <f>'Table 2'!$R6/'Table 3'!S7</f>
        <v>3.2876640687780641</v>
      </c>
      <c r="AH7">
        <f>'Table 2'!$R6/'Table 3'!T7</f>
        <v>4.3835512814284936</v>
      </c>
      <c r="AI7">
        <f>'Table 2'!$R6/'Table 3'!U7</f>
        <v>3.6986220517491359</v>
      </c>
      <c r="AJ7">
        <f>'Table 2'!$R6/'Table 3'!V7</f>
        <v>2.7397206088881974</v>
      </c>
      <c r="AK7">
        <f>'Table 2'!$R6/'Table 3'!W7</f>
        <v>3.0136920020318305</v>
      </c>
      <c r="AM7">
        <f>VLOOKUP(AM$3, 'Table 1'!$A$5:$G$17,7)*Y7</f>
        <v>4.5949647114217882</v>
      </c>
      <c r="AN7">
        <f>VLOOKUP(AN$3, 'Table 1'!$A$5:$G$17,7)*Z7</f>
        <v>1.3178046854123036</v>
      </c>
      <c r="AO7">
        <f>VLOOKUP(AO$3, 'Table 1'!$A$5:$G$17,7)*AA7</f>
        <v>0.18630089175360895</v>
      </c>
      <c r="AP7">
        <f>VLOOKUP(AP$3, 'Table 1'!$A$5:$G$17,7)*AB7</f>
        <v>0.19232828425092274</v>
      </c>
      <c r="AQ7">
        <f>VLOOKUP(AQ$3, 'Table 1'!$A$5:$G$17,7)*AC7</f>
        <v>1.0246556584940201E-2</v>
      </c>
      <c r="AR7">
        <f>VLOOKUP(AR$3, 'Table 1'!$A$5:$G$17,7)*AD7</f>
        <v>1.5671198609717593E-2</v>
      </c>
      <c r="AS7">
        <f>VLOOKUP(AS$3, 'Table 1'!$A$5:$G$17,7)*AE7</f>
        <v>0.21205427528246884</v>
      </c>
      <c r="AT7">
        <f>VLOOKUP(AT$3, 'Table 1'!$A$5:$G$17,7)*AF7</f>
        <v>1.104109454481053E-2</v>
      </c>
      <c r="AU7">
        <f>VLOOKUP(AU$3, 'Table 1'!$A$5:$G$17,7)*AG7</f>
        <v>1.591229409288583</v>
      </c>
      <c r="AV7">
        <f>VLOOKUP(AV$3, 'Table 1'!$A$5:$G$17,7)*AH7</f>
        <v>0.35068410251427951</v>
      </c>
      <c r="AW7">
        <f>VLOOKUP(AW$3, 'Table 1'!$A$5:$G$17,7)*AI7</f>
        <v>1.0726003950072494E-2</v>
      </c>
      <c r="AX7">
        <f>VLOOKUP(AX$3, 'Table 1'!$A$5:$G$17,7)*AJ7</f>
        <v>2.7397206088881974E-4</v>
      </c>
      <c r="AY7">
        <f>VLOOKUP(AY$3, 'Table 1'!$A$5:$G$17,7)*AK7</f>
        <v>0.44904010830274271</v>
      </c>
    </row>
    <row r="8" spans="1:51" x14ac:dyDescent="0.25">
      <c r="A8" t="s">
        <v>27</v>
      </c>
      <c r="B8">
        <v>50238</v>
      </c>
      <c r="C8">
        <v>5619</v>
      </c>
      <c r="D8">
        <v>8.1</v>
      </c>
      <c r="E8">
        <v>0.91</v>
      </c>
      <c r="F8">
        <v>8.94</v>
      </c>
      <c r="H8" s="6">
        <f>_xll.Vss('Table 2'!C7,'Table 2'!M7,'Table 2'!N7,'Table 2'!E7)</f>
        <v>8.2037936040230441</v>
      </c>
      <c r="I8" s="6">
        <f>SUM(AM8:AY8)+'Table 1'!$G$18</f>
        <v>8.3095730805632684</v>
      </c>
      <c r="J8" s="6"/>
      <c r="K8">
        <f>_xll.fut(K$3,'Table 2'!$C7,'Table 2'!$M7,'Table 2'!$N7,'Table 2'!$E7)</f>
        <v>5.5831587500155749E-7</v>
      </c>
      <c r="L8">
        <f>_xll.fut(L$3,'Table 2'!$C7,'Table 2'!$M7,'Table 2'!$N7,'Table 2'!$E7)</f>
        <v>1.44799811761694E-6</v>
      </c>
      <c r="M8">
        <f>_xll.fut(M$3,'Table 2'!$C7,'Table 2'!$M7,'Table 2'!$N7,'Table 2'!$E7)</f>
        <v>1.5757617474110048E-6</v>
      </c>
      <c r="N8">
        <f>_xll.fut(N$3,'Table 2'!$C7,'Table 2'!$M7,'Table 2'!$N7,'Table 2'!$E7)</f>
        <v>1.9842920172595042E-6</v>
      </c>
      <c r="O8">
        <f>_xll.fut(O$3,'Table 2'!$C7,'Table 2'!$M7,'Table 2'!$N7,'Table 2'!$E7)</f>
        <v>6.3030237486149237E-6</v>
      </c>
      <c r="P8">
        <f>_xll.fut(P$3,'Table 2'!$C7,'Table 2'!$M7,'Table 2'!$N7,'Table 2'!$E7)</f>
        <v>4.1212151888721687E-6</v>
      </c>
      <c r="Q8">
        <f>_xll.fut(Q$3,'Table 2'!$C7,'Table 2'!$M7,'Table 2'!$N7,'Table 2'!$E7)</f>
        <v>2.4919008280235376E-6</v>
      </c>
      <c r="R8">
        <f>_xll.fut(R$3,'Table 2'!$C7,'Table 2'!$M7,'Table 2'!$N7,'Table 2'!$E7)</f>
        <v>1.72823364664358E-5</v>
      </c>
      <c r="S8">
        <f>_xll.fut(S$3,'Table 2'!$C7,'Table 2'!$M7,'Table 2'!$N7,'Table 2'!$E7)</f>
        <v>4.4646496192801825E-6</v>
      </c>
      <c r="T8">
        <f>_xll.fut(T$3,'Table 2'!$C7,'Table 2'!$M7,'Table 2'!$N7,'Table 2'!$E7)</f>
        <v>3.3484903165511104E-6</v>
      </c>
      <c r="U8">
        <f>_xll.fut(U$3,'Table 2'!$C7,'Table 2'!$M7,'Table 2'!$N7,'Table 2'!$E7)</f>
        <v>3.9685775771692269E-6</v>
      </c>
      <c r="V8">
        <f>_xll.fut(V$3,'Table 2'!$C7,'Table 2'!$M7,'Table 2'!$N7,'Table 2'!$E7)</f>
        <v>5.3575741372859776E-6</v>
      </c>
      <c r="W8">
        <f>_xll.fut(W$3,'Table 2'!$C7,'Table 2'!$M7,'Table 2'!$N7,'Table 2'!$E7)</f>
        <v>4.8705273516056099E-6</v>
      </c>
      <c r="Y8">
        <f>'Table 2'!$R7/'Table 3'!K8</f>
        <v>26.290027691328326</v>
      </c>
      <c r="Z8">
        <f>'Table 2'!$R7/'Table 3'!L8</f>
        <v>10.136850066114638</v>
      </c>
      <c r="AA8">
        <f>'Table 2'!$R7/'Table 3'!M8</f>
        <v>9.3149486833371267</v>
      </c>
      <c r="AB8">
        <f>'Table 2'!$R7/'Table 3'!N8</f>
        <v>7.3971671944591382</v>
      </c>
      <c r="AC8">
        <f>'Table 2'!$R7/'Table 3'!O8</f>
        <v>2.328745757546073</v>
      </c>
      <c r="AD8">
        <f>'Table 2'!$R7/'Table 3'!P8</f>
        <v>3.561604803828756</v>
      </c>
      <c r="AE8">
        <f>'Table 2'!$R7/'Table 3'!Q8</f>
        <v>5.8903386720815787</v>
      </c>
      <c r="AF8">
        <f>'Table 2'!$R7/'Table 3'!R8</f>
        <v>0.84931454973149689</v>
      </c>
      <c r="AG8">
        <f>'Table 2'!$R7/'Table 3'!S8</f>
        <v>3.2876353277338812</v>
      </c>
      <c r="AH8">
        <f>'Table 2'!$R7/'Table 3'!T8</f>
        <v>4.3835097093598261</v>
      </c>
      <c r="AI8">
        <f>'Table 2'!$R7/'Table 3'!U8</f>
        <v>3.6985896152668931</v>
      </c>
      <c r="AJ8">
        <f>'Table 2'!$R7/'Table 3'!V8</f>
        <v>2.7396988708278993</v>
      </c>
      <c r="AK8">
        <f>'Table 2'!$R7/'Table 3'!W8</f>
        <v>3.0136654112948116</v>
      </c>
      <c r="AM8">
        <f>VLOOKUP(AM$3, 'Table 1'!$A$5:$G$17,7)*Y8</f>
        <v>3.9172141260079205</v>
      </c>
      <c r="AN8">
        <f>VLOOKUP(AN$3, 'Table 1'!$A$5:$G$17,7)*Z8</f>
        <v>1.3177905085949031</v>
      </c>
      <c r="AO8">
        <f>VLOOKUP(AO$3, 'Table 1'!$A$5:$G$17,7)*AA8</f>
        <v>0.18629897366674253</v>
      </c>
      <c r="AP8">
        <f>VLOOKUP(AP$3, 'Table 1'!$A$5:$G$17,7)*AB8</f>
        <v>0.1923263470559376</v>
      </c>
      <c r="AQ8">
        <f>VLOOKUP(AQ$3, 'Table 1'!$A$5:$G$17,7)*AC8</f>
        <v>1.0246481333202722E-2</v>
      </c>
      <c r="AR8">
        <f>VLOOKUP(AR$3, 'Table 1'!$A$5:$G$17,7)*AD8</f>
        <v>1.5671061136846527E-2</v>
      </c>
      <c r="AS8">
        <f>VLOOKUP(AS$3, 'Table 1'!$A$5:$G$17,7)*AE8</f>
        <v>0.21205219219493682</v>
      </c>
      <c r="AT8">
        <f>VLOOKUP(AT$3, 'Table 1'!$A$5:$G$17,7)*AF8</f>
        <v>1.104108914650946E-2</v>
      </c>
      <c r="AU8">
        <f>VLOOKUP(AU$3, 'Table 1'!$A$5:$G$17,7)*AG8</f>
        <v>1.5912154986231986</v>
      </c>
      <c r="AV8">
        <f>VLOOKUP(AV$3, 'Table 1'!$A$5:$G$17,7)*AH8</f>
        <v>0.35068077674878612</v>
      </c>
      <c r="AW8">
        <f>VLOOKUP(AW$3, 'Table 1'!$A$5:$G$17,7)*AI8</f>
        <v>1.072590988427399E-2</v>
      </c>
      <c r="AX8">
        <f>VLOOKUP(AX$3, 'Table 1'!$A$5:$G$17,7)*AJ8</f>
        <v>2.7396988708278992E-4</v>
      </c>
      <c r="AY8">
        <f>VLOOKUP(AY$3, 'Table 1'!$A$5:$G$17,7)*AK8</f>
        <v>0.44903614628292693</v>
      </c>
    </row>
    <row r="9" spans="1:51" x14ac:dyDescent="0.25">
      <c r="A9" t="s">
        <v>57</v>
      </c>
    </row>
    <row r="10" spans="1:51" x14ac:dyDescent="0.25">
      <c r="A10" t="s">
        <v>28</v>
      </c>
      <c r="B10">
        <v>671</v>
      </c>
      <c r="C10">
        <v>61</v>
      </c>
      <c r="D10">
        <v>7.1</v>
      </c>
      <c r="E10">
        <v>0.65</v>
      </c>
      <c r="F10">
        <v>11</v>
      </c>
      <c r="H10" s="6">
        <f>_xll.Vss('Table 2'!C9,'Table 2'!M9,'Table 2'!N9,'Table 2'!E9)</f>
        <v>7.2854824402202745</v>
      </c>
      <c r="I10" s="6">
        <f>SUM(AM10:AY10)+'Table 1'!$G$18</f>
        <v>7.3912433630904779</v>
      </c>
      <c r="J10" s="6"/>
      <c r="K10">
        <f>_xll.fut(K$3,'Table 2'!$C9,'Table 2'!$M9,'Table 2'!$N9,'Table 2'!$E9)</f>
        <v>1.0784399180898531E-5</v>
      </c>
      <c r="L10">
        <f>_xll.fut(L$3,'Table 2'!$C9,'Table 2'!$M9,'Table 2'!$N9,'Table 2'!$E9)</f>
        <v>2.1421542360602071E-5</v>
      </c>
      <c r="M10">
        <f>_xll.fut(M$3,'Table 2'!$C9,'Table 2'!$M9,'Table 2'!$N9,'Table 2'!$E9)</f>
        <v>2.3311479231532351E-5</v>
      </c>
      <c r="N10">
        <f>_xll.fut(N$3,'Table 2'!$C9,'Table 2'!$M9,'Table 2'!$N9,'Table 2'!$E9)</f>
        <v>2.9355074884545121E-5</v>
      </c>
      <c r="O10">
        <f>_xll.fut(O$3,'Table 2'!$C9,'Table 2'!$M9,'Table 2'!$N9,'Table 2'!$E9)</f>
        <v>9.3240829211063374E-5</v>
      </c>
      <c r="P10">
        <f>_xll.fut(P$3,'Table 2'!$C9,'Table 2'!$M9,'Table 2'!$N9,'Table 2'!$E9)</f>
        <v>6.09667672232015E-5</v>
      </c>
      <c r="Q10">
        <f>_xll.fut(Q$3,'Table 2'!$C9,'Table 2'!$M9,'Table 2'!$N9,'Table 2'!$E9)</f>
        <v>3.6864342972959188E-5</v>
      </c>
      <c r="R10">
        <f>_xll.fut(R$3,'Table 2'!$C9,'Table 2'!$M9,'Table 2'!$N9,'Table 2'!$E9)</f>
        <v>2.5562794359933026E-4</v>
      </c>
      <c r="S10">
        <f>_xll.fut(S$3,'Table 2'!$C9,'Table 2'!$M9,'Table 2'!$N9,'Table 2'!$E9)</f>
        <v>6.6047294236010691E-5</v>
      </c>
      <c r="T10">
        <f>_xll.fut(T$3,'Table 2'!$C9,'Table 2'!$M9,'Table 2'!$N9,'Table 2'!$E9)</f>
        <v>4.9536149765456616E-5</v>
      </c>
      <c r="U10">
        <f>_xll.fut(U$3,'Table 2'!$C9,'Table 2'!$M9,'Table 2'!$N9,'Table 2'!$E9)</f>
        <v>5.870873615540784E-5</v>
      </c>
      <c r="V10">
        <f>_xll.fut(V$3,'Table 2'!$C9,'Table 2'!$M9,'Table 2'!$N9,'Table 2'!$E9)</f>
        <v>7.9255569703211404E-5</v>
      </c>
      <c r="W10">
        <f>_xll.fut(W$3,'Table 2'!$C9,'Table 2'!$M9,'Table 2'!$N9,'Table 2'!$E9)</f>
        <v>7.2051701899630288E-5</v>
      </c>
      <c r="Y10">
        <f>'Table 2'!$R9/'Table 3'!K10</f>
        <v>20.13155414461658</v>
      </c>
      <c r="Z10">
        <f>'Table 2'!$R9/'Table 3'!L10</f>
        <v>10.134971253363826</v>
      </c>
      <c r="AA10">
        <f>'Table 2'!$R9/'Table 3'!M10</f>
        <v>9.3132964180903333</v>
      </c>
      <c r="AB10">
        <f>'Table 2'!$R9/'Table 3'!N10</f>
        <v>7.3958835697509988</v>
      </c>
      <c r="AC10">
        <f>'Table 2'!$R9/'Table 3'!O10</f>
        <v>2.3284511502570049</v>
      </c>
      <c r="AD10">
        <f>'Table 2'!$R9/'Table 3'!P10</f>
        <v>3.561066559960151</v>
      </c>
      <c r="AE10">
        <f>'Table 2'!$R9/'Table 3'!Q10</f>
        <v>5.8893418007387259</v>
      </c>
      <c r="AF10">
        <f>'Table 2'!$R9/'Table 3'!R10</f>
        <v>0.84930744648053524</v>
      </c>
      <c r="AG10">
        <f>'Table 2'!$R9/'Table 3'!S10</f>
        <v>3.2871402006510246</v>
      </c>
      <c r="AH10">
        <f>'Table 2'!$R9/'Table 3'!T10</f>
        <v>4.3827935165605858</v>
      </c>
      <c r="AI10">
        <f>'Table 2'!$R9/'Table 3'!U10</f>
        <v>3.698030825475692</v>
      </c>
      <c r="AJ10">
        <f>'Table 2'!$R9/'Table 3'!V10</f>
        <v>2.7393244013060243</v>
      </c>
      <c r="AK10">
        <f>'Table 2'!$R9/'Table 3'!W10</f>
        <v>3.0132073261760315</v>
      </c>
      <c r="AM10">
        <f>VLOOKUP(AM$3, 'Table 1'!$A$5:$G$17,7)*Y10</f>
        <v>2.9996015675478702</v>
      </c>
      <c r="AN10">
        <f>VLOOKUP(AN$3, 'Table 1'!$A$5:$G$17,7)*Z10</f>
        <v>1.3175462629372974</v>
      </c>
      <c r="AO10">
        <f>VLOOKUP(AO$3, 'Table 1'!$A$5:$G$17,7)*AA10</f>
        <v>0.18626592836180667</v>
      </c>
      <c r="AP10">
        <f>VLOOKUP(AP$3, 'Table 1'!$A$5:$G$17,7)*AB10</f>
        <v>0.19229297281352595</v>
      </c>
      <c r="AQ10">
        <f>VLOOKUP(AQ$3, 'Table 1'!$A$5:$G$17,7)*AC10</f>
        <v>1.0245185061130821E-2</v>
      </c>
      <c r="AR10">
        <f>VLOOKUP(AR$3, 'Table 1'!$A$5:$G$17,7)*AD10</f>
        <v>1.5668692863824666E-2</v>
      </c>
      <c r="AS10">
        <f>VLOOKUP(AS$3, 'Table 1'!$A$5:$G$17,7)*AE10</f>
        <v>0.21201630482659412</v>
      </c>
      <c r="AT10">
        <f>VLOOKUP(AT$3, 'Table 1'!$A$5:$G$17,7)*AF10</f>
        <v>1.1040996804246958E-2</v>
      </c>
      <c r="AU10">
        <f>VLOOKUP(AU$3, 'Table 1'!$A$5:$G$17,7)*AG10</f>
        <v>1.5909758571150958</v>
      </c>
      <c r="AV10">
        <f>VLOOKUP(AV$3, 'Table 1'!$A$5:$G$17,7)*AH10</f>
        <v>0.35062348132484689</v>
      </c>
      <c r="AW10">
        <f>VLOOKUP(AW$3, 'Table 1'!$A$5:$G$17,7)*AI10</f>
        <v>1.0724289393879505E-2</v>
      </c>
      <c r="AX10">
        <f>VLOOKUP(AX$3, 'Table 1'!$A$5:$G$17,7)*AJ10</f>
        <v>2.7393244013060243E-4</v>
      </c>
      <c r="AY10">
        <f>VLOOKUP(AY$3, 'Table 1'!$A$5:$G$17,7)*AK10</f>
        <v>0.44896789160022865</v>
      </c>
    </row>
    <row r="11" spans="1:51" x14ac:dyDescent="0.25">
      <c r="A11" t="s">
        <v>30</v>
      </c>
      <c r="B11">
        <v>1046</v>
      </c>
      <c r="C11">
        <v>697</v>
      </c>
      <c r="D11">
        <v>7.4</v>
      </c>
      <c r="E11">
        <v>4.9000000000000004</v>
      </c>
      <c r="F11">
        <v>1.5</v>
      </c>
      <c r="H11" s="6">
        <f>_xll.Vss('Table 2'!C10,'Table 2'!M10,'Table 2'!N10,'Table 2'!E10)</f>
        <v>7.5727045197839864</v>
      </c>
      <c r="I11" s="6">
        <f>SUM(AM11:AY11)+'Table 1'!$G$18</f>
        <v>7.678477336628406</v>
      </c>
      <c r="J11" s="6"/>
      <c r="K11">
        <f>_xll.fut(K$3,'Table 2'!$C10,'Table 2'!$M10,'Table 2'!$N10,'Table 2'!$E10)</f>
        <v>3.9677387039619571E-6</v>
      </c>
      <c r="L11">
        <f>_xll.fut(L$3,'Table 2'!$C10,'Table 2'!$M10,'Table 2'!$N10,'Table 2'!$E10)</f>
        <v>8.6337580799702613E-6</v>
      </c>
      <c r="M11">
        <f>_xll.fut(M$3,'Table 2'!$C10,'Table 2'!$M10,'Table 2'!$N10,'Table 2'!$E10)</f>
        <v>9.3955273033291906E-6</v>
      </c>
      <c r="N11">
        <f>_xll.fut(N$3,'Table 2'!$C10,'Table 2'!$M10,'Table 2'!$N10,'Table 2'!$E10)</f>
        <v>1.183138470261293E-5</v>
      </c>
      <c r="O11">
        <f>_xll.fut(O$3,'Table 2'!$C10,'Table 2'!$M10,'Table 2'!$N10,'Table 2'!$E10)</f>
        <v>3.7581267438271166E-5</v>
      </c>
      <c r="P11">
        <f>_xll.fut(P$3,'Table 2'!$C10,'Table 2'!$M10,'Table 2'!$N10,'Table 2'!$E10)</f>
        <v>2.4572633498179192E-5</v>
      </c>
      <c r="Q11">
        <f>_xll.fut(Q$3,'Table 2'!$C10,'Table 2'!$M10,'Table 2'!$N10,'Table 2'!$E10)</f>
        <v>1.4857989926544281E-5</v>
      </c>
      <c r="R11">
        <f>_xll.fut(R$3,'Table 2'!$C10,'Table 2'!$M10,'Table 2'!$N10,'Table 2'!$E10)</f>
        <v>1.0304005038494592E-4</v>
      </c>
      <c r="S11">
        <f>_xll.fut(S$3,'Table 2'!$C10,'Table 2'!$M10,'Table 2'!$N10,'Table 2'!$E10)</f>
        <v>2.6620346847440474E-5</v>
      </c>
      <c r="T11">
        <f>_xll.fut(T$3,'Table 2'!$C10,'Table 2'!$M10,'Table 2'!$N10,'Table 2'!$E10)</f>
        <v>1.9965372491726909E-5</v>
      </c>
      <c r="U11">
        <f>_xll.fut(U$3,'Table 2'!$C10,'Table 2'!$M10,'Table 2'!$N10,'Table 2'!$E10)</f>
        <v>2.3662535522409388E-5</v>
      </c>
      <c r="V11">
        <f>_xll.fut(V$3,'Table 2'!$C10,'Table 2'!$M10,'Table 2'!$N10,'Table 2'!$E10)</f>
        <v>3.1944220421724043E-5</v>
      </c>
      <c r="W11">
        <f>_xll.fut(W$3,'Table 2'!$C10,'Table 2'!$M10,'Table 2'!$N10,'Table 2'!$E10)</f>
        <v>2.9040396278949671E-5</v>
      </c>
      <c r="Y11">
        <f>'Table 2'!$R10/'Table 3'!K11</f>
        <v>22.056210726650821</v>
      </c>
      <c r="Z11">
        <f>'Table 2'!$R10/'Table 3'!L11</f>
        <v>10.136174786492834</v>
      </c>
      <c r="AA11">
        <f>'Table 2'!$R10/'Table 3'!M11</f>
        <v>9.3143554520738903</v>
      </c>
      <c r="AB11">
        <f>'Table 2'!$R10/'Table 3'!N11</f>
        <v>7.3967065700725856</v>
      </c>
      <c r="AC11">
        <f>'Table 2'!$R10/'Table 3'!O11</f>
        <v>2.328641020599362</v>
      </c>
      <c r="AD11">
        <f>'Table 2'!$R10/'Table 3'!P11</f>
        <v>3.5614123724002962</v>
      </c>
      <c r="AE11">
        <f>'Table 2'!$R10/'Table 3'!Q11</f>
        <v>5.8899811748107345</v>
      </c>
      <c r="AF11">
        <f>'Table 2'!$R10/'Table 3'!R11</f>
        <v>0.84931325864004981</v>
      </c>
      <c r="AG11">
        <f>'Table 2'!$R10/'Table 3'!S11</f>
        <v>3.2874583289393797</v>
      </c>
      <c r="AH11">
        <f>'Table 2'!$R10/'Table 3'!T11</f>
        <v>4.3832531048011445</v>
      </c>
      <c r="AI11">
        <f>'Table 2'!$R10/'Table 3'!U11</f>
        <v>3.6983898399220441</v>
      </c>
      <c r="AJ11">
        <f>'Table 2'!$R10/'Table 3'!V11</f>
        <v>2.7395653989213931</v>
      </c>
      <c r="AK11">
        <f>'Table 2'!$R10/'Table 3'!W11</f>
        <v>3.0135016107307235</v>
      </c>
      <c r="AM11">
        <f>VLOOKUP(AM$3, 'Table 1'!$A$5:$G$17,7)*Y11</f>
        <v>3.2863753982709722</v>
      </c>
      <c r="AN11">
        <f>VLOOKUP(AN$3, 'Table 1'!$A$5:$G$17,7)*Z11</f>
        <v>1.3177027222440685</v>
      </c>
      <c r="AO11">
        <f>VLOOKUP(AO$3, 'Table 1'!$A$5:$G$17,7)*AA11</f>
        <v>0.1862871090414778</v>
      </c>
      <c r="AP11">
        <f>VLOOKUP(AP$3, 'Table 1'!$A$5:$G$17,7)*AB11</f>
        <v>0.19231437082188721</v>
      </c>
      <c r="AQ11">
        <f>VLOOKUP(AQ$3, 'Table 1'!$A$5:$G$17,7)*AC11</f>
        <v>1.0246020490637194E-2</v>
      </c>
      <c r="AR11">
        <f>VLOOKUP(AR$3, 'Table 1'!$A$5:$G$17,7)*AD11</f>
        <v>1.5670214438561304E-2</v>
      </c>
      <c r="AS11">
        <f>VLOOKUP(AS$3, 'Table 1'!$A$5:$G$17,7)*AE11</f>
        <v>0.21203932229318642</v>
      </c>
      <c r="AT11">
        <f>VLOOKUP(AT$3, 'Table 1'!$A$5:$G$17,7)*AF11</f>
        <v>1.1041072362320646E-2</v>
      </c>
      <c r="AU11">
        <f>VLOOKUP(AU$3, 'Table 1'!$A$5:$G$17,7)*AG11</f>
        <v>1.5911298312066597</v>
      </c>
      <c r="AV11">
        <f>VLOOKUP(AV$3, 'Table 1'!$A$5:$G$17,7)*AH11</f>
        <v>0.35066024838409154</v>
      </c>
      <c r="AW11">
        <f>VLOOKUP(AW$3, 'Table 1'!$A$5:$G$17,7)*AI11</f>
        <v>1.0725330535773927E-2</v>
      </c>
      <c r="AX11">
        <f>VLOOKUP(AX$3, 'Table 1'!$A$5:$G$17,7)*AJ11</f>
        <v>2.739565398921393E-4</v>
      </c>
      <c r="AY11">
        <f>VLOOKUP(AY$3, 'Table 1'!$A$5:$G$17,7)*AK11</f>
        <v>0.44901173999887778</v>
      </c>
    </row>
    <row r="12" spans="1:51" x14ac:dyDescent="0.25">
      <c r="A12" t="s">
        <v>40</v>
      </c>
      <c r="B12">
        <v>170</v>
      </c>
      <c r="C12">
        <v>6.1</v>
      </c>
      <c r="D12">
        <v>7.6</v>
      </c>
      <c r="E12">
        <v>0.59</v>
      </c>
      <c r="F12">
        <v>12.9</v>
      </c>
      <c r="H12" s="6">
        <f>_xll.Vss('Table 2'!C11,'Table 2'!M11,'Table 2'!N11,'Table 2'!E11)</f>
        <v>7.8056116771249719</v>
      </c>
      <c r="I12" s="6">
        <f>SUM(AM12:AY12)+'Table 1'!$G$18</f>
        <v>7.9113885269960322</v>
      </c>
      <c r="J12" s="6"/>
      <c r="K12">
        <f>_xll.fut(K$3,'Table 2'!$C11,'Table 2'!$M11,'Table 2'!$N11,'Table 2'!$E11)</f>
        <v>1.8349638031825609E-6</v>
      </c>
      <c r="L12">
        <f>_xll.fut(L$3,'Table 2'!$C11,'Table 2'!$M11,'Table 2'!$N11,'Table 2'!$E11)</f>
        <v>4.2754817048436004E-6</v>
      </c>
      <c r="M12">
        <f>_xll.fut(M$3,'Table 2'!$C11,'Table 2'!$M11,'Table 2'!$N11,'Table 2'!$E11)</f>
        <v>4.652722150908196E-6</v>
      </c>
      <c r="N12">
        <f>_xll.fut(N$3,'Table 2'!$C11,'Table 2'!$M11,'Table 2'!$N11,'Table 2'!$E11)</f>
        <v>5.8589786195717733E-6</v>
      </c>
      <c r="O12">
        <f>_xll.fut(O$3,'Table 2'!$C11,'Table 2'!$M11,'Table 2'!$N11,'Table 2'!$E11)</f>
        <v>1.8610685828756243E-5</v>
      </c>
      <c r="P12">
        <f>_xll.fut(P$3,'Table 2'!$C11,'Table 2'!$M11,'Table 2'!$N11,'Table 2'!$E11)</f>
        <v>1.216858950536435E-5</v>
      </c>
      <c r="Q12">
        <f>_xll.fut(Q$3,'Table 2'!$C11,'Table 2'!$M11,'Table 2'!$N11,'Table 2'!$E11)</f>
        <v>7.3577803414334317E-6</v>
      </c>
      <c r="R12">
        <f>_xll.fut(R$3,'Table 2'!$C11,'Table 2'!$M11,'Table 2'!$N11,'Table 2'!$E11)</f>
        <v>5.1028008555101092E-5</v>
      </c>
      <c r="S12">
        <f>_xll.fut(S$3,'Table 2'!$C11,'Table 2'!$M11,'Table 2'!$N11,'Table 2'!$E11)</f>
        <v>1.3182637159235127E-5</v>
      </c>
      <c r="T12">
        <f>_xll.fut(T$3,'Table 2'!$C11,'Table 2'!$M11,'Table 2'!$N11,'Table 2'!$E11)</f>
        <v>9.8870049347947404E-6</v>
      </c>
      <c r="U12">
        <f>_xll.fut(U$3,'Table 2'!$C11,'Table 2'!$M11,'Table 2'!$N11,'Table 2'!$E11)</f>
        <v>1.1717900899463211E-5</v>
      </c>
      <c r="V12">
        <f>_xll.fut(V$3,'Table 2'!$C11,'Table 2'!$M11,'Table 2'!$N11,'Table 2'!$E11)</f>
        <v>1.5819117425871349E-5</v>
      </c>
      <c r="W12">
        <f>_xll.fut(W$3,'Table 2'!$C11,'Table 2'!$M11,'Table 2'!$N11,'Table 2'!$E11)</f>
        <v>1.4381063031072779E-5</v>
      </c>
      <c r="Y12">
        <f>'Table 2'!$R11/'Table 3'!K12</f>
        <v>23.61832950204629</v>
      </c>
      <c r="Z12">
        <f>'Table 2'!$R11/'Table 3'!L12</f>
        <v>10.136584066959326</v>
      </c>
      <c r="AA12">
        <f>'Table 2'!$R11/'Table 3'!M12</f>
        <v>9.3147147674473008</v>
      </c>
      <c r="AB12">
        <f>'Table 2'!$R11/'Table 3'!N12</f>
        <v>7.3969854716864161</v>
      </c>
      <c r="AC12">
        <f>'Table 2'!$R11/'Table 3'!O12</f>
        <v>2.3287040642494197</v>
      </c>
      <c r="AD12">
        <f>'Table 2'!$R11/'Table 3'!P12</f>
        <v>3.5615286150287555</v>
      </c>
      <c r="AE12">
        <f>'Table 2'!$R11/'Table 3'!Q12</f>
        <v>5.8901975482799669</v>
      </c>
      <c r="AF12">
        <f>'Table 2'!$R11/'Table 3'!R12</f>
        <v>0.84931356239575051</v>
      </c>
      <c r="AG12">
        <f>'Table 2'!$R11/'Table 3'!S12</f>
        <v>3.2875652424016431</v>
      </c>
      <c r="AH12">
        <f>'Table 2'!$R11/'Table 3'!T12</f>
        <v>4.3834083237254378</v>
      </c>
      <c r="AI12">
        <f>'Table 2'!$R11/'Table 3'!U12</f>
        <v>3.6985105182003255</v>
      </c>
      <c r="AJ12">
        <f>'Table 2'!$R11/'Table 3'!V12</f>
        <v>2.7396458703198832</v>
      </c>
      <c r="AK12">
        <f>'Table 2'!$R11/'Table 3'!W12</f>
        <v>3.0136005686264498</v>
      </c>
      <c r="AM12">
        <f>VLOOKUP(AM$3, 'Table 1'!$A$5:$G$17,7)*Y12</f>
        <v>3.5191310958048971</v>
      </c>
      <c r="AN12">
        <f>VLOOKUP(AN$3, 'Table 1'!$A$5:$G$17,7)*Z12</f>
        <v>1.3177559287047125</v>
      </c>
      <c r="AO12">
        <f>VLOOKUP(AO$3, 'Table 1'!$A$5:$G$17,7)*AA12</f>
        <v>0.18629429534894601</v>
      </c>
      <c r="AP12">
        <f>VLOOKUP(AP$3, 'Table 1'!$A$5:$G$17,7)*AB12</f>
        <v>0.1923216222638468</v>
      </c>
      <c r="AQ12">
        <f>VLOOKUP(AQ$3, 'Table 1'!$A$5:$G$17,7)*AC12</f>
        <v>1.0246297882697448E-2</v>
      </c>
      <c r="AR12">
        <f>VLOOKUP(AR$3, 'Table 1'!$A$5:$G$17,7)*AD12</f>
        <v>1.5670725906126524E-2</v>
      </c>
      <c r="AS12">
        <f>VLOOKUP(AS$3, 'Table 1'!$A$5:$G$17,7)*AE12</f>
        <v>0.2120471117380788</v>
      </c>
      <c r="AT12">
        <f>VLOOKUP(AT$3, 'Table 1'!$A$5:$G$17,7)*AF12</f>
        <v>1.1041076311144756E-2</v>
      </c>
      <c r="AU12">
        <f>VLOOKUP(AU$3, 'Table 1'!$A$5:$G$17,7)*AG12</f>
        <v>1.5911815773223952</v>
      </c>
      <c r="AV12">
        <f>VLOOKUP(AV$3, 'Table 1'!$A$5:$G$17,7)*AH12</f>
        <v>0.35067266589803503</v>
      </c>
      <c r="AW12">
        <f>VLOOKUP(AW$3, 'Table 1'!$A$5:$G$17,7)*AI12</f>
        <v>1.0725680502780943E-2</v>
      </c>
      <c r="AX12">
        <f>VLOOKUP(AX$3, 'Table 1'!$A$5:$G$17,7)*AJ12</f>
        <v>2.7396458703198831E-4</v>
      </c>
      <c r="AY12">
        <f>VLOOKUP(AY$3, 'Table 1'!$A$5:$G$17,7)*AK12</f>
        <v>0.44902648472534101</v>
      </c>
    </row>
    <row r="13" spans="1:51" x14ac:dyDescent="0.25">
      <c r="A13" t="s">
        <v>58</v>
      </c>
    </row>
    <row r="14" spans="1:51" x14ac:dyDescent="0.25">
      <c r="A14" t="s">
        <v>31</v>
      </c>
      <c r="B14">
        <v>1268</v>
      </c>
      <c r="C14">
        <v>21</v>
      </c>
      <c r="D14">
        <v>36.299999999999997</v>
      </c>
      <c r="E14">
        <v>0.59</v>
      </c>
      <c r="F14">
        <v>62</v>
      </c>
      <c r="H14" s="6">
        <f>_xll.Vss('Table 2'!C13,'Table 2'!M13,'Table 2'!N13,'Table 2'!E13)</f>
        <v>36.208702171373758</v>
      </c>
      <c r="I14" s="6">
        <f>SUM(AM14:AY14)+'Table 1'!$G$18</f>
        <v>36.314472361675428</v>
      </c>
      <c r="J14" s="6"/>
      <c r="K14">
        <f>_xll.fut(K$3,'Table 2'!$C13,'Table 2'!$M13,'Table 2'!$N13,'Table 2'!$E13)</f>
        <v>6.4570073648454958E-7</v>
      </c>
      <c r="L14">
        <f>_xll.fut(L$3,'Table 2'!$C13,'Table 2'!$M13,'Table 2'!$N13,'Table 2'!$E13)</f>
        <v>1.3648439338969039E-5</v>
      </c>
      <c r="M14">
        <f>_xll.fut(M$3,'Table 2'!$C13,'Table 2'!$M13,'Table 2'!$N13,'Table 2'!$E13)</f>
        <v>1.4852511530133892E-5</v>
      </c>
      <c r="N14">
        <f>_xll.fut(N$3,'Table 2'!$C13,'Table 2'!$M13,'Table 2'!$N13,'Table 2'!$E13)</f>
        <v>1.8703039872661352E-5</v>
      </c>
      <c r="O14">
        <f>_xll.fut(O$3,'Table 2'!$C13,'Table 2'!$M13,'Table 2'!$N13,'Table 2'!$E13)</f>
        <v>5.9404890960999147E-5</v>
      </c>
      <c r="P14">
        <f>_xll.fut(P$3,'Table 2'!$C13,'Table 2'!$M13,'Table 2'!$N13,'Table 2'!$E13)</f>
        <v>3.8843290447729894E-5</v>
      </c>
      <c r="Q14">
        <f>_xll.fut(Q$3,'Table 2'!$C13,'Table 2'!$M13,'Table 2'!$N13,'Table 2'!$E13)</f>
        <v>2.3487366518516686E-5</v>
      </c>
      <c r="R14">
        <f>_xll.fut(R$3,'Table 2'!$C13,'Table 2'!$M13,'Table 2'!$N13,'Table 2'!$E13)</f>
        <v>1.6285155796051464E-4</v>
      </c>
      <c r="S14">
        <f>_xll.fut(S$3,'Table 2'!$C13,'Table 2'!$M13,'Table 2'!$N13,'Table 2'!$E13)</f>
        <v>4.2080193906511077E-5</v>
      </c>
      <c r="T14">
        <f>_xll.fut(T$3,'Table 2'!$C13,'Table 2'!$M13,'Table 2'!$N13,'Table 2'!$E13)</f>
        <v>3.1560833524957859E-5</v>
      </c>
      <c r="U14">
        <f>_xll.fut(U$3,'Table 2'!$C13,'Table 2'!$M13,'Table 2'!$N13,'Table 2'!$E13)</f>
        <v>3.7404647373502871E-5</v>
      </c>
      <c r="V14">
        <f>_xll.fut(V$3,'Table 2'!$C13,'Table 2'!$M13,'Table 2'!$N13,'Table 2'!$E13)</f>
        <v>5.0495033633133052E-5</v>
      </c>
      <c r="W14">
        <f>_xll.fut(W$3,'Table 2'!$C13,'Table 2'!$M13,'Table 2'!$N13,'Table 2'!$E13)</f>
        <v>4.5905775701531459E-5</v>
      </c>
      <c r="Y14">
        <f>'Table 2'!$R13/'Table 3'!K14</f>
        <v>214.24443596911757</v>
      </c>
      <c r="Z14">
        <f>'Table 2'!$R13/'Table 3'!L14</f>
        <v>10.135795504325094</v>
      </c>
      <c r="AA14">
        <f>'Table 2'!$R13/'Table 3'!M14</f>
        <v>9.3141008382525765</v>
      </c>
      <c r="AB14">
        <f>'Table 2'!$R13/'Table 3'!N14</f>
        <v>7.3965404038510094</v>
      </c>
      <c r="AC14">
        <f>'Table 2'!$R13/'Table 3'!O14</f>
        <v>2.3287272791022962</v>
      </c>
      <c r="AD14">
        <f>'Table 2'!$R13/'Table 3'!P14</f>
        <v>3.5614333517685028</v>
      </c>
      <c r="AE14">
        <f>'Table 2'!$R13/'Table 3'!Q14</f>
        <v>5.889880842278127</v>
      </c>
      <c r="AF14">
        <f>'Table 2'!$R13/'Table 3'!R14</f>
        <v>0.84947170187047172</v>
      </c>
      <c r="AG14">
        <f>'Table 2'!$R13/'Table 3'!S14</f>
        <v>3.2874798628618271</v>
      </c>
      <c r="AH14">
        <f>'Table 2'!$R13/'Table 3'!T14</f>
        <v>4.3832109181647745</v>
      </c>
      <c r="AI14">
        <f>'Table 2'!$R13/'Table 3'!U14</f>
        <v>3.6984118233119192</v>
      </c>
      <c r="AJ14">
        <f>'Table 2'!$R13/'Table 3'!V14</f>
        <v>2.7396316061111361</v>
      </c>
      <c r="AK14">
        <f>'Table 2'!$R13/'Table 3'!W14</f>
        <v>3.0135160114146826</v>
      </c>
      <c r="AM14">
        <f>VLOOKUP(AM$3, 'Table 1'!$A$5:$G$17,7)*Y14</f>
        <v>31.922420959398519</v>
      </c>
      <c r="AN14">
        <f>VLOOKUP(AN$3, 'Table 1'!$A$5:$G$17,7)*Z14</f>
        <v>1.3176534155622621</v>
      </c>
      <c r="AO14">
        <f>VLOOKUP(AO$3, 'Table 1'!$A$5:$G$17,7)*AA14</f>
        <v>0.18628201676505154</v>
      </c>
      <c r="AP14">
        <f>VLOOKUP(AP$3, 'Table 1'!$A$5:$G$17,7)*AB14</f>
        <v>0.19231005050012623</v>
      </c>
      <c r="AQ14">
        <f>VLOOKUP(AQ$3, 'Table 1'!$A$5:$G$17,7)*AC14</f>
        <v>1.0246400028050103E-2</v>
      </c>
      <c r="AR14">
        <f>VLOOKUP(AR$3, 'Table 1'!$A$5:$G$17,7)*AD14</f>
        <v>1.5670306747781415E-2</v>
      </c>
      <c r="AS14">
        <f>VLOOKUP(AS$3, 'Table 1'!$A$5:$G$17,7)*AE14</f>
        <v>0.21203571032201254</v>
      </c>
      <c r="AT14">
        <f>VLOOKUP(AT$3, 'Table 1'!$A$5:$G$17,7)*AF14</f>
        <v>1.1043132124316133E-2</v>
      </c>
      <c r="AU14">
        <f>VLOOKUP(AU$3, 'Table 1'!$A$5:$G$17,7)*AG14</f>
        <v>1.5911402536251242</v>
      </c>
      <c r="AV14">
        <f>VLOOKUP(AV$3, 'Table 1'!$A$5:$G$17,7)*AH14</f>
        <v>0.35065687345318197</v>
      </c>
      <c r="AW14">
        <f>VLOOKUP(AW$3, 'Table 1'!$A$5:$G$17,7)*AI14</f>
        <v>1.0725394287604564E-2</v>
      </c>
      <c r="AX14">
        <f>VLOOKUP(AX$3, 'Table 1'!$A$5:$G$17,7)*AJ14</f>
        <v>2.7396316061111361E-4</v>
      </c>
      <c r="AY14">
        <f>VLOOKUP(AY$3, 'Table 1'!$A$5:$G$17,7)*AK14</f>
        <v>0.44901388570078771</v>
      </c>
    </row>
    <row r="15" spans="1:51" x14ac:dyDescent="0.25">
      <c r="A15" t="s">
        <v>32</v>
      </c>
      <c r="B15">
        <v>1676</v>
      </c>
      <c r="C15">
        <v>31</v>
      </c>
      <c r="D15">
        <v>35.6</v>
      </c>
      <c r="E15">
        <v>0.65</v>
      </c>
      <c r="F15">
        <v>55</v>
      </c>
      <c r="H15" s="6">
        <f>_xll.Vss('Table 2'!C14,'Table 2'!M14,'Table 2'!N14,'Table 2'!E14)</f>
        <v>35.592591790493131</v>
      </c>
      <c r="I15" s="6">
        <f>SUM(AM15:AY15)+'Table 1'!$G$18</f>
        <v>35.698368448423004</v>
      </c>
      <c r="J15" s="6"/>
      <c r="K15">
        <f>_xll.fut(K$3,'Table 2'!$C14,'Table 2'!$M14,'Table 2'!$N14,'Table 2'!$E14)</f>
        <v>2.566576706837127E-7</v>
      </c>
      <c r="L15">
        <f>_xll.fut(L$3,'Table 2'!$C14,'Table 2'!$M14,'Table 2'!$N14,'Table 2'!$E14)</f>
        <v>5.3199554948574426E-6</v>
      </c>
      <c r="M15">
        <f>_xll.fut(M$3,'Table 2'!$C14,'Table 2'!$M14,'Table 2'!$N14,'Table 2'!$E14)</f>
        <v>5.7893331145716797E-6</v>
      </c>
      <c r="N15">
        <f>_xll.fut(N$3,'Table 2'!$C14,'Table 2'!$M14,'Table 2'!$N14,'Table 2'!$E14)</f>
        <v>7.2902529478043061E-6</v>
      </c>
      <c r="O15">
        <f>_xll.fut(O$3,'Table 2'!$C14,'Table 2'!$M14,'Table 2'!$N14,'Table 2'!$E14)</f>
        <v>2.3156560723943927E-5</v>
      </c>
      <c r="P15">
        <f>_xll.fut(P$3,'Table 2'!$C14,'Table 2'!$M14,'Table 2'!$N14,'Table 2'!$E14)</f>
        <v>1.5141072331285937E-5</v>
      </c>
      <c r="Q15">
        <f>_xll.fut(Q$3,'Table 2'!$C14,'Table 2'!$M14,'Table 2'!$N14,'Table 2'!$E14)</f>
        <v>9.1551756397764415E-6</v>
      </c>
      <c r="R15">
        <f>_xll.fut(R$3,'Table 2'!$C14,'Table 2'!$M14,'Table 2'!$N14,'Table 2'!$E14)</f>
        <v>6.348888139057298E-5</v>
      </c>
      <c r="S15">
        <f>_xll.fut(S$3,'Table 2'!$C14,'Table 2'!$M14,'Table 2'!$N14,'Table 2'!$E14)</f>
        <v>1.6402822758273983E-5</v>
      </c>
      <c r="T15">
        <f>_xll.fut(T$3,'Table 2'!$C14,'Table 2'!$M14,'Table 2'!$N14,'Table 2'!$E14)</f>
        <v>1.23022200763742E-5</v>
      </c>
      <c r="U15">
        <f>_xll.fut(U$3,'Table 2'!$C14,'Table 2'!$M14,'Table 2'!$N14,'Table 2'!$E14)</f>
        <v>1.4580291472282378E-5</v>
      </c>
      <c r="V15">
        <f>_xll.fut(V$3,'Table 2'!$C14,'Table 2'!$M14,'Table 2'!$N14,'Table 2'!$E14)</f>
        <v>1.9683207806692865E-5</v>
      </c>
      <c r="W15">
        <f>_xll.fut(W$3,'Table 2'!$C14,'Table 2'!$M14,'Table 2'!$N14,'Table 2'!$E14)</f>
        <v>1.7894004874110408E-5</v>
      </c>
      <c r="Y15">
        <f>'Table 2'!$R14/'Table 3'!K15</f>
        <v>210.10804632089574</v>
      </c>
      <c r="Z15">
        <f>'Table 2'!$R14/'Table 3'!L15</f>
        <v>10.136521219539215</v>
      </c>
      <c r="AA15">
        <f>'Table 2'!$R14/'Table 3'!M15</f>
        <v>9.3146897394617074</v>
      </c>
      <c r="AB15">
        <f>'Table 2'!$R14/'Table 3'!N15</f>
        <v>7.3969781496907059</v>
      </c>
      <c r="AC15">
        <f>'Table 2'!$R14/'Table 3'!O15</f>
        <v>2.3287500420935694</v>
      </c>
      <c r="AD15">
        <f>'Table 2'!$R14/'Table 3'!P15</f>
        <v>3.5615602766258476</v>
      </c>
      <c r="AE15">
        <f>'Table 2'!$R14/'Table 3'!Q15</f>
        <v>5.8902028625573717</v>
      </c>
      <c r="AF15">
        <f>'Table 2'!$R14/'Table 3'!R15</f>
        <v>0.84937457676855188</v>
      </c>
      <c r="AG15">
        <f>'Table 2'!$R14/'Table 3'!S15</f>
        <v>3.2875952240247921</v>
      </c>
      <c r="AH15">
        <f>'Table 2'!$R14/'Table 3'!T15</f>
        <v>4.3834235955661862</v>
      </c>
      <c r="AI15">
        <f>'Table 2'!$R14/'Table 3'!U15</f>
        <v>3.6985434662360173</v>
      </c>
      <c r="AJ15">
        <f>'Table 2'!$R14/'Table 3'!V15</f>
        <v>2.7396876713505183</v>
      </c>
      <c r="AK15">
        <f>'Table 2'!$R14/'Table 3'!W15</f>
        <v>3.013626191565884</v>
      </c>
      <c r="AM15">
        <f>VLOOKUP(AM$3, 'Table 1'!$A$5:$G$17,7)*Y15</f>
        <v>31.306098901813463</v>
      </c>
      <c r="AN15">
        <f>VLOOKUP(AN$3, 'Table 1'!$A$5:$G$17,7)*Z15</f>
        <v>1.3177477585400981</v>
      </c>
      <c r="AO15">
        <f>VLOOKUP(AO$3, 'Table 1'!$A$5:$G$17,7)*AA15</f>
        <v>0.18629379478923416</v>
      </c>
      <c r="AP15">
        <f>VLOOKUP(AP$3, 'Table 1'!$A$5:$G$17,7)*AB15</f>
        <v>0.19232143189195836</v>
      </c>
      <c r="AQ15">
        <f>VLOOKUP(AQ$3, 'Table 1'!$A$5:$G$17,7)*AC15</f>
        <v>1.0246500185211706E-2</v>
      </c>
      <c r="AR15">
        <f>VLOOKUP(AR$3, 'Table 1'!$A$5:$G$17,7)*AD15</f>
        <v>1.5670865217153732E-2</v>
      </c>
      <c r="AS15">
        <f>VLOOKUP(AS$3, 'Table 1'!$A$5:$G$17,7)*AE15</f>
        <v>0.21204730305206537</v>
      </c>
      <c r="AT15">
        <f>VLOOKUP(AT$3, 'Table 1'!$A$5:$G$17,7)*AF15</f>
        <v>1.1041869497991174E-2</v>
      </c>
      <c r="AU15">
        <f>VLOOKUP(AU$3, 'Table 1'!$A$5:$G$17,7)*AG15</f>
        <v>1.5911960884279994</v>
      </c>
      <c r="AV15">
        <f>VLOOKUP(AV$3, 'Table 1'!$A$5:$G$17,7)*AH15</f>
        <v>0.35067388764529489</v>
      </c>
      <c r="AW15">
        <f>VLOOKUP(AW$3, 'Table 1'!$A$5:$G$17,7)*AI15</f>
        <v>1.0725776052084449E-2</v>
      </c>
      <c r="AX15">
        <f>VLOOKUP(AX$3, 'Table 1'!$A$5:$G$17,7)*AJ15</f>
        <v>2.7396876713505186E-4</v>
      </c>
      <c r="AY15">
        <f>VLOOKUP(AY$3, 'Table 1'!$A$5:$G$17,7)*AK15</f>
        <v>0.44903030254331672</v>
      </c>
    </row>
    <row r="16" spans="1:51" x14ac:dyDescent="0.25">
      <c r="A16" t="s">
        <v>33</v>
      </c>
      <c r="B16">
        <v>1375</v>
      </c>
      <c r="C16">
        <v>57</v>
      </c>
      <c r="D16">
        <v>27.5</v>
      </c>
      <c r="E16">
        <v>1.2</v>
      </c>
      <c r="F16">
        <v>24</v>
      </c>
      <c r="H16" s="6">
        <f>_xll.Vss('Table 2'!C15,'Table 2'!M15,'Table 2'!N15,'Table 2'!E15)</f>
        <v>27.539586982389419</v>
      </c>
      <c r="I16" s="6">
        <f>SUM(AM16:AY16)+'Table 1'!$G$18</f>
        <v>27.645310205981186</v>
      </c>
      <c r="J16" s="6"/>
      <c r="K16">
        <f>_xll.fut(K$3,'Table 2'!$C15,'Table 2'!$M15,'Table 2'!$N15,'Table 2'!$E15)</f>
        <v>4.5960042092113441E-6</v>
      </c>
      <c r="L16">
        <f>_xll.fut(L$3,'Table 2'!$C15,'Table 2'!$M15,'Table 2'!$N15,'Table 2'!$E15)</f>
        <v>7.0805924026369469E-5</v>
      </c>
      <c r="M16">
        <f>_xll.fut(M$3,'Table 2'!$C15,'Table 2'!$M15,'Table 2'!$N15,'Table 2'!$E15)</f>
        <v>7.7048830550601057E-5</v>
      </c>
      <c r="N16">
        <f>_xll.fut(N$3,'Table 2'!$C15,'Table 2'!$M15,'Table 2'!$N15,'Table 2'!$E15)</f>
        <v>9.7021609711817728E-5</v>
      </c>
      <c r="O16">
        <f>_xll.fut(O$3,'Table 2'!$C15,'Table 2'!$M15,'Table 2'!$N15,'Table 2'!$E15)</f>
        <v>3.0807597681545377E-4</v>
      </c>
      <c r="P16">
        <f>_xll.fut(P$3,'Table 2'!$C15,'Table 2'!$M15,'Table 2'!$N15,'Table 2'!$E15)</f>
        <v>2.014720447960845E-4</v>
      </c>
      <c r="Q16">
        <f>_xll.fut(Q$3,'Table 2'!$C15,'Table 2'!$M15,'Table 2'!$N15,'Table 2'!$E15)</f>
        <v>1.2183711014479569E-4</v>
      </c>
      <c r="R16">
        <f>_xll.fut(R$3,'Table 2'!$C15,'Table 2'!$M15,'Table 2'!$N15,'Table 2'!$E15)</f>
        <v>8.4396539442852447E-4</v>
      </c>
      <c r="S16">
        <f>_xll.fut(S$3,'Table 2'!$C15,'Table 2'!$M15,'Table 2'!$N15,'Table 2'!$E15)</f>
        <v>2.1826051576388894E-4</v>
      </c>
      <c r="T16">
        <f>_xll.fut(T$3,'Table 2'!$C15,'Table 2'!$M15,'Table 2'!$N15,'Table 2'!$E15)</f>
        <v>1.6371131763357979E-4</v>
      </c>
      <c r="U16">
        <f>_xll.fut(U$3,'Table 2'!$C15,'Table 2'!$M15,'Table 2'!$N15,'Table 2'!$E15)</f>
        <v>1.9401005499947475E-4</v>
      </c>
      <c r="V16">
        <f>_xll.fut(V$3,'Table 2'!$C15,'Table 2'!$M15,'Table 2'!$N15,'Table 2'!$E15)</f>
        <v>2.6188486272315755E-4</v>
      </c>
      <c r="W16">
        <f>_xll.fut(W$3,'Table 2'!$C15,'Table 2'!$M15,'Table 2'!$N15,'Table 2'!$E15)</f>
        <v>2.3810491862964303E-4</v>
      </c>
      <c r="Y16">
        <f>'Table 2'!$R15/'Table 3'!K16</f>
        <v>156.07329630432412</v>
      </c>
      <c r="Z16">
        <f>'Table 2'!$R15/'Table 3'!L16</f>
        <v>10.130699325285576</v>
      </c>
      <c r="AA16">
        <f>'Table 2'!$R15/'Table 3'!M16</f>
        <v>9.3098561215549456</v>
      </c>
      <c r="AB16">
        <f>'Table 2'!$R15/'Table 3'!N16</f>
        <v>7.3933377202335837</v>
      </c>
      <c r="AC16">
        <f>'Table 2'!$R15/'Table 3'!O16</f>
        <v>2.3283656654275711</v>
      </c>
      <c r="AD16">
        <f>'Table 2'!$R15/'Table 3'!P16</f>
        <v>3.5603625678499271</v>
      </c>
      <c r="AE16">
        <f>'Table 2'!$R15/'Table 3'!Q16</f>
        <v>5.8874798155314192</v>
      </c>
      <c r="AF16">
        <f>'Table 2'!$R15/'Table 3'!R16</f>
        <v>0.84993239236530371</v>
      </c>
      <c r="AG16">
        <f>'Table 2'!$R15/'Table 3'!S16</f>
        <v>3.2865015655701204</v>
      </c>
      <c r="AH16">
        <f>'Table 2'!$R15/'Table 3'!T16</f>
        <v>4.3815756731349564</v>
      </c>
      <c r="AI16">
        <f>'Table 2'!$R15/'Table 3'!U16</f>
        <v>3.6973007752722147</v>
      </c>
      <c r="AJ16">
        <f>'Table 2'!$R15/'Table 3'!V16</f>
        <v>2.7390415746115342</v>
      </c>
      <c r="AK16">
        <f>'Table 2'!$R15/'Table 3'!W16</f>
        <v>3.0125943255960128</v>
      </c>
      <c r="AM16">
        <f>VLOOKUP(AM$3, 'Table 1'!$A$5:$G$17,7)*Y16</f>
        <v>23.254921149344291</v>
      </c>
      <c r="AN16">
        <f>VLOOKUP(AN$3, 'Table 1'!$A$5:$G$17,7)*Z16</f>
        <v>1.3169909122871248</v>
      </c>
      <c r="AO16">
        <f>VLOOKUP(AO$3, 'Table 1'!$A$5:$G$17,7)*AA16</f>
        <v>0.18619712243109893</v>
      </c>
      <c r="AP16">
        <f>VLOOKUP(AP$3, 'Table 1'!$A$5:$G$17,7)*AB16</f>
        <v>0.19222678072607316</v>
      </c>
      <c r="AQ16">
        <f>VLOOKUP(AQ$3, 'Table 1'!$A$5:$G$17,7)*AC16</f>
        <v>1.0244808927881313E-2</v>
      </c>
      <c r="AR16">
        <f>VLOOKUP(AR$3, 'Table 1'!$A$5:$G$17,7)*AD16</f>
        <v>1.566559529853968E-2</v>
      </c>
      <c r="AS16">
        <f>VLOOKUP(AS$3, 'Table 1'!$A$5:$G$17,7)*AE16</f>
        <v>0.21194927335913108</v>
      </c>
      <c r="AT16">
        <f>VLOOKUP(AT$3, 'Table 1'!$A$5:$G$17,7)*AF16</f>
        <v>1.1049121100748948E-2</v>
      </c>
      <c r="AU16">
        <f>VLOOKUP(AU$3, 'Table 1'!$A$5:$G$17,7)*AG16</f>
        <v>1.5906667577359381</v>
      </c>
      <c r="AV16">
        <f>VLOOKUP(AV$3, 'Table 1'!$A$5:$G$17,7)*AH16</f>
        <v>0.35052605385079655</v>
      </c>
      <c r="AW16">
        <f>VLOOKUP(AW$3, 'Table 1'!$A$5:$G$17,7)*AI16</f>
        <v>1.0722172248289422E-2</v>
      </c>
      <c r="AX16">
        <f>VLOOKUP(AX$3, 'Table 1'!$A$5:$G$17,7)*AJ16</f>
        <v>2.7390415746115344E-4</v>
      </c>
      <c r="AY16">
        <f>VLOOKUP(AY$3, 'Table 1'!$A$5:$G$17,7)*AK16</f>
        <v>0.44887655451380587</v>
      </c>
    </row>
    <row r="17" spans="1:51" x14ac:dyDescent="0.25">
      <c r="A17" t="s">
        <v>34</v>
      </c>
      <c r="B17">
        <v>8.1999999999999993</v>
      </c>
      <c r="C17">
        <v>0.82</v>
      </c>
      <c r="D17">
        <v>27</v>
      </c>
      <c r="E17">
        <v>2.7</v>
      </c>
      <c r="F17">
        <v>10</v>
      </c>
      <c r="H17" s="7">
        <f>_xll.Vss('Table 2'!C16,'Table 2'!M16,'Table 2'!N16,'Table 2'!E16)</f>
        <v>27.025903876107154</v>
      </c>
      <c r="I17" s="7">
        <f>SUM(AM17:AY17)+'Table 1'!$G$18</f>
        <v>27.130038159911347</v>
      </c>
      <c r="J17" s="7"/>
      <c r="K17">
        <f>_xll.fut(K$3,'Table 2'!$C16,'Table 2'!$M16,'Table 2'!$N16,'Table 2'!$E16)</f>
        <v>1.4010811473933851E-4</v>
      </c>
      <c r="L17">
        <f>_xll.fut(L$3,'Table 2'!$C16,'Table 2'!$M16,'Table 2'!$N16,'Table 2'!$E16)</f>
        <v>2.15353004808613E-3</v>
      </c>
      <c r="M17">
        <f>_xll.fut(M$3,'Table 2'!$C16,'Table 2'!$M16,'Table 2'!$N16,'Table 2'!$E16)</f>
        <v>2.3385261876512188E-3</v>
      </c>
      <c r="N17">
        <f>_xll.fut(N$3,'Table 2'!$C16,'Table 2'!$M16,'Table 2'!$N16,'Table 2'!$E16)</f>
        <v>2.9417660191494231E-3</v>
      </c>
      <c r="O17">
        <f>_xll.fut(O$3,'Table 2'!$C16,'Table 2'!$M16,'Table 2'!$N16,'Table 2'!$E16)</f>
        <v>9.2278654881708475E-3</v>
      </c>
      <c r="P17">
        <f>_xll.fut(P$3,'Table 2'!$C16,'Table 2'!$M16,'Table 2'!$N16,'Table 2'!$E16)</f>
        <v>6.0732653040265414E-3</v>
      </c>
      <c r="Q17">
        <f>_xll.fut(Q$3,'Table 2'!$C16,'Table 2'!$M16,'Table 2'!$N16,'Table 2'!$E16)</f>
        <v>3.6900571059694477E-3</v>
      </c>
      <c r="R17">
        <f>_xll.fut(R$3,'Table 2'!$C16,'Table 2'!$M16,'Table 2'!$N16,'Table 2'!$E16)</f>
        <v>2.453322711808904E-2</v>
      </c>
      <c r="S17">
        <f>_xll.fut(S$3,'Table 2'!$C16,'Table 2'!$M16,'Table 2'!$N16,'Table 2'!$E16)</f>
        <v>6.5784551735913232E-3</v>
      </c>
      <c r="T17">
        <f>_xll.fut(T$3,'Table 2'!$C16,'Table 2'!$M16,'Table 2'!$N16,'Table 2'!$E16)</f>
        <v>4.9507359400397192E-3</v>
      </c>
      <c r="U17">
        <f>_xll.fut(U$3,'Table 2'!$C16,'Table 2'!$M16,'Table 2'!$N16,'Table 2'!$E16)</f>
        <v>5.8482637785887189E-3</v>
      </c>
      <c r="V17">
        <f>_xll.fut(V$3,'Table 2'!$C16,'Table 2'!$M16,'Table 2'!$N16,'Table 2'!$E16)</f>
        <v>7.8649140127250387E-3</v>
      </c>
      <c r="W17">
        <f>_xll.fut(W$3,'Table 2'!$C16,'Table 2'!$M16,'Table 2'!$N16,'Table 2'!$E16)</f>
        <v>7.1791799268340738E-3</v>
      </c>
      <c r="Y17">
        <f>'Table 2'!$R16/'Table 3'!K17</f>
        <v>152.9751209599012</v>
      </c>
      <c r="Z17">
        <f>'Table 2'!$R16/'Table 3'!L17</f>
        <v>9.9525222871916075</v>
      </c>
      <c r="AA17">
        <f>'Table 2'!$R16/'Table 3'!M17</f>
        <v>9.1651981119104207</v>
      </c>
      <c r="AB17">
        <f>'Table 2'!$R16/'Table 3'!N17</f>
        <v>7.2857785630113225</v>
      </c>
      <c r="AC17">
        <f>'Table 2'!$R16/'Table 3'!O17</f>
        <v>2.3226450176575444</v>
      </c>
      <c r="AD17">
        <f>'Table 2'!$R16/'Table 3'!P17</f>
        <v>3.5290827465587622</v>
      </c>
      <c r="AE17">
        <f>'Table 2'!$R16/'Table 3'!Q17</f>
        <v>5.8083263169671611</v>
      </c>
      <c r="AF17">
        <f>'Table 2'!$R16/'Table 3'!R17</f>
        <v>0.87363377416869992</v>
      </c>
      <c r="AG17">
        <f>'Table 2'!$R16/'Table 3'!S17</f>
        <v>3.2580682294158203</v>
      </c>
      <c r="AH17">
        <f>'Table 2'!$R16/'Table 3'!T17</f>
        <v>4.3292666099137715</v>
      </c>
      <c r="AI17">
        <f>'Table 2'!$R16/'Table 3'!U17</f>
        <v>3.6648579152984389</v>
      </c>
      <c r="AJ17">
        <f>'Table 2'!$R16/'Table 3'!V17</f>
        <v>2.7251481408488902</v>
      </c>
      <c r="AK17">
        <f>'Table 2'!$R16/'Table 3'!W17</f>
        <v>2.985446251263649</v>
      </c>
      <c r="AM17">
        <f>VLOOKUP(AM$3, 'Table 1'!$A$5:$G$17,7)*Y17</f>
        <v>22.793293023025278</v>
      </c>
      <c r="AN17">
        <f>VLOOKUP(AN$3, 'Table 1'!$A$5:$G$17,7)*Z17</f>
        <v>1.2938278973349091</v>
      </c>
      <c r="AO17">
        <f>VLOOKUP(AO$3, 'Table 1'!$A$5:$G$17,7)*AA17</f>
        <v>0.18330396223820841</v>
      </c>
      <c r="AP17">
        <f>VLOOKUP(AP$3, 'Table 1'!$A$5:$G$17,7)*AB17</f>
        <v>0.18943024263829439</v>
      </c>
      <c r="AQ17">
        <f>VLOOKUP(AQ$3, 'Table 1'!$A$5:$G$17,7)*AC17</f>
        <v>1.0219638077693195E-2</v>
      </c>
      <c r="AR17">
        <f>VLOOKUP(AR$3, 'Table 1'!$A$5:$G$17,7)*AD17</f>
        <v>1.5527964084858554E-2</v>
      </c>
      <c r="AS17">
        <f>VLOOKUP(AS$3, 'Table 1'!$A$5:$G$17,7)*AE17</f>
        <v>0.20909974741081777</v>
      </c>
      <c r="AT17">
        <f>VLOOKUP(AT$3, 'Table 1'!$A$5:$G$17,7)*AF17</f>
        <v>1.1357239064193099E-2</v>
      </c>
      <c r="AU17">
        <f>VLOOKUP(AU$3, 'Table 1'!$A$5:$G$17,7)*AG17</f>
        <v>1.576905023037257</v>
      </c>
      <c r="AV17">
        <f>VLOOKUP(AV$3, 'Table 1'!$A$5:$G$17,7)*AH17</f>
        <v>0.34634132879310175</v>
      </c>
      <c r="AW17">
        <f>VLOOKUP(AW$3, 'Table 1'!$A$5:$G$17,7)*AI17</f>
        <v>1.0628087954365472E-2</v>
      </c>
      <c r="AX17">
        <f>VLOOKUP(AX$3, 'Table 1'!$A$5:$G$17,7)*AJ17</f>
        <v>2.7251481408488903E-4</v>
      </c>
      <c r="AY17">
        <f>VLOOKUP(AY$3, 'Table 1'!$A$5:$G$17,7)*AK17</f>
        <v>0.44483149143828371</v>
      </c>
    </row>
    <row r="18" spans="1:51" x14ac:dyDescent="0.25">
      <c r="A18" t="s">
        <v>55</v>
      </c>
    </row>
    <row r="19" spans="1:51" x14ac:dyDescent="0.25">
      <c r="A19" t="s">
        <v>35</v>
      </c>
      <c r="B19">
        <v>7</v>
      </c>
      <c r="C19">
        <v>1.8</v>
      </c>
      <c r="D19">
        <v>7.5</v>
      </c>
      <c r="E19">
        <v>1.9</v>
      </c>
      <c r="F19">
        <v>3.9</v>
      </c>
      <c r="H19" s="6">
        <f>_xll.Vss('Table 2'!C18,'Table 2'!M18,'Table 2'!N18,'Table 2'!E18)</f>
        <v>7.6495753800560014</v>
      </c>
      <c r="I19" s="6">
        <f>SUM(AM19:AY19)+'Table 1'!$G$18</f>
        <v>7.7543001544950085</v>
      </c>
      <c r="J19" s="6"/>
      <c r="K19">
        <f>_xll.fut(K$3,'Table 2'!$C18,'Table 2'!$M18,'Table 2'!$N18,'Table 2'!$E18)</f>
        <v>4.7366230955329919E-4</v>
      </c>
      <c r="L19">
        <f>_xll.fut(L$3,'Table 2'!$C18,'Table 2'!$M18,'Table 2'!$N18,'Table 2'!$E18)</f>
        <v>1.0785863359934499E-3</v>
      </c>
      <c r="M19">
        <f>_xll.fut(M$3,'Table 2'!$C18,'Table 2'!$M18,'Table 2'!$N18,'Table 2'!$E18)</f>
        <v>1.1735532299698727E-3</v>
      </c>
      <c r="N19">
        <f>_xll.fut(N$3,'Table 2'!$C18,'Table 2'!$M18,'Table 2'!$N18,'Table 2'!$E18)</f>
        <v>1.477684627768818E-3</v>
      </c>
      <c r="O19">
        <f>_xll.fut(O$3,'Table 2'!$C18,'Table 2'!$M18,'Table 2'!$N18,'Table 2'!$E18)</f>
        <v>4.6890479778791795E-3</v>
      </c>
      <c r="P19">
        <f>_xll.fut(P$3,'Table 2'!$C18,'Table 2'!$M18,'Table 2'!$N18,'Table 2'!$E18)</f>
        <v>3.0675491984367945E-3</v>
      </c>
      <c r="Q19">
        <f>_xll.fut(Q$3,'Table 2'!$C18,'Table 2'!$M18,'Table 2'!$N18,'Table 2'!$E18)</f>
        <v>1.8555245883916111E-3</v>
      </c>
      <c r="R19">
        <f>_xll.fut(R$3,'Table 2'!$C18,'Table 2'!$M18,'Table 2'!$N18,'Table 2'!$E18)</f>
        <v>1.2824294733404627E-2</v>
      </c>
      <c r="S19">
        <f>_xll.fut(S$3,'Table 2'!$C18,'Table 2'!$M18,'Table 2'!$N18,'Table 2'!$E18)</f>
        <v>3.3231408170758094E-3</v>
      </c>
      <c r="T19">
        <f>_xll.fut(T$3,'Table 2'!$C18,'Table 2'!$M18,'Table 2'!$N18,'Table 2'!$E18)</f>
        <v>2.4930451522472545E-3</v>
      </c>
      <c r="U19">
        <f>_xll.fut(U$3,'Table 2'!$C18,'Table 2'!$M18,'Table 2'!$N18,'Table 2'!$E18)</f>
        <v>2.9539335728789385E-3</v>
      </c>
      <c r="V19">
        <f>_xll.fut(V$3,'Table 2'!$C18,'Table 2'!$M18,'Table 2'!$N18,'Table 2'!$E18)</f>
        <v>3.9865680482962258E-3</v>
      </c>
      <c r="W19">
        <f>_xll.fut(W$3,'Table 2'!$C18,'Table 2'!$M18,'Table 2'!$N18,'Table 2'!$E18)</f>
        <v>3.625354354600725E-3</v>
      </c>
      <c r="Y19">
        <f>'Table 2'!$R18/'Table 3'!K19</f>
        <v>22.847774853049856</v>
      </c>
      <c r="Z19">
        <f>'Table 2'!$R18/'Table 3'!L19</f>
        <v>10.033624053916354</v>
      </c>
      <c r="AA19">
        <f>'Table 2'!$R18/'Table 3'!M19</f>
        <v>9.2216778316286607</v>
      </c>
      <c r="AB19">
        <f>'Table 2'!$R18/'Table 3'!N19</f>
        <v>7.3237073741437717</v>
      </c>
      <c r="AC19">
        <f>'Table 2'!$R18/'Table 3'!O19</f>
        <v>2.3079588556362252</v>
      </c>
      <c r="AD19">
        <f>'Table 2'!$R18/'Table 3'!P19</f>
        <v>3.5279400932067468</v>
      </c>
      <c r="AE19">
        <f>'Table 2'!$R18/'Table 3'!Q19</f>
        <v>5.8323828596796581</v>
      </c>
      <c r="AF19">
        <f>'Table 2'!$R18/'Table 3'!R19</f>
        <v>0.84387719013194418</v>
      </c>
      <c r="AG19">
        <f>'Table 2'!$R18/'Table 3'!S19</f>
        <v>3.2565968163131576</v>
      </c>
      <c r="AH19">
        <f>'Table 2'!$R18/'Table 3'!T19</f>
        <v>4.3409281196909797</v>
      </c>
      <c r="AI19">
        <f>'Table 2'!$R18/'Table 3'!U19</f>
        <v>3.6636334359076366</v>
      </c>
      <c r="AJ19">
        <f>'Table 2'!$R18/'Table 3'!V19</f>
        <v>2.7146482071651916</v>
      </c>
      <c r="AK19">
        <f>'Table 2'!$R18/'Table 3'!W19</f>
        <v>2.9851233138950004</v>
      </c>
      <c r="AM19">
        <f>VLOOKUP(AM$3, 'Table 1'!$A$5:$G$17,7)*Y19</f>
        <v>3.4043184531044286</v>
      </c>
      <c r="AN19">
        <f>VLOOKUP(AN$3, 'Table 1'!$A$5:$G$17,7)*Z19</f>
        <v>1.3043711270091261</v>
      </c>
      <c r="AO19">
        <f>VLOOKUP(AO$3, 'Table 1'!$A$5:$G$17,7)*AA19</f>
        <v>0.18443355663257321</v>
      </c>
      <c r="AP19">
        <f>VLOOKUP(AP$3, 'Table 1'!$A$5:$G$17,7)*AB19</f>
        <v>0.19041639172773805</v>
      </c>
      <c r="AQ19">
        <f>VLOOKUP(AQ$3, 'Table 1'!$A$5:$G$17,7)*AC19</f>
        <v>1.0155018964799391E-2</v>
      </c>
      <c r="AR19">
        <f>VLOOKUP(AR$3, 'Table 1'!$A$5:$G$17,7)*AD19</f>
        <v>1.5522936410109687E-2</v>
      </c>
      <c r="AS19">
        <f>VLOOKUP(AS$3, 'Table 1'!$A$5:$G$17,7)*AE19</f>
        <v>0.20996578294846768</v>
      </c>
      <c r="AT19">
        <f>VLOOKUP(AT$3, 'Table 1'!$A$5:$G$17,7)*AF19</f>
        <v>1.0970403471715275E-2</v>
      </c>
      <c r="AU19">
        <f>VLOOKUP(AU$3, 'Table 1'!$A$5:$G$17,7)*AG19</f>
        <v>1.5761928590955683</v>
      </c>
      <c r="AV19">
        <f>VLOOKUP(AV$3, 'Table 1'!$A$5:$G$17,7)*AH19</f>
        <v>0.34727424957527836</v>
      </c>
      <c r="AW19">
        <f>VLOOKUP(AW$3, 'Table 1'!$A$5:$G$17,7)*AI19</f>
        <v>1.0624536964132146E-2</v>
      </c>
      <c r="AX19">
        <f>VLOOKUP(AX$3, 'Table 1'!$A$5:$G$17,7)*AJ19</f>
        <v>2.7146482071651917E-4</v>
      </c>
      <c r="AY19">
        <f>VLOOKUP(AY$3, 'Table 1'!$A$5:$G$17,7)*AK19</f>
        <v>0.44478337377035504</v>
      </c>
    </row>
    <row r="20" spans="1:51" x14ac:dyDescent="0.25">
      <c r="A20" t="s">
        <v>41</v>
      </c>
      <c r="B20">
        <v>42</v>
      </c>
      <c r="C20">
        <v>65</v>
      </c>
      <c r="D20">
        <v>6.8</v>
      </c>
      <c r="E20">
        <v>10.6</v>
      </c>
      <c r="F20">
        <v>0.64</v>
      </c>
      <c r="H20" s="6">
        <f>_xll.Vss('Table 2'!C19,'Table 2'!M19,'Table 2'!N19,VALUE(RIGHT('Table 2'!$E19, SEARCH(";",'Table 2'!$E19,1)-2)),VALUE(LEFT('Table 2'!$E19,SEARCH(";",'Table 2'!$E19,1)-1)))</f>
        <v>6.9006043822386536</v>
      </c>
      <c r="I20" s="6">
        <f>SUM(AM20:AY20)+'Table 1'!$G$18</f>
        <v>6.9921229149312607</v>
      </c>
      <c r="J20" s="6"/>
      <c r="K20">
        <f>_xll.fut(K$3,'Table 2'!$C19,'Table 2'!$M19,'Table 2'!$N19,VALUE(RIGHT('Table 2'!$E19, SEARCH(";",'Table 2'!$E19,1)-2)),VALUE(LEFT('Table 2'!$E19,SEARCH(";",'Table 2'!$E19,1)-1)))</f>
        <v>7.3578827460210969E-3</v>
      </c>
      <c r="L20">
        <f>_xll.fut(L$3,'Table 2'!$C19,'Table 2'!$M19,'Table 2'!$N19,VALUE(RIGHT('Table 2'!$E19, SEARCH(";",'Table 2'!$E19,1)-2)),VALUE(LEFT('Table 2'!$E19,SEARCH(";",'Table 2'!$E19,1)-1)))</f>
        <v>1.7900215851197689E-2</v>
      </c>
      <c r="M20">
        <f>_xll.fut(M$3,'Table 2'!$C19,'Table 2'!$M19,'Table 2'!$N19,VALUE(RIGHT('Table 2'!$E19, SEARCH(";",'Table 2'!$E19,1)-2)),VALUE(LEFT('Table 2'!$E19,SEARCH(";",'Table 2'!$E19,1)-1)))</f>
        <v>1.9341566689690511E-2</v>
      </c>
      <c r="N20">
        <f>_xll.fut(N$3,'Table 2'!$C19,'Table 2'!$M19,'Table 2'!$N19,VALUE(RIGHT('Table 2'!$E19, SEARCH(";",'Table 2'!$E19,1)-2)),VALUE(LEFT('Table 2'!$E19,SEARCH(";",'Table 2'!$E19,1)-1)))</f>
        <v>2.4272932207496271E-2</v>
      </c>
      <c r="O20">
        <f>_xll.fut(O$3,'Table 2'!$C19,'Table 2'!$M19,'Table 2'!$N19,VALUE(RIGHT('Table 2'!$E19, SEARCH(";",'Table 2'!$E19,1)-2)),VALUE(LEFT('Table 2'!$E19,SEARCH(";",'Table 2'!$E19,1)-1)))</f>
        <v>7.4016341467930458E-2</v>
      </c>
      <c r="P20">
        <f>_xll.fut(P$3,'Table 2'!$C19,'Table 2'!$M19,'Table 2'!$N19,VALUE(RIGHT('Table 2'!$E19, SEARCH(";",'Table 2'!$E19,1)-2)),VALUE(LEFT('Table 2'!$E19,SEARCH(";",'Table 2'!$E19,1)-1)))</f>
        <v>4.943099410807212E-2</v>
      </c>
      <c r="Q20">
        <f>_xll.fut(Q$3,'Table 2'!$C19,'Table 2'!$M19,'Table 2'!$N19,VALUE(RIGHT('Table 2'!$E19, SEARCH(";",'Table 2'!$E19,1)-2)),VALUE(LEFT('Table 2'!$E19,SEARCH(";",'Table 2'!$E19,1)-1)))</f>
        <v>3.0366752367102953E-2</v>
      </c>
      <c r="R20">
        <f>_xll.fut(R$3,'Table 2'!$C19,'Table 2'!$M19,'Table 2'!$N19,VALUE(RIGHT('Table 2'!$E19, SEARCH(";",'Table 2'!$E19,1)-2)),VALUE(LEFT('Table 2'!$E19,SEARCH(";",'Table 2'!$E19,1)-1)))</f>
        <v>0.18440320743167538</v>
      </c>
      <c r="S20">
        <f>_xll.fut(S$3,'Table 2'!$C19,'Table 2'!$M19,'Table 2'!$N19,VALUE(RIGHT('Table 2'!$E19, SEARCH(";",'Table 2'!$E19,1)-2)),VALUE(LEFT('Table 2'!$E19,SEARCH(";",'Table 2'!$E19,1)-1)))</f>
        <v>5.3525990057169306E-2</v>
      </c>
      <c r="T20">
        <f>_xll.fut(T$3,'Table 2'!$C19,'Table 2'!$M19,'Table 2'!$N19,VALUE(RIGHT('Table 2'!$E19, SEARCH(";",'Table 2'!$E19,1)-2)),VALUE(LEFT('Table 2'!$E19,SEARCH(";",'Table 2'!$E19,1)-1)))</f>
        <v>4.0595370831593008E-2</v>
      </c>
      <c r="U20">
        <f>_xll.fut(U$3,'Table 2'!$C19,'Table 2'!$M19,'Table 2'!$N19,VALUE(RIGHT('Table 2'!$E19, SEARCH(";",'Table 2'!$E19,1)-2)),VALUE(LEFT('Table 2'!$E19,SEARCH(";",'Table 2'!$E19,1)-1)))</f>
        <v>4.7598473704163355E-2</v>
      </c>
      <c r="V20">
        <f>_xll.fut(V$3,'Table 2'!$C19,'Table 2'!$M19,'Table 2'!$N19,VALUE(RIGHT('Table 2'!$E19, SEARCH(";",'Table 2'!$E19,1)-2)),VALUE(LEFT('Table 2'!$E19,SEARCH(";",'Table 2'!$E19,1)-1)))</f>
        <v>6.3463478382686608E-2</v>
      </c>
      <c r="W20">
        <f>_xll.fut(W$3,'Table 2'!$C19,'Table 2'!$M19,'Table 2'!$N19,VALUE(RIGHT('Table 2'!$E19, SEARCH(";",'Table 2'!$E19,1)-2)),VALUE(LEFT('Table 2'!$E19,SEARCH(";",'Table 2'!$E19,1)-1)))</f>
        <v>5.8463109512786805E-2</v>
      </c>
      <c r="Y20">
        <f>'Table 2'!$R19/'Table 3'!K20</f>
        <v>21.147703314572183</v>
      </c>
      <c r="Z20">
        <f>'Table 2'!$R19/'Table 3'!L20</f>
        <v>8.6927622901180044</v>
      </c>
      <c r="AA20">
        <f>'Table 2'!$R19/'Table 3'!M20</f>
        <v>8.0449698740900537</v>
      </c>
      <c r="AB20">
        <f>'Table 2'!$R19/'Table 3'!N20</f>
        <v>6.4105284028358458</v>
      </c>
      <c r="AC20">
        <f>'Table 2'!$R19/'Table 3'!O20</f>
        <v>2.1022698265042279</v>
      </c>
      <c r="AD20">
        <f>'Table 2'!$R19/'Table 3'!P20</f>
        <v>3.1478695531808829</v>
      </c>
      <c r="AE20">
        <f>'Table 2'!$R19/'Table 3'!Q20</f>
        <v>5.1241014994027365</v>
      </c>
      <c r="AF20">
        <f>'Table 2'!$R19/'Table 3'!R20</f>
        <v>0.84381569878017026</v>
      </c>
      <c r="AG20">
        <f>'Table 2'!$R19/'Table 3'!S20</f>
        <v>2.9070423764244295</v>
      </c>
      <c r="AH20">
        <f>'Table 2'!$R19/'Table 3'!T20</f>
        <v>3.8330065263295396</v>
      </c>
      <c r="AI20">
        <f>'Table 2'!$R19/'Table 3'!U20</f>
        <v>3.2690611531657909</v>
      </c>
      <c r="AJ20">
        <f>'Table 2'!$R19/'Table 3'!V20</f>
        <v>2.4518404175386879</v>
      </c>
      <c r="AK20">
        <f>'Table 2'!$R19/'Table 3'!W20</f>
        <v>2.6615471300278881</v>
      </c>
      <c r="AM20">
        <f>VLOOKUP(AM$3, 'Table 1'!$A$5:$G$17,7)*Y20</f>
        <v>3.1510077938712553</v>
      </c>
      <c r="AN20">
        <f>VLOOKUP(AN$3, 'Table 1'!$A$5:$G$17,7)*Z20</f>
        <v>1.1300590977153406</v>
      </c>
      <c r="AO20">
        <f>VLOOKUP(AO$3, 'Table 1'!$A$5:$G$17,7)*AA20</f>
        <v>0.16089939748180107</v>
      </c>
      <c r="AP20">
        <f>VLOOKUP(AP$3, 'Table 1'!$A$5:$G$17,7)*AB20</f>
        <v>0.16667373847373199</v>
      </c>
      <c r="AQ20">
        <f>VLOOKUP(AQ$3, 'Table 1'!$A$5:$G$17,7)*AC20</f>
        <v>9.2499872366186026E-3</v>
      </c>
      <c r="AR20">
        <f>VLOOKUP(AR$3, 'Table 1'!$A$5:$G$17,7)*AD20</f>
        <v>1.3850626033995886E-2</v>
      </c>
      <c r="AS20">
        <f>VLOOKUP(AS$3, 'Table 1'!$A$5:$G$17,7)*AE20</f>
        <v>0.18446765397849851</v>
      </c>
      <c r="AT20">
        <f>VLOOKUP(AT$3, 'Table 1'!$A$5:$G$17,7)*AF20</f>
        <v>1.0969604084142213E-2</v>
      </c>
      <c r="AU20">
        <f>VLOOKUP(AU$3, 'Table 1'!$A$5:$G$17,7)*AG20</f>
        <v>1.4070085101894239</v>
      </c>
      <c r="AV20">
        <f>VLOOKUP(AV$3, 'Table 1'!$A$5:$G$17,7)*AH20</f>
        <v>0.30664052210636317</v>
      </c>
      <c r="AW20">
        <f>VLOOKUP(AW$3, 'Table 1'!$A$5:$G$17,7)*AI20</f>
        <v>9.4802773441807937E-3</v>
      </c>
      <c r="AX20">
        <f>VLOOKUP(AX$3, 'Table 1'!$A$5:$G$17,7)*AJ20</f>
        <v>2.4518404175386882E-4</v>
      </c>
      <c r="AY20">
        <f>VLOOKUP(AY$3, 'Table 1'!$A$5:$G$17,7)*AK20</f>
        <v>0.3965705223741553</v>
      </c>
    </row>
    <row r="21" spans="1:51" x14ac:dyDescent="0.25">
      <c r="A21" t="s">
        <v>56</v>
      </c>
    </row>
    <row r="22" spans="1:51" x14ac:dyDescent="0.25">
      <c r="A22" t="s">
        <v>38</v>
      </c>
      <c r="B22" t="e">
        <v>#N/A</v>
      </c>
      <c r="C22" t="e">
        <v>#N/A</v>
      </c>
      <c r="D22">
        <v>31</v>
      </c>
      <c r="E22">
        <v>1.1000000000000001</v>
      </c>
      <c r="F22">
        <v>29</v>
      </c>
      <c r="H22" s="7">
        <f>_xll.Vss('Table 2'!C21,'Table 2'!M21,'Table 2'!N21,'Table 2'!E21)</f>
        <v>30.93453875390529</v>
      </c>
      <c r="I22" s="7">
        <f>SUM(AM22:AY22)+'Table 1'!$G$18</f>
        <v>31.040317585877265</v>
      </c>
      <c r="K22">
        <f>_xll.fut(K$3,'Table 2'!$C21,'Table 2'!$M21,'Table 2'!$N21,'Table 2'!$E21)</f>
        <v>1.2139198277628547E-7</v>
      </c>
      <c r="L22">
        <f>_xll.fut(L$3,'Table 2'!$C21,'Table 2'!$M21,'Table 2'!$N21,'Table 2'!$E21)</f>
        <v>2.1417454931947036E-6</v>
      </c>
      <c r="M22">
        <f>_xll.fut(M$3,'Table 2'!$C21,'Table 2'!$M21,'Table 2'!$N21,'Table 2'!$E21)</f>
        <v>2.3307210458600836E-6</v>
      </c>
      <c r="N22">
        <f>_xll.fut(N$3,'Table 2'!$C21,'Table 2'!$M21,'Table 2'!$N21,'Table 2'!$E21)</f>
        <v>2.9349808467063506E-6</v>
      </c>
      <c r="O22">
        <f>_xll.fut(O$3,'Table 2'!$C21,'Table 2'!$M21,'Table 2'!$N21,'Table 2'!$E21)</f>
        <v>9.3228333377584859E-6</v>
      </c>
      <c r="P22">
        <f>_xll.fut(P$3,'Table 2'!$C21,'Table 2'!$M21,'Table 2'!$N21,'Table 2'!$E21)</f>
        <v>6.0957148079148777E-6</v>
      </c>
      <c r="Q22">
        <f>_xll.fut(Q$3,'Table 2'!$C21,'Table 2'!$M21,'Table 2'!$N21,'Table 2'!$E21)</f>
        <v>3.6857882049005836E-6</v>
      </c>
      <c r="R22">
        <f>_xll.fut(R$3,'Table 2'!$C21,'Table 2'!$M21,'Table 2'!$N21,'Table 2'!$E21)</f>
        <v>2.5562283740956712E-5</v>
      </c>
      <c r="S22">
        <f>_xll.fut(S$3,'Table 2'!$C21,'Table 2'!$M21,'Table 2'!$N21,'Table 2'!$E21)</f>
        <v>6.6036906729108137E-6</v>
      </c>
      <c r="T22">
        <f>_xll.fut(T$3,'Table 2'!$C21,'Table 2'!$M21,'Table 2'!$N21,'Table 2'!$E21)</f>
        <v>4.9527747913010939E-6</v>
      </c>
      <c r="U22">
        <f>_xll.fut(U$3,'Table 2'!$C21,'Table 2'!$M21,'Table 2'!$N21,'Table 2'!$E21)</f>
        <v>5.8699475663020853E-6</v>
      </c>
      <c r="V22">
        <f>_xll.fut(V$3,'Table 2'!$C21,'Table 2'!$M21,'Table 2'!$N21,'Table 2'!$E21)</f>
        <v>7.9244169808229146E-6</v>
      </c>
      <c r="W22">
        <f>_xll.fut(W$3,'Table 2'!$C21,'Table 2'!$M21,'Table 2'!$N21,'Table 2'!$E21)</f>
        <v>7.2040272698383345E-6</v>
      </c>
      <c r="Y22">
        <f>'Table 2'!$R21/'Table 3'!K22</f>
        <v>178.84552715786805</v>
      </c>
      <c r="Z22">
        <f>'Table 2'!$R21/'Table 3'!L22</f>
        <v>10.136784796021487</v>
      </c>
      <c r="AA22">
        <f>'Table 2'!$R21/'Table 3'!M22</f>
        <v>9.3148912826468369</v>
      </c>
      <c r="AB22">
        <f>'Table 2'!$R21/'Table 3'!N22</f>
        <v>7.3971226002129251</v>
      </c>
      <c r="AC22">
        <f>'Table 2'!$R21/'Table 3'!O22</f>
        <v>2.3287355212534031</v>
      </c>
      <c r="AD22">
        <f>'Table 2'!$R21/'Table 3'!P22</f>
        <v>3.5615861037616283</v>
      </c>
      <c r="AE22">
        <f>'Table 2'!$R21/'Table 3'!Q22</f>
        <v>5.8903040395803767</v>
      </c>
      <c r="AF22">
        <f>'Table 2'!$R21/'Table 3'!R22</f>
        <v>0.84931430119361717</v>
      </c>
      <c r="AG22">
        <f>'Table 2'!$R21/'Table 3'!S22</f>
        <v>3.2876181256373065</v>
      </c>
      <c r="AH22">
        <f>'Table 2'!$R21/'Table 3'!T22</f>
        <v>4.3834848276354368</v>
      </c>
      <c r="AI22">
        <f>'Table 2'!$R21/'Table 3'!U22</f>
        <v>3.6985702013758548</v>
      </c>
      <c r="AJ22">
        <f>'Table 2'!$R21/'Table 3'!V22</f>
        <v>2.7396858601588989</v>
      </c>
      <c r="AK22">
        <f>'Table 2'!$R21/'Table 3'!W22</f>
        <v>3.0136494962005904</v>
      </c>
      <c r="AM22">
        <f>VLOOKUP(AM$3, 'Table 1'!$A$5:$G$17,7)*Y22</f>
        <v>26.647983546522337</v>
      </c>
      <c r="AN22">
        <f>VLOOKUP(AN$3, 'Table 1'!$A$5:$G$17,7)*Z22</f>
        <v>1.3177820234827935</v>
      </c>
      <c r="AO22">
        <f>VLOOKUP(AO$3, 'Table 1'!$A$5:$G$17,7)*AA22</f>
        <v>0.18629782565293673</v>
      </c>
      <c r="AP22">
        <f>VLOOKUP(AP$3, 'Table 1'!$A$5:$G$17,7)*AB22</f>
        <v>0.19232518760553605</v>
      </c>
      <c r="AQ22">
        <f>VLOOKUP(AQ$3, 'Table 1'!$A$5:$G$17,7)*AC22</f>
        <v>1.0246436293514974E-2</v>
      </c>
      <c r="AR22">
        <f>VLOOKUP(AR$3, 'Table 1'!$A$5:$G$17,7)*AD22</f>
        <v>1.5670978856551165E-2</v>
      </c>
      <c r="AS22">
        <f>VLOOKUP(AS$3, 'Table 1'!$A$5:$G$17,7)*AE22</f>
        <v>0.21205094542489356</v>
      </c>
      <c r="AT22">
        <f>VLOOKUP(AT$3, 'Table 1'!$A$5:$G$17,7)*AF22</f>
        <v>1.1041085915517022E-2</v>
      </c>
      <c r="AU22">
        <f>VLOOKUP(AU$3, 'Table 1'!$A$5:$G$17,7)*AG22</f>
        <v>1.5912071728084562</v>
      </c>
      <c r="AV22">
        <f>VLOOKUP(AV$3, 'Table 1'!$A$5:$G$17,7)*AH22</f>
        <v>0.35067878621083493</v>
      </c>
      <c r="AW22">
        <f>VLOOKUP(AW$3, 'Table 1'!$A$5:$G$17,7)*AI22</f>
        <v>1.0725853583989978E-2</v>
      </c>
      <c r="AX22">
        <f>VLOOKUP(AX$3, 'Table 1'!$A$5:$G$17,7)*AJ22</f>
        <v>2.7396858601588992E-4</v>
      </c>
      <c r="AY22">
        <f>VLOOKUP(AY$3, 'Table 1'!$A$5:$G$17,7)*AK22</f>
        <v>0.44903377493388796</v>
      </c>
    </row>
  </sheetData>
  <mergeCells count="6">
    <mergeCell ref="AM2:AY2"/>
    <mergeCell ref="B1:E1"/>
    <mergeCell ref="B2:C2"/>
    <mergeCell ref="D2:E2"/>
    <mergeCell ref="K2:W2"/>
    <mergeCell ref="Y2:A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Hogg</dc:creator>
  <cp:lastModifiedBy>Alex Hogg</cp:lastModifiedBy>
  <dcterms:created xsi:type="dcterms:W3CDTF">2017-12-04T15:08:53Z</dcterms:created>
  <dcterms:modified xsi:type="dcterms:W3CDTF">2017-12-15T14:12:22Z</dcterms:modified>
</cp:coreProperties>
</file>