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luzern-my.sharepoint.com/personal/timo_feddern_stud_hslu_ch/Documents/Studium/Module/3. Semester/programming/ifcelec/excel view/"/>
    </mc:Choice>
  </mc:AlternateContent>
  <xr:revisionPtr revIDLastSave="34" documentId="13_ncr:1_{89C775A9-07E5-D048-A14A-A2C8B02068E3}" xr6:coauthVersionLast="47" xr6:coauthVersionMax="47" xr10:uidLastSave="{94056807-6117-1E40-B09E-B9DB0545A800}"/>
  <bookViews>
    <workbookView xWindow="0" yWindow="880" windowWidth="20560" windowHeight="25700" tabRatio="704" activeTab="2" xr2:uid="{8DF9922E-02F2-46AA-8947-71D655C04A94}"/>
  </bookViews>
  <sheets>
    <sheet name="Projekteingabe" sheetId="18" r:id="rId1"/>
    <sheet name="Infomationen" sheetId="22" r:id="rId2"/>
    <sheet name="Raumaustattung" sheetId="19" r:id="rId3"/>
    <sheet name="Haus" sheetId="7" r:id="rId4"/>
    <sheet name="PV-Anlage" sheetId="15" r:id="rId5"/>
    <sheet name="Tabellen Standort" sheetId="11" r:id="rId6"/>
    <sheet name="Tabellen Anlagen" sheetId="14" r:id="rId7"/>
    <sheet name="Tabellen PV" sheetId="12" r:id="rId8"/>
    <sheet name="Tabellen Sonstiges" sheetId="13" r:id="rId9"/>
    <sheet name="Räume" sheetId="20" r:id="rId10"/>
    <sheet name="Alias" sheetId="21" r:id="rId11"/>
  </sheets>
  <definedNames>
    <definedName name="_xlnm.Print_Area" localSheetId="3">Haus!$A$1:$AO$145</definedName>
    <definedName name="_xlnm.Print_Titles" localSheetId="3">Haus!$5:$6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" i="22" l="1"/>
  <c r="O12" i="22"/>
  <c r="O11" i="22"/>
  <c r="O10" i="22"/>
  <c r="O9" i="22"/>
  <c r="O8" i="22"/>
  <c r="O7" i="22"/>
  <c r="O6" i="22"/>
  <c r="O5" i="22"/>
  <c r="O4" i="22"/>
  <c r="O3" i="22"/>
  <c r="O2" i="22"/>
  <c r="C9" i="22"/>
  <c r="C8" i="22"/>
  <c r="C7" i="22"/>
  <c r="C6" i="22"/>
  <c r="C5" i="22"/>
  <c r="C4" i="22"/>
  <c r="C3" i="22"/>
  <c r="BM25" i="19"/>
  <c r="BN25" i="19"/>
  <c r="BO25" i="19"/>
  <c r="BP25" i="19"/>
  <c r="BQ25" i="19"/>
  <c r="BR25" i="19"/>
  <c r="BS25" i="19"/>
  <c r="BT25" i="19"/>
  <c r="BU25" i="19"/>
  <c r="BV25" i="19"/>
  <c r="BW25" i="19"/>
  <c r="BX25" i="19"/>
  <c r="BY25" i="19"/>
  <c r="BZ25" i="19"/>
  <c r="CA25" i="19"/>
  <c r="CB25" i="19"/>
  <c r="BL25" i="19"/>
  <c r="BK26" i="19"/>
  <c r="BL26" i="19"/>
  <c r="BM26" i="19"/>
  <c r="BN26" i="19"/>
  <c r="BO26" i="19"/>
  <c r="BP26" i="19"/>
  <c r="BQ26" i="19"/>
  <c r="BR26" i="19"/>
  <c r="BS26" i="19"/>
  <c r="BT26" i="19"/>
  <c r="BU26" i="19"/>
  <c r="BV26" i="19"/>
  <c r="BW26" i="19"/>
  <c r="BX26" i="19"/>
  <c r="BY26" i="19"/>
  <c r="BZ26" i="19"/>
  <c r="CA26" i="19"/>
  <c r="CB26" i="19"/>
  <c r="AV25" i="19"/>
  <c r="AW25" i="19"/>
  <c r="AX25" i="19"/>
  <c r="AY25" i="19"/>
  <c r="AZ25" i="19"/>
  <c r="BA25" i="19"/>
  <c r="BB25" i="19"/>
  <c r="BC25" i="19"/>
  <c r="BD25" i="19"/>
  <c r="BE25" i="19"/>
  <c r="BF25" i="19"/>
  <c r="BG25" i="19"/>
  <c r="BH25" i="19"/>
  <c r="BI25" i="19"/>
  <c r="BJ25" i="19"/>
  <c r="BK25" i="19"/>
  <c r="AU25" i="19"/>
  <c r="AE25" i="19"/>
  <c r="AF25" i="19"/>
  <c r="AG25" i="19"/>
  <c r="AH25" i="19"/>
  <c r="AI25" i="19"/>
  <c r="AJ25" i="19"/>
  <c r="AK25" i="19"/>
  <c r="AL25" i="19"/>
  <c r="AM25" i="19"/>
  <c r="AN25" i="19"/>
  <c r="AO25" i="19"/>
  <c r="AP25" i="19"/>
  <c r="AQ25" i="19"/>
  <c r="AR25" i="19"/>
  <c r="AS25" i="19"/>
  <c r="AT25" i="19"/>
  <c r="AD25" i="19"/>
  <c r="AV26" i="19"/>
  <c r="AW26" i="19"/>
  <c r="AX26" i="19"/>
  <c r="AY26" i="19"/>
  <c r="AZ26" i="19"/>
  <c r="BA26" i="19"/>
  <c r="BB26" i="19"/>
  <c r="BC26" i="19"/>
  <c r="BD26" i="19"/>
  <c r="BE26" i="19"/>
  <c r="BF26" i="19"/>
  <c r="BG26" i="19"/>
  <c r="BH26" i="19"/>
  <c r="BI26" i="19"/>
  <c r="BJ26" i="19"/>
  <c r="AU26" i="19"/>
  <c r="AE26" i="19"/>
  <c r="AF26" i="19"/>
  <c r="AG26" i="19"/>
  <c r="AH26" i="19"/>
  <c r="AI26" i="19"/>
  <c r="AJ26" i="19"/>
  <c r="AK26" i="19"/>
  <c r="AL26" i="19"/>
  <c r="AM26" i="19"/>
  <c r="AN26" i="19"/>
  <c r="AO26" i="19"/>
  <c r="AP26" i="19"/>
  <c r="AQ26" i="19"/>
  <c r="AR26" i="19"/>
  <c r="AS26" i="19"/>
  <c r="AT26" i="19"/>
  <c r="AD26" i="19"/>
  <c r="N26" i="19"/>
  <c r="O26" i="19"/>
  <c r="P26" i="19"/>
  <c r="Q26" i="19"/>
  <c r="R26" i="19"/>
  <c r="S26" i="19"/>
  <c r="T26" i="19"/>
  <c r="U26" i="19"/>
  <c r="V26" i="19"/>
  <c r="W26" i="19"/>
  <c r="X26" i="19"/>
  <c r="Y26" i="19"/>
  <c r="Z26" i="19"/>
  <c r="AA26" i="19"/>
  <c r="AB26" i="19"/>
  <c r="AC26" i="19"/>
  <c r="M26" i="19"/>
  <c r="BT20" i="19"/>
  <c r="BQ20" i="19"/>
  <c r="BO20" i="19"/>
  <c r="BN20" i="19"/>
  <c r="BS21" i="19"/>
  <c r="BB21" i="19"/>
  <c r="BR20" i="19"/>
  <c r="BL20" i="19"/>
  <c r="BA20" i="19"/>
  <c r="AU20" i="19"/>
  <c r="AD20" i="19"/>
  <c r="BR18" i="19"/>
  <c r="BQ18" i="19"/>
  <c r="BE18" i="19"/>
  <c r="CB17" i="19"/>
  <c r="CB18" i="19" s="1"/>
  <c r="CA17" i="19"/>
  <c r="CA18" i="19" s="1"/>
  <c r="BZ17" i="19"/>
  <c r="BZ18" i="19" s="1"/>
  <c r="BY17" i="19"/>
  <c r="BY18" i="19" s="1"/>
  <c r="BX17" i="19"/>
  <c r="BX18" i="19" s="1"/>
  <c r="BW17" i="19"/>
  <c r="BW18" i="19" s="1"/>
  <c r="BV17" i="19"/>
  <c r="BV18" i="19" s="1"/>
  <c r="BU17" i="19"/>
  <c r="BU18" i="19" s="1"/>
  <c r="BT17" i="19"/>
  <c r="BT18" i="19" s="1"/>
  <c r="BS17" i="19"/>
  <c r="BS18" i="19" s="1"/>
  <c r="BR17" i="19"/>
  <c r="BQ17" i="19"/>
  <c r="BP17" i="19"/>
  <c r="BP18" i="19" s="1"/>
  <c r="BO17" i="19"/>
  <c r="BO18" i="19" s="1"/>
  <c r="BN17" i="19"/>
  <c r="BN18" i="19" s="1"/>
  <c r="BM17" i="19"/>
  <c r="BM18" i="19" s="1"/>
  <c r="BL17" i="19"/>
  <c r="BL18" i="19" s="1"/>
  <c r="BB17" i="19"/>
  <c r="BB18" i="19" s="1"/>
  <c r="BA17" i="19"/>
  <c r="BA18" i="19" s="1"/>
  <c r="BK17" i="19"/>
  <c r="BK18" i="19" s="1"/>
  <c r="BJ17" i="19"/>
  <c r="BJ18" i="19" s="1"/>
  <c r="BI17" i="19"/>
  <c r="BI18" i="19" s="1"/>
  <c r="BH17" i="19"/>
  <c r="BH18" i="19" s="1"/>
  <c r="BG17" i="19"/>
  <c r="BG18" i="19" s="1"/>
  <c r="BF17" i="19"/>
  <c r="BF18" i="19" s="1"/>
  <c r="BE17" i="19"/>
  <c r="BD17" i="19"/>
  <c r="BD18" i="19" s="1"/>
  <c r="BC17" i="19"/>
  <c r="BC18" i="19" s="1"/>
  <c r="AZ17" i="19"/>
  <c r="AZ18" i="19" s="1"/>
  <c r="AY17" i="19"/>
  <c r="AY18" i="19" s="1"/>
  <c r="AX17" i="19"/>
  <c r="AX18" i="19" s="1"/>
  <c r="AV17" i="19"/>
  <c r="AV18" i="19" s="1"/>
  <c r="AW17" i="19"/>
  <c r="AW18" i="19" s="1"/>
  <c r="AU17" i="19"/>
  <c r="AU18" i="19" s="1"/>
  <c r="L29" i="19" a="1"/>
  <c r="L29" i="19" s="1"/>
  <c r="AY33" i="20"/>
  <c r="AX33" i="20"/>
  <c r="AW33" i="20"/>
  <c r="AV33" i="20"/>
  <c r="AU33" i="20"/>
  <c r="AT33" i="20"/>
  <c r="AS33" i="20"/>
  <c r="AR33" i="20"/>
  <c r="AQ33" i="20"/>
  <c r="AP33" i="20"/>
  <c r="AO33" i="20"/>
  <c r="AN33" i="20"/>
  <c r="AM33" i="20"/>
  <c r="AL33" i="20"/>
  <c r="AK33" i="20"/>
  <c r="AJ33" i="20"/>
  <c r="AI33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 s="1"/>
  <c r="K31" i="20"/>
  <c r="AV30" i="20"/>
  <c r="AU30" i="20"/>
  <c r="AT30" i="20"/>
  <c r="AS30" i="20"/>
  <c r="AR30" i="20"/>
  <c r="AK30" i="20"/>
  <c r="AJ30" i="20"/>
  <c r="AI30" i="20"/>
  <c r="AH30" i="20"/>
  <c r="Z30" i="20"/>
  <c r="Y30" i="20"/>
  <c r="K30" i="20"/>
  <c r="AY29" i="20"/>
  <c r="AY32" i="20" s="1"/>
  <c r="AX29" i="20"/>
  <c r="AX32" i="20" s="1"/>
  <c r="AW29" i="20"/>
  <c r="AW32" i="20" s="1"/>
  <c r="AV29" i="20"/>
  <c r="AV32" i="20" s="1"/>
  <c r="AU29" i="20"/>
  <c r="AU32" i="20" s="1"/>
  <c r="AT29" i="20"/>
  <c r="AT32" i="20" s="1"/>
  <c r="AS29" i="20"/>
  <c r="AS32" i="20" s="1"/>
  <c r="AR29" i="20"/>
  <c r="AR32" i="20" s="1"/>
  <c r="AQ29" i="20"/>
  <c r="AQ32" i="20" s="1"/>
  <c r="AP29" i="20"/>
  <c r="AP32" i="20" s="1"/>
  <c r="AO29" i="20"/>
  <c r="AO32" i="20" s="1"/>
  <c r="AN29" i="20"/>
  <c r="AN32" i="20" s="1"/>
  <c r="AM29" i="20"/>
  <c r="AM32" i="20" s="1"/>
  <c r="AL29" i="20"/>
  <c r="AL32" i="20" s="1"/>
  <c r="AK29" i="20"/>
  <c r="AK32" i="20" s="1"/>
  <c r="AJ29" i="20"/>
  <c r="AJ32" i="20" s="1"/>
  <c r="AI29" i="20"/>
  <c r="AI32" i="20" s="1"/>
  <c r="AH29" i="20"/>
  <c r="AH32" i="20" s="1"/>
  <c r="AG29" i="20"/>
  <c r="AG32" i="20" s="1"/>
  <c r="AF29" i="20"/>
  <c r="AF32" i="20" s="1"/>
  <c r="AE29" i="20"/>
  <c r="AE32" i="20" s="1"/>
  <c r="AD29" i="20"/>
  <c r="AD32" i="20" s="1"/>
  <c r="AC29" i="20"/>
  <c r="AC32" i="20" s="1"/>
  <c r="AB29" i="20"/>
  <c r="AB32" i="20" s="1"/>
  <c r="AA29" i="20"/>
  <c r="AA32" i="20" s="1"/>
  <c r="Z29" i="20"/>
  <c r="Z32" i="20" s="1"/>
  <c r="Y29" i="20"/>
  <c r="Y32" i="20" s="1"/>
  <c r="X29" i="20"/>
  <c r="X32" i="20" s="1"/>
  <c r="W29" i="20"/>
  <c r="W32" i="20" s="1"/>
  <c r="V29" i="20"/>
  <c r="V32" i="20" s="1"/>
  <c r="U29" i="20"/>
  <c r="U32" i="20" s="1"/>
  <c r="T29" i="20"/>
  <c r="T32" i="20" s="1"/>
  <c r="S29" i="20"/>
  <c r="S32" i="20" s="1"/>
  <c r="R29" i="20"/>
  <c r="R32" i="20" s="1"/>
  <c r="Q29" i="20"/>
  <c r="Q32" i="20" s="1"/>
  <c r="P29" i="20"/>
  <c r="P32" i="20" s="1"/>
  <c r="O29" i="20"/>
  <c r="O32" i="20" s="1"/>
  <c r="N29" i="20"/>
  <c r="N32" i="20" s="1"/>
  <c r="M29" i="20"/>
  <c r="L29" i="20"/>
  <c r="L32" i="20" s="1"/>
  <c r="AQ28" i="20"/>
  <c r="AP28" i="20"/>
  <c r="AO28" i="20"/>
  <c r="AN28" i="20"/>
  <c r="AM28" i="20"/>
  <c r="AL28" i="20"/>
  <c r="AG28" i="20"/>
  <c r="AF28" i="20"/>
  <c r="AE28" i="20"/>
  <c r="AD28" i="20"/>
  <c r="AC28" i="20"/>
  <c r="AB28" i="20"/>
  <c r="AA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AY26" i="20"/>
  <c r="AX26" i="20"/>
  <c r="AW26" i="20"/>
  <c r="AV26" i="20"/>
  <c r="AU26" i="20"/>
  <c r="AT26" i="20"/>
  <c r="AS26" i="20"/>
  <c r="AR26" i="20"/>
  <c r="AQ26" i="20"/>
  <c r="AP26" i="20"/>
  <c r="AO26" i="20"/>
  <c r="AN26" i="20"/>
  <c r="AM26" i="20"/>
  <c r="AL26" i="20"/>
  <c r="AK26" i="20"/>
  <c r="AJ26" i="20"/>
  <c r="AI26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AX25" i="20"/>
  <c r="AO25" i="20"/>
  <c r="AN25" i="20"/>
  <c r="AK25" i="20"/>
  <c r="AJ25" i="20"/>
  <c r="AI25" i="20"/>
  <c r="AH25" i="20"/>
  <c r="AE25" i="20"/>
  <c r="AD25" i="20"/>
  <c r="AC25" i="20"/>
  <c r="AB25" i="20"/>
  <c r="AA25" i="20"/>
  <c r="Z25" i="20"/>
  <c r="Y25" i="20"/>
  <c r="X25" i="20"/>
  <c r="V25" i="20"/>
  <c r="K25" i="20"/>
  <c r="K24" i="20"/>
  <c r="K23" i="20"/>
  <c r="K22" i="20"/>
  <c r="AY21" i="20"/>
  <c r="AY25" i="20" s="1"/>
  <c r="AW21" i="20"/>
  <c r="AW25" i="20" s="1"/>
  <c r="AM21" i="20"/>
  <c r="AM25" i="20" s="1"/>
  <c r="K21" i="20"/>
  <c r="AV20" i="20"/>
  <c r="AV25" i="20" s="1"/>
  <c r="AU20" i="20"/>
  <c r="AU25" i="20" s="1"/>
  <c r="AT20" i="20"/>
  <c r="AT25" i="20" s="1"/>
  <c r="AS20" i="20"/>
  <c r="AS25" i="20" s="1"/>
  <c r="AR20" i="20"/>
  <c r="AR25" i="20" s="1"/>
  <c r="AQ20" i="20"/>
  <c r="AQ25" i="20" s="1"/>
  <c r="AP20" i="20"/>
  <c r="AP25" i="20" s="1"/>
  <c r="AL20" i="20"/>
  <c r="AL25" i="20" s="1"/>
  <c r="AG20" i="20"/>
  <c r="AG25" i="20" s="1"/>
  <c r="AF20" i="20"/>
  <c r="AF25" i="20" s="1"/>
  <c r="W20" i="20"/>
  <c r="W25" i="20" s="1"/>
  <c r="K20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AJ17" i="20"/>
  <c r="AI17" i="20"/>
  <c r="AE17" i="20"/>
  <c r="AD17" i="20"/>
  <c r="AC17" i="20"/>
  <c r="AB17" i="20"/>
  <c r="AA17" i="20"/>
  <c r="Z17" i="20"/>
  <c r="Y17" i="20"/>
  <c r="X17" i="20"/>
  <c r="W17" i="20"/>
  <c r="U17" i="20"/>
  <c r="T17" i="20"/>
  <c r="S17" i="20"/>
  <c r="R17" i="20"/>
  <c r="Q17" i="20"/>
  <c r="P17" i="20"/>
  <c r="O17" i="20"/>
  <c r="N17" i="20"/>
  <c r="M17" i="20"/>
  <c r="L17" i="20"/>
  <c r="AY15" i="20"/>
  <c r="AY18" i="20" s="1"/>
  <c r="AX15" i="20"/>
  <c r="AX18" i="20" s="1"/>
  <c r="AW15" i="20"/>
  <c r="AW17" i="20" s="1"/>
  <c r="AV15" i="20"/>
  <c r="AV18" i="20" s="1"/>
  <c r="AU15" i="20"/>
  <c r="AU18" i="20" s="1"/>
  <c r="AT15" i="20"/>
  <c r="AT17" i="20" s="1"/>
  <c r="AS15" i="20"/>
  <c r="AS17" i="20" s="1"/>
  <c r="AR15" i="20"/>
  <c r="AR18" i="20" s="1"/>
  <c r="AQ15" i="20"/>
  <c r="AQ18" i="20" s="1"/>
  <c r="AP15" i="20"/>
  <c r="AP17" i="20" s="1"/>
  <c r="AO15" i="20"/>
  <c r="AO18" i="20" s="1"/>
  <c r="AN15" i="20"/>
  <c r="AN18" i="20" s="1"/>
  <c r="AM15" i="20"/>
  <c r="AM18" i="20" s="1"/>
  <c r="AL15" i="20"/>
  <c r="AL18" i="20" s="1"/>
  <c r="AK15" i="20"/>
  <c r="AK17" i="20" s="1"/>
  <c r="AJ15" i="20"/>
  <c r="AJ18" i="20" s="1"/>
  <c r="AI15" i="20"/>
  <c r="AI18" i="20" s="1"/>
  <c r="AH15" i="20"/>
  <c r="AH17" i="20" s="1"/>
  <c r="AG15" i="20"/>
  <c r="AG17" i="20" s="1"/>
  <c r="AF15" i="20"/>
  <c r="AF18" i="20" s="1"/>
  <c r="AY13" i="20"/>
  <c r="AX13" i="20"/>
  <c r="AW13" i="20"/>
  <c r="AV13" i="20"/>
  <c r="AU13" i="20"/>
  <c r="AT13" i="20"/>
  <c r="AS13" i="20"/>
  <c r="AR13" i="20"/>
  <c r="AQ13" i="20"/>
  <c r="AP13" i="20"/>
  <c r="AO13" i="20"/>
  <c r="AN13" i="20"/>
  <c r="AM13" i="20"/>
  <c r="AL13" i="20"/>
  <c r="AK13" i="20"/>
  <c r="AJ13" i="20"/>
  <c r="AI13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2" i="20"/>
  <c r="K11" i="20"/>
  <c r="AY10" i="20"/>
  <c r="AX10" i="20"/>
  <c r="AW10" i="20"/>
  <c r="AV10" i="20"/>
  <c r="AU10" i="20"/>
  <c r="AT10" i="20"/>
  <c r="AS10" i="20"/>
  <c r="AR10" i="20"/>
  <c r="AQ10" i="20"/>
  <c r="AP10" i="20"/>
  <c r="AO10" i="20"/>
  <c r="AN10" i="20"/>
  <c r="AM10" i="20"/>
  <c r="AL10" i="20"/>
  <c r="AK10" i="20"/>
  <c r="AJ10" i="20"/>
  <c r="AI10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K10" i="20"/>
  <c r="K9" i="20"/>
  <c r="L34" i="19" a="1"/>
  <c r="L34" i="19" s="1"/>
  <c r="L33" i="19" a="1"/>
  <c r="L33" i="19" s="1"/>
  <c r="L32" i="19" a="1"/>
  <c r="L32" i="19" s="1"/>
  <c r="L31" i="19" a="1"/>
  <c r="L31" i="19" s="1"/>
  <c r="L30" i="19" a="1"/>
  <c r="L30" i="19" s="1"/>
  <c r="L28" i="19" a="1"/>
  <c r="L28" i="19" s="1"/>
  <c r="L25" i="19" a="1"/>
  <c r="L25" i="19" s="1"/>
  <c r="L24" i="19" a="1"/>
  <c r="L24" i="19" s="1"/>
  <c r="L23" i="19" a="1"/>
  <c r="L23" i="19" s="1"/>
  <c r="L22" i="19" a="1"/>
  <c r="L22" i="19" s="1"/>
  <c r="L21" i="19" a="1"/>
  <c r="L21" i="19" s="1"/>
  <c r="L20" i="19" a="1"/>
  <c r="L20" i="19" s="1"/>
  <c r="L18" i="19" a="1"/>
  <c r="L18" i="19" s="1"/>
  <c r="L17" i="19" a="1"/>
  <c r="L17" i="19" s="1"/>
  <c r="L11" i="19" a="1"/>
  <c r="L11" i="19" s="1"/>
  <c r="L12" i="19" a="1"/>
  <c r="L12" i="19" s="1"/>
  <c r="L13" i="19" a="1"/>
  <c r="L13" i="19" s="1"/>
  <c r="L10" i="19" a="1"/>
  <c r="L10" i="19" s="1"/>
  <c r="L9" i="19" a="1"/>
  <c r="L9" i="19" s="1"/>
  <c r="AG18" i="20" l="1"/>
  <c r="AS18" i="20"/>
  <c r="AT18" i="20"/>
  <c r="AH18" i="20"/>
  <c r="AM17" i="20"/>
  <c r="K29" i="20"/>
  <c r="AP18" i="20"/>
  <c r="AL17" i="20"/>
  <c r="AU17" i="20"/>
  <c r="K18" i="20"/>
  <c r="K13" i="20"/>
  <c r="K8" i="20" s="1"/>
  <c r="K17" i="20"/>
  <c r="AV17" i="20"/>
  <c r="AX17" i="20"/>
  <c r="K28" i="20"/>
  <c r="AY17" i="20"/>
  <c r="K26" i="20"/>
  <c r="K19" i="20" s="1"/>
  <c r="L26" i="19" a="1"/>
  <c r="L26" i="19" s="1"/>
  <c r="L19" i="19" s="1"/>
  <c r="L14" i="19"/>
  <c r="AO17" i="20"/>
  <c r="M32" i="20"/>
  <c r="K32" i="20" s="1"/>
  <c r="AK18" i="20"/>
  <c r="AW18" i="20"/>
  <c r="AQ17" i="20"/>
  <c r="AF17" i="20"/>
  <c r="AR17" i="20"/>
  <c r="AN17" i="20"/>
  <c r="L8" i="19"/>
  <c r="K14" i="20" l="1"/>
  <c r="K27" i="20"/>
  <c r="K35" i="20"/>
  <c r="L27" i="19"/>
  <c r="L36" i="19" l="1"/>
  <c r="C35" i="15"/>
  <c r="C30" i="15"/>
  <c r="C25" i="15"/>
  <c r="C20" i="15"/>
  <c r="C34" i="15" l="1"/>
  <c r="C31" i="15"/>
  <c r="C24" i="15"/>
  <c r="C21" i="15"/>
  <c r="C22" i="15" s="1"/>
  <c r="C16" i="15"/>
  <c r="C6" i="15"/>
  <c r="C5" i="15"/>
  <c r="G55" i="15" l="1"/>
  <c r="I55" i="15" s="1"/>
  <c r="C55" i="15" s="1"/>
  <c r="C57" i="15" s="1"/>
  <c r="C56" i="15"/>
  <c r="G56" i="15"/>
  <c r="C51" i="15"/>
  <c r="G51" i="15"/>
  <c r="C46" i="15"/>
  <c r="C41" i="15"/>
  <c r="G41" i="15"/>
  <c r="G46" i="15"/>
  <c r="G45" i="15"/>
  <c r="I45" i="15" s="1"/>
  <c r="C45" i="15" s="1"/>
  <c r="G40" i="15"/>
  <c r="I40" i="15" s="1"/>
  <c r="G50" i="15"/>
  <c r="I50" i="15" s="1"/>
  <c r="C50" i="15" s="1"/>
  <c r="C52" i="15" s="1"/>
  <c r="C12" i="15"/>
  <c r="C26" i="15"/>
  <c r="C32" i="15"/>
  <c r="C36" i="15"/>
  <c r="C7" i="15"/>
  <c r="K55" i="15" l="1"/>
  <c r="K45" i="15"/>
  <c r="K50" i="15"/>
  <c r="K40" i="15"/>
  <c r="C40" i="15"/>
  <c r="C42" i="15" s="1"/>
  <c r="C47" i="15"/>
  <c r="K87" i="7" l="1"/>
  <c r="AO61" i="7"/>
  <c r="AN61" i="7"/>
  <c r="AM61" i="7"/>
  <c r="AL61" i="7"/>
  <c r="AK61" i="7"/>
  <c r="AJ61" i="7"/>
  <c r="AI61" i="7"/>
  <c r="AH61" i="7"/>
  <c r="AG61" i="7"/>
  <c r="AF61" i="7"/>
  <c r="AE61" i="7"/>
  <c r="AD61" i="7"/>
  <c r="AC61" i="7"/>
  <c r="AB61" i="7"/>
  <c r="AA61" i="7"/>
  <c r="Z61" i="7"/>
  <c r="Y61" i="7"/>
  <c r="X61" i="7"/>
  <c r="W61" i="7"/>
  <c r="V61" i="7"/>
  <c r="U61" i="7"/>
  <c r="T61" i="7"/>
  <c r="S61" i="7"/>
  <c r="R61" i="7"/>
  <c r="Q61" i="7"/>
  <c r="O61" i="7"/>
  <c r="N61" i="7"/>
  <c r="M61" i="7"/>
  <c r="L61" i="7"/>
  <c r="K61" i="7"/>
  <c r="P61" i="7"/>
  <c r="J27" i="7" l="1"/>
  <c r="J64" i="7"/>
  <c r="J144" i="7"/>
  <c r="L142" i="7"/>
  <c r="M142" i="7"/>
  <c r="N142" i="7"/>
  <c r="O142" i="7"/>
  <c r="P142" i="7"/>
  <c r="Q142" i="7"/>
  <c r="R142" i="7"/>
  <c r="S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AJ142" i="7"/>
  <c r="AK142" i="7"/>
  <c r="AL142" i="7"/>
  <c r="AM142" i="7"/>
  <c r="AN142" i="7"/>
  <c r="AO142" i="7"/>
  <c r="K142" i="7"/>
  <c r="J52" i="7" l="1"/>
  <c r="J63" i="7"/>
  <c r="L59" i="7"/>
  <c r="L135" i="7" s="1"/>
  <c r="M59" i="7"/>
  <c r="M135" i="7" s="1"/>
  <c r="N59" i="7"/>
  <c r="N135" i="7" s="1"/>
  <c r="O59" i="7"/>
  <c r="O135" i="7" s="1"/>
  <c r="P59" i="7"/>
  <c r="P135" i="7" s="1"/>
  <c r="Q59" i="7"/>
  <c r="Q135" i="7" s="1"/>
  <c r="R59" i="7"/>
  <c r="R135" i="7" s="1"/>
  <c r="S59" i="7"/>
  <c r="S135" i="7" s="1"/>
  <c r="T59" i="7"/>
  <c r="T135" i="7" s="1"/>
  <c r="U59" i="7"/>
  <c r="U135" i="7" s="1"/>
  <c r="V59" i="7"/>
  <c r="V135" i="7" s="1"/>
  <c r="W59" i="7"/>
  <c r="W135" i="7" s="1"/>
  <c r="X59" i="7"/>
  <c r="X135" i="7" s="1"/>
  <c r="Y59" i="7"/>
  <c r="Y135" i="7" s="1"/>
  <c r="Z59" i="7"/>
  <c r="Z135" i="7" s="1"/>
  <c r="AA59" i="7"/>
  <c r="AA135" i="7" s="1"/>
  <c r="AB59" i="7"/>
  <c r="AB135" i="7" s="1"/>
  <c r="AC59" i="7"/>
  <c r="AC135" i="7" s="1"/>
  <c r="AD59" i="7"/>
  <c r="AD135" i="7" s="1"/>
  <c r="AE59" i="7"/>
  <c r="AE135" i="7" s="1"/>
  <c r="AF59" i="7"/>
  <c r="AF135" i="7" s="1"/>
  <c r="AG59" i="7"/>
  <c r="AG135" i="7" s="1"/>
  <c r="AH59" i="7"/>
  <c r="AH135" i="7" s="1"/>
  <c r="AI59" i="7"/>
  <c r="AI135" i="7" s="1"/>
  <c r="AJ59" i="7"/>
  <c r="AJ135" i="7" s="1"/>
  <c r="AK59" i="7"/>
  <c r="AK135" i="7" s="1"/>
  <c r="AL59" i="7"/>
  <c r="AL135" i="7" s="1"/>
  <c r="AM59" i="7"/>
  <c r="AM135" i="7" s="1"/>
  <c r="AN59" i="7"/>
  <c r="AN135" i="7" s="1"/>
  <c r="AO59" i="7"/>
  <c r="AO135" i="7" s="1"/>
  <c r="K59" i="7"/>
  <c r="K135" i="7" s="1"/>
  <c r="P70" i="7" l="1"/>
  <c r="P71" i="7" s="1"/>
  <c r="K70" i="7"/>
  <c r="L70" i="7"/>
  <c r="L71" i="7" s="1"/>
  <c r="M70" i="7"/>
  <c r="M71" i="7" s="1"/>
  <c r="N70" i="7"/>
  <c r="N71" i="7" s="1"/>
  <c r="O70" i="7"/>
  <c r="O71" i="7" s="1"/>
  <c r="Q70" i="7"/>
  <c r="Q71" i="7" s="1"/>
  <c r="R70" i="7"/>
  <c r="R71" i="7" s="1"/>
  <c r="S70" i="7"/>
  <c r="S71" i="7" s="1"/>
  <c r="T70" i="7"/>
  <c r="T71" i="7" s="1"/>
  <c r="U70" i="7"/>
  <c r="U71" i="7" s="1"/>
  <c r="V70" i="7"/>
  <c r="V71" i="7" s="1"/>
  <c r="W70" i="7"/>
  <c r="W71" i="7" s="1"/>
  <c r="X70" i="7"/>
  <c r="X71" i="7" s="1"/>
  <c r="Y70" i="7"/>
  <c r="Y71" i="7" s="1"/>
  <c r="Z70" i="7"/>
  <c r="Z71" i="7" s="1"/>
  <c r="AA70" i="7"/>
  <c r="AA71" i="7" s="1"/>
  <c r="AB70" i="7"/>
  <c r="AB71" i="7" s="1"/>
  <c r="AC70" i="7"/>
  <c r="AC71" i="7" s="1"/>
  <c r="AD70" i="7"/>
  <c r="AD71" i="7" s="1"/>
  <c r="AE70" i="7"/>
  <c r="AE71" i="7" s="1"/>
  <c r="AF70" i="7"/>
  <c r="AF71" i="7" s="1"/>
  <c r="AG70" i="7"/>
  <c r="AG71" i="7" s="1"/>
  <c r="AH70" i="7"/>
  <c r="AH71" i="7" s="1"/>
  <c r="AI70" i="7"/>
  <c r="AI71" i="7" s="1"/>
  <c r="AJ70" i="7"/>
  <c r="AJ71" i="7" s="1"/>
  <c r="AK70" i="7"/>
  <c r="AK71" i="7" s="1"/>
  <c r="AL70" i="7"/>
  <c r="AL71" i="7" s="1"/>
  <c r="AM70" i="7"/>
  <c r="AM71" i="7" s="1"/>
  <c r="AN70" i="7"/>
  <c r="AN71" i="7" s="1"/>
  <c r="AO70" i="7"/>
  <c r="AO71" i="7" s="1"/>
  <c r="K71" i="7" l="1"/>
  <c r="J71" i="7" s="1"/>
  <c r="J70" i="7"/>
  <c r="J116" i="7"/>
  <c r="J90" i="7"/>
  <c r="J89" i="7" s="1"/>
  <c r="J67" i="7" l="1"/>
  <c r="J126" i="7"/>
  <c r="J125" i="7"/>
  <c r="J43" i="7"/>
  <c r="J57" i="7"/>
  <c r="J56" i="7"/>
  <c r="J45" i="7"/>
  <c r="J44" i="7"/>
  <c r="J42" i="7" l="1"/>
  <c r="J124" i="7"/>
  <c r="AO141" i="7" l="1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X141" i="7"/>
  <c r="W141" i="7"/>
  <c r="V141" i="7"/>
  <c r="U141" i="7"/>
  <c r="T141" i="7"/>
  <c r="S141" i="7"/>
  <c r="R141" i="7"/>
  <c r="Q141" i="7"/>
  <c r="P141" i="7"/>
  <c r="O141" i="7"/>
  <c r="N141" i="7"/>
  <c r="M141" i="7"/>
  <c r="L141" i="7"/>
  <c r="K141" i="7"/>
  <c r="AO140" i="7"/>
  <c r="AN140" i="7"/>
  <c r="AM140" i="7"/>
  <c r="AL140" i="7"/>
  <c r="AK140" i="7"/>
  <c r="AJ140" i="7"/>
  <c r="AI140" i="7"/>
  <c r="AH140" i="7"/>
  <c r="AG140" i="7"/>
  <c r="AF140" i="7"/>
  <c r="AE140" i="7"/>
  <c r="AD140" i="7"/>
  <c r="AC140" i="7"/>
  <c r="AB140" i="7"/>
  <c r="AA140" i="7"/>
  <c r="Z140" i="7"/>
  <c r="Y140" i="7"/>
  <c r="X140" i="7"/>
  <c r="W140" i="7"/>
  <c r="V140" i="7"/>
  <c r="U140" i="7"/>
  <c r="T140" i="7"/>
  <c r="S140" i="7"/>
  <c r="R140" i="7"/>
  <c r="Q140" i="7"/>
  <c r="P140" i="7"/>
  <c r="O140" i="7"/>
  <c r="N140" i="7"/>
  <c r="M140" i="7"/>
  <c r="L140" i="7"/>
  <c r="K140" i="7"/>
  <c r="AO139" i="7"/>
  <c r="AN139" i="7"/>
  <c r="AM139" i="7"/>
  <c r="AL139" i="7"/>
  <c r="AK139" i="7"/>
  <c r="AJ139" i="7"/>
  <c r="AI139" i="7"/>
  <c r="AH139" i="7"/>
  <c r="AG139" i="7"/>
  <c r="AF139" i="7"/>
  <c r="AE139" i="7"/>
  <c r="AD139" i="7"/>
  <c r="AC139" i="7"/>
  <c r="AB139" i="7"/>
  <c r="AA139" i="7"/>
  <c r="Z139" i="7"/>
  <c r="Y139" i="7"/>
  <c r="X139" i="7"/>
  <c r="W139" i="7"/>
  <c r="V139" i="7"/>
  <c r="U139" i="7"/>
  <c r="T139" i="7"/>
  <c r="S139" i="7"/>
  <c r="R139" i="7"/>
  <c r="Q139" i="7"/>
  <c r="P139" i="7"/>
  <c r="O139" i="7"/>
  <c r="N139" i="7"/>
  <c r="M139" i="7"/>
  <c r="L139" i="7"/>
  <c r="K139" i="7"/>
  <c r="AO138" i="7"/>
  <c r="AN138" i="7"/>
  <c r="AM138" i="7"/>
  <c r="AL138" i="7"/>
  <c r="AK138" i="7"/>
  <c r="AJ138" i="7"/>
  <c r="AI138" i="7"/>
  <c r="AH138" i="7"/>
  <c r="AG138" i="7"/>
  <c r="AF138" i="7"/>
  <c r="AE138" i="7"/>
  <c r="AD138" i="7"/>
  <c r="AC138" i="7"/>
  <c r="AB138" i="7"/>
  <c r="AA138" i="7"/>
  <c r="Z138" i="7"/>
  <c r="Y138" i="7"/>
  <c r="X138" i="7"/>
  <c r="W138" i="7"/>
  <c r="V138" i="7"/>
  <c r="U138" i="7"/>
  <c r="T138" i="7"/>
  <c r="S138" i="7"/>
  <c r="R138" i="7"/>
  <c r="Q138" i="7"/>
  <c r="P138" i="7"/>
  <c r="O138" i="7"/>
  <c r="N138" i="7"/>
  <c r="M138" i="7"/>
  <c r="L138" i="7"/>
  <c r="AO137" i="7"/>
  <c r="AN137" i="7"/>
  <c r="AM137" i="7"/>
  <c r="AL137" i="7"/>
  <c r="AK137" i="7"/>
  <c r="AJ137" i="7"/>
  <c r="AI137" i="7"/>
  <c r="AH137" i="7"/>
  <c r="AG137" i="7"/>
  <c r="AF137" i="7"/>
  <c r="AE137" i="7"/>
  <c r="AD137" i="7"/>
  <c r="AC137" i="7"/>
  <c r="AB137" i="7"/>
  <c r="AA137" i="7"/>
  <c r="Z137" i="7"/>
  <c r="Y137" i="7"/>
  <c r="X137" i="7"/>
  <c r="W137" i="7"/>
  <c r="V137" i="7"/>
  <c r="U137" i="7"/>
  <c r="T137" i="7"/>
  <c r="S137" i="7"/>
  <c r="R137" i="7"/>
  <c r="Q137" i="7"/>
  <c r="P137" i="7"/>
  <c r="O137" i="7"/>
  <c r="N137" i="7"/>
  <c r="M137" i="7"/>
  <c r="L137" i="7"/>
  <c r="K137" i="7"/>
  <c r="AO136" i="7"/>
  <c r="AN136" i="7"/>
  <c r="AM136" i="7"/>
  <c r="AL136" i="7"/>
  <c r="AK136" i="7"/>
  <c r="AJ136" i="7"/>
  <c r="AI136" i="7"/>
  <c r="AH136" i="7"/>
  <c r="AG136" i="7"/>
  <c r="AF136" i="7"/>
  <c r="AE136" i="7"/>
  <c r="AD136" i="7"/>
  <c r="AC136" i="7"/>
  <c r="AB136" i="7"/>
  <c r="AA136" i="7"/>
  <c r="Z136" i="7"/>
  <c r="Y136" i="7"/>
  <c r="X136" i="7"/>
  <c r="W136" i="7"/>
  <c r="V136" i="7"/>
  <c r="U136" i="7"/>
  <c r="T136" i="7"/>
  <c r="S136" i="7"/>
  <c r="R136" i="7"/>
  <c r="Q136" i="7"/>
  <c r="P136" i="7"/>
  <c r="O136" i="7"/>
  <c r="N136" i="7"/>
  <c r="M136" i="7"/>
  <c r="L136" i="7"/>
  <c r="K136" i="7"/>
  <c r="AO134" i="7"/>
  <c r="AN134" i="7"/>
  <c r="AM134" i="7"/>
  <c r="AL134" i="7"/>
  <c r="AK134" i="7"/>
  <c r="AJ134" i="7"/>
  <c r="AI134" i="7"/>
  <c r="AH134" i="7"/>
  <c r="AG134" i="7"/>
  <c r="AF134" i="7"/>
  <c r="AE134" i="7"/>
  <c r="AD134" i="7"/>
  <c r="AC134" i="7"/>
  <c r="AB134" i="7"/>
  <c r="AA134" i="7"/>
  <c r="Z134" i="7"/>
  <c r="Y134" i="7"/>
  <c r="X134" i="7"/>
  <c r="W134" i="7"/>
  <c r="V134" i="7"/>
  <c r="U134" i="7"/>
  <c r="T134" i="7"/>
  <c r="S134" i="7"/>
  <c r="R134" i="7"/>
  <c r="Q134" i="7"/>
  <c r="P134" i="7"/>
  <c r="O134" i="7"/>
  <c r="N134" i="7"/>
  <c r="M134" i="7"/>
  <c r="L134" i="7"/>
  <c r="K134" i="7"/>
  <c r="J130" i="7"/>
  <c r="J129" i="7"/>
  <c r="J128" i="7"/>
  <c r="J39" i="7"/>
  <c r="J38" i="7" s="1"/>
  <c r="J41" i="7"/>
  <c r="J40" i="7" s="1"/>
  <c r="J50" i="7"/>
  <c r="J49" i="7"/>
  <c r="J48" i="7"/>
  <c r="J47" i="7"/>
  <c r="J103" i="7"/>
  <c r="J102" i="7"/>
  <c r="AO100" i="7"/>
  <c r="AN100" i="7"/>
  <c r="AM100" i="7"/>
  <c r="AL100" i="7"/>
  <c r="AK100" i="7"/>
  <c r="AJ100" i="7"/>
  <c r="AI100" i="7"/>
  <c r="AH100" i="7"/>
  <c r="AG100" i="7"/>
  <c r="AF100" i="7"/>
  <c r="AE100" i="7"/>
  <c r="AD100" i="7"/>
  <c r="AC100" i="7"/>
  <c r="AB100" i="7"/>
  <c r="AA100" i="7"/>
  <c r="Z100" i="7"/>
  <c r="Y100" i="7"/>
  <c r="X100" i="7"/>
  <c r="W100" i="7"/>
  <c r="V100" i="7"/>
  <c r="U100" i="7"/>
  <c r="T100" i="7"/>
  <c r="S100" i="7"/>
  <c r="R100" i="7"/>
  <c r="Q100" i="7"/>
  <c r="P100" i="7"/>
  <c r="O100" i="7"/>
  <c r="N100" i="7"/>
  <c r="M100" i="7"/>
  <c r="L100" i="7"/>
  <c r="K100" i="7"/>
  <c r="J99" i="7"/>
  <c r="K97" i="7"/>
  <c r="J97" i="7" s="1"/>
  <c r="K96" i="7"/>
  <c r="K138" i="7" s="1"/>
  <c r="J94" i="7"/>
  <c r="J93" i="7"/>
  <c r="J92" i="7"/>
  <c r="J66" i="7"/>
  <c r="J65" i="7"/>
  <c r="AO133" i="7"/>
  <c r="AN133" i="7"/>
  <c r="AM133" i="7"/>
  <c r="AL133" i="7"/>
  <c r="AJ133" i="7"/>
  <c r="AH133" i="7"/>
  <c r="AF133" i="7"/>
  <c r="AE133" i="7"/>
  <c r="AD133" i="7"/>
  <c r="AC133" i="7"/>
  <c r="AB133" i="7"/>
  <c r="AA133" i="7"/>
  <c r="Z133" i="7"/>
  <c r="X133" i="7"/>
  <c r="V133" i="7"/>
  <c r="T133" i="7"/>
  <c r="S133" i="7"/>
  <c r="R133" i="7"/>
  <c r="Q133" i="7"/>
  <c r="P133" i="7"/>
  <c r="O133" i="7"/>
  <c r="L133" i="7"/>
  <c r="J121" i="7"/>
  <c r="J120" i="7" s="1"/>
  <c r="AO111" i="7"/>
  <c r="AN111" i="7"/>
  <c r="AM111" i="7"/>
  <c r="AL111" i="7"/>
  <c r="AK111" i="7"/>
  <c r="AJ111" i="7"/>
  <c r="AI111" i="7"/>
  <c r="AH111" i="7"/>
  <c r="AG111" i="7"/>
  <c r="AF111" i="7"/>
  <c r="AE111" i="7"/>
  <c r="AD111" i="7"/>
  <c r="AC111" i="7"/>
  <c r="AB111" i="7"/>
  <c r="AA111" i="7"/>
  <c r="Z111" i="7"/>
  <c r="Y111" i="7"/>
  <c r="X111" i="7"/>
  <c r="W111" i="7"/>
  <c r="V111" i="7"/>
  <c r="U111" i="7"/>
  <c r="T111" i="7"/>
  <c r="S111" i="7"/>
  <c r="R111" i="7"/>
  <c r="Q111" i="7"/>
  <c r="P111" i="7"/>
  <c r="O111" i="7"/>
  <c r="N111" i="7"/>
  <c r="M111" i="7"/>
  <c r="L111" i="7"/>
  <c r="K111" i="7"/>
  <c r="AO110" i="7"/>
  <c r="AN110" i="7"/>
  <c r="AM110" i="7"/>
  <c r="AL110" i="7"/>
  <c r="AK110" i="7"/>
  <c r="AJ110" i="7"/>
  <c r="AI110" i="7"/>
  <c r="AH110" i="7"/>
  <c r="AG110" i="7"/>
  <c r="AF110" i="7"/>
  <c r="AE110" i="7"/>
  <c r="AD110" i="7"/>
  <c r="AC110" i="7"/>
  <c r="AB110" i="7"/>
  <c r="AA110" i="7"/>
  <c r="Z110" i="7"/>
  <c r="Y110" i="7"/>
  <c r="X110" i="7"/>
  <c r="W110" i="7"/>
  <c r="V110" i="7"/>
  <c r="U110" i="7"/>
  <c r="T110" i="7"/>
  <c r="S110" i="7"/>
  <c r="R110" i="7"/>
  <c r="Q110" i="7"/>
  <c r="P110" i="7"/>
  <c r="O110" i="7"/>
  <c r="N110" i="7"/>
  <c r="M110" i="7"/>
  <c r="L110" i="7"/>
  <c r="K110" i="7"/>
  <c r="J109" i="7"/>
  <c r="J108" i="7"/>
  <c r="J106" i="7"/>
  <c r="J107" i="7"/>
  <c r="K143" i="7"/>
  <c r="AO87" i="7"/>
  <c r="AO132" i="7" s="1"/>
  <c r="AN87" i="7"/>
  <c r="AN132" i="7" s="1"/>
  <c r="AM87" i="7"/>
  <c r="AM132" i="7" s="1"/>
  <c r="AL87" i="7"/>
  <c r="AL132" i="7" s="1"/>
  <c r="AK87" i="7"/>
  <c r="AK132" i="7" s="1"/>
  <c r="AJ87" i="7"/>
  <c r="AJ132" i="7" s="1"/>
  <c r="AI87" i="7"/>
  <c r="AI132" i="7" s="1"/>
  <c r="AH87" i="7"/>
  <c r="AH132" i="7" s="1"/>
  <c r="AG87" i="7"/>
  <c r="AG132" i="7" s="1"/>
  <c r="AF87" i="7"/>
  <c r="AF132" i="7" s="1"/>
  <c r="AE87" i="7"/>
  <c r="AE132" i="7" s="1"/>
  <c r="AD87" i="7"/>
  <c r="AD132" i="7" s="1"/>
  <c r="AC87" i="7"/>
  <c r="AC132" i="7" s="1"/>
  <c r="AB87" i="7"/>
  <c r="AB132" i="7" s="1"/>
  <c r="AA87" i="7"/>
  <c r="AA132" i="7" s="1"/>
  <c r="Z87" i="7"/>
  <c r="Z132" i="7" s="1"/>
  <c r="Y87" i="7"/>
  <c r="Y132" i="7" s="1"/>
  <c r="X87" i="7"/>
  <c r="X132" i="7" s="1"/>
  <c r="W87" i="7"/>
  <c r="W132" i="7" s="1"/>
  <c r="V87" i="7"/>
  <c r="V132" i="7" s="1"/>
  <c r="U87" i="7"/>
  <c r="U132" i="7" s="1"/>
  <c r="T87" i="7"/>
  <c r="T132" i="7" s="1"/>
  <c r="S87" i="7"/>
  <c r="S132" i="7" s="1"/>
  <c r="R87" i="7"/>
  <c r="R132" i="7" s="1"/>
  <c r="Q87" i="7"/>
  <c r="Q132" i="7" s="1"/>
  <c r="P87" i="7"/>
  <c r="P132" i="7" s="1"/>
  <c r="O87" i="7"/>
  <c r="O132" i="7" s="1"/>
  <c r="N87" i="7"/>
  <c r="N132" i="7" s="1"/>
  <c r="M87" i="7"/>
  <c r="M132" i="7" s="1"/>
  <c r="L87" i="7"/>
  <c r="L132" i="7" s="1"/>
  <c r="K132" i="7"/>
  <c r="AO86" i="7"/>
  <c r="AO131" i="7" s="1"/>
  <c r="AN86" i="7"/>
  <c r="AN131" i="7" s="1"/>
  <c r="AM86" i="7"/>
  <c r="AM131" i="7" s="1"/>
  <c r="AL86" i="7"/>
  <c r="AL131" i="7" s="1"/>
  <c r="AK86" i="7"/>
  <c r="AK131" i="7" s="1"/>
  <c r="AJ86" i="7"/>
  <c r="AJ131" i="7" s="1"/>
  <c r="AI86" i="7"/>
  <c r="AI131" i="7" s="1"/>
  <c r="AH86" i="7"/>
  <c r="AH131" i="7" s="1"/>
  <c r="AG86" i="7"/>
  <c r="AG131" i="7" s="1"/>
  <c r="AF86" i="7"/>
  <c r="AF131" i="7" s="1"/>
  <c r="AE86" i="7"/>
  <c r="AE131" i="7" s="1"/>
  <c r="AD86" i="7"/>
  <c r="AD131" i="7" s="1"/>
  <c r="AC86" i="7"/>
  <c r="AC131" i="7" s="1"/>
  <c r="AB86" i="7"/>
  <c r="AB131" i="7" s="1"/>
  <c r="AA86" i="7"/>
  <c r="AA131" i="7" s="1"/>
  <c r="Z86" i="7"/>
  <c r="Z131" i="7" s="1"/>
  <c r="Y86" i="7"/>
  <c r="Y131" i="7" s="1"/>
  <c r="X86" i="7"/>
  <c r="X131" i="7" s="1"/>
  <c r="W86" i="7"/>
  <c r="W131" i="7" s="1"/>
  <c r="V86" i="7"/>
  <c r="V131" i="7" s="1"/>
  <c r="U86" i="7"/>
  <c r="U131" i="7" s="1"/>
  <c r="T86" i="7"/>
  <c r="T131" i="7" s="1"/>
  <c r="S86" i="7"/>
  <c r="S131" i="7" s="1"/>
  <c r="R86" i="7"/>
  <c r="R131" i="7" s="1"/>
  <c r="Q86" i="7"/>
  <c r="Q131" i="7" s="1"/>
  <c r="P86" i="7"/>
  <c r="P131" i="7" s="1"/>
  <c r="O86" i="7"/>
  <c r="O131" i="7" s="1"/>
  <c r="N86" i="7"/>
  <c r="N131" i="7" s="1"/>
  <c r="M86" i="7"/>
  <c r="L86" i="7"/>
  <c r="L131" i="7" s="1"/>
  <c r="K86" i="7"/>
  <c r="K131" i="7" s="1"/>
  <c r="J85" i="7"/>
  <c r="J81" i="7"/>
  <c r="J78" i="7"/>
  <c r="J77" i="7"/>
  <c r="J80" i="7"/>
  <c r="J84" i="7"/>
  <c r="J76" i="7"/>
  <c r="J83" i="7"/>
  <c r="J82" i="7"/>
  <c r="J79" i="7"/>
  <c r="J75" i="7"/>
  <c r="J74" i="7"/>
  <c r="J73" i="7"/>
  <c r="J54" i="7"/>
  <c r="J53" i="7" s="1"/>
  <c r="J30" i="7"/>
  <c r="J29" i="7"/>
  <c r="J28" i="7"/>
  <c r="J26" i="7"/>
  <c r="J25" i="7"/>
  <c r="J60" i="7"/>
  <c r="J23" i="7"/>
  <c r="J22" i="7"/>
  <c r="J21" i="7"/>
  <c r="J20" i="7"/>
  <c r="J19" i="7"/>
  <c r="J18" i="7"/>
  <c r="J17" i="7"/>
  <c r="J16" i="7"/>
  <c r="J15" i="7"/>
  <c r="J14" i="7"/>
  <c r="J13" i="7"/>
  <c r="J46" i="7" l="1"/>
  <c r="J127" i="7"/>
  <c r="J12" i="7"/>
  <c r="J101" i="7"/>
  <c r="J24" i="7"/>
  <c r="J62" i="7"/>
  <c r="K133" i="7"/>
  <c r="N133" i="7"/>
  <c r="J100" i="7"/>
  <c r="J98" i="7" s="1"/>
  <c r="J86" i="7"/>
  <c r="M133" i="7"/>
  <c r="U133" i="7"/>
  <c r="W133" i="7"/>
  <c r="Y133" i="7"/>
  <c r="J96" i="7"/>
  <c r="J91" i="7" s="1"/>
  <c r="AG133" i="7"/>
  <c r="J111" i="7"/>
  <c r="AI133" i="7"/>
  <c r="AK133" i="7"/>
  <c r="J110" i="7"/>
  <c r="M131" i="7"/>
  <c r="J88" i="7"/>
  <c r="J87" i="7"/>
  <c r="J105" i="7" l="1"/>
  <c r="J72" i="7"/>
  <c r="J59" i="7"/>
  <c r="J58" i="7"/>
  <c r="J55" i="7" l="1"/>
  <c r="J37" i="7" s="1"/>
  <c r="J145" i="7" l="1"/>
  <c r="V16" i="2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<sst xmlns="http://schemas.openxmlformats.org/spreadsheetml/2006/main" count="1487" uniqueCount="524">
  <si>
    <t>Allgemeine Angaben</t>
  </si>
  <si>
    <t>Räume</t>
  </si>
  <si>
    <t>pro Raum separat angeben</t>
  </si>
  <si>
    <t>Projekt:</t>
  </si>
  <si>
    <t>ID</t>
  </si>
  <si>
    <t>Raum</t>
  </si>
  <si>
    <t>Raumfläche</t>
  </si>
  <si>
    <t>Fenster</t>
  </si>
  <si>
    <t>Fensterfronten</t>
  </si>
  <si>
    <t>Türen</t>
  </si>
  <si>
    <t>Öffnungen</t>
  </si>
  <si>
    <t>Standort</t>
  </si>
  <si>
    <t>Kanton:</t>
  </si>
  <si>
    <t>Zürich</t>
  </si>
  <si>
    <t>Typ</t>
  </si>
  <si>
    <t>Bezeichnung</t>
  </si>
  <si>
    <t>[Stk.]</t>
  </si>
  <si>
    <r>
      <t>[m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</si>
  <si>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Bezirk:</t>
  </si>
  <si>
    <t>T01</t>
  </si>
  <si>
    <t>B01</t>
  </si>
  <si>
    <t>Verkehrszone 1</t>
  </si>
  <si>
    <t>Eingang</t>
  </si>
  <si>
    <r>
      <t>Grösse [m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</si>
  <si>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B02</t>
  </si>
  <si>
    <t>Garderobe</t>
  </si>
  <si>
    <t>Anzahl Geschosse:</t>
  </si>
  <si>
    <t>B03</t>
  </si>
  <si>
    <t>Galerie</t>
  </si>
  <si>
    <t>Anzahl Zimmer:</t>
  </si>
  <si>
    <t>B04</t>
  </si>
  <si>
    <t>Korridor</t>
  </si>
  <si>
    <t>Anzahl Personen:</t>
  </si>
  <si>
    <t>T02</t>
  </si>
  <si>
    <t>Verkehrszone 2</t>
  </si>
  <si>
    <t>Treppe</t>
  </si>
  <si>
    <t>Energieeffizienzklasse:</t>
  </si>
  <si>
    <t>T03</t>
  </si>
  <si>
    <t>Schlafen</t>
  </si>
  <si>
    <t>Eltern</t>
  </si>
  <si>
    <t>Ausbaustandard</t>
  </si>
  <si>
    <t>Kinder</t>
  </si>
  <si>
    <t>Gäste</t>
  </si>
  <si>
    <t>Anlagen/Disziplinen</t>
  </si>
  <si>
    <t>Ankleide</t>
  </si>
  <si>
    <t>Kontrollierte Wohnungslüftung:</t>
  </si>
  <si>
    <t>Nein</t>
  </si>
  <si>
    <t>T04</t>
  </si>
  <si>
    <t>Wohnen</t>
  </si>
  <si>
    <t>Wohnzimmer</t>
  </si>
  <si>
    <t>Photovoltaikanlage:</t>
  </si>
  <si>
    <t>T05</t>
  </si>
  <si>
    <t>Essen</t>
  </si>
  <si>
    <t>Esszimmer</t>
  </si>
  <si>
    <t>Blitzschutzanlage:</t>
  </si>
  <si>
    <t>T06</t>
  </si>
  <si>
    <t>Arbeiten</t>
  </si>
  <si>
    <t>Büro</t>
  </si>
  <si>
    <t>Gebäudeautomationssystem:</t>
  </si>
  <si>
    <t>Ja</t>
  </si>
  <si>
    <t>T07</t>
  </si>
  <si>
    <t>Küche</t>
  </si>
  <si>
    <t>Art GA-System:</t>
  </si>
  <si>
    <t>Digitalstrom</t>
  </si>
  <si>
    <t>T08</t>
  </si>
  <si>
    <t>Nasszelle</t>
  </si>
  <si>
    <t>Bad/WC</t>
  </si>
  <si>
    <t>E-Mobilität:</t>
  </si>
  <si>
    <t>Dusche/WC</t>
  </si>
  <si>
    <t>Smart-Metering:</t>
  </si>
  <si>
    <t>WC</t>
  </si>
  <si>
    <t>Smart-Gardening:</t>
  </si>
  <si>
    <t>T09</t>
  </si>
  <si>
    <t>Nebenraum</t>
  </si>
  <si>
    <t>Reduit</t>
  </si>
  <si>
    <t>Brandmeldeanlage:</t>
  </si>
  <si>
    <t>Abstellraum</t>
  </si>
  <si>
    <t>Einbruchmeldeanlage:</t>
  </si>
  <si>
    <t>T10</t>
  </si>
  <si>
    <t>Keller 1</t>
  </si>
  <si>
    <t>Keller</t>
  </si>
  <si>
    <t>Erdsonden:</t>
  </si>
  <si>
    <t>Weinkeller</t>
  </si>
  <si>
    <t>Audiosystem:</t>
  </si>
  <si>
    <t>Luftschutzkeller</t>
  </si>
  <si>
    <t>T11</t>
  </si>
  <si>
    <t>Keller 2</t>
  </si>
  <si>
    <t>Waschraum</t>
  </si>
  <si>
    <t>Trocknungsraum</t>
  </si>
  <si>
    <t>Hobbyraum</t>
  </si>
  <si>
    <t>Werkstatt</t>
  </si>
  <si>
    <t>T12</t>
  </si>
  <si>
    <t>Technik</t>
  </si>
  <si>
    <t>Technikraum</t>
  </si>
  <si>
    <t>T13</t>
  </si>
  <si>
    <t>Hülle</t>
  </si>
  <si>
    <t>Balkon</t>
  </si>
  <si>
    <t>Terrasse</t>
  </si>
  <si>
    <t>T14</t>
  </si>
  <si>
    <t>Umgebung 1</t>
  </si>
  <si>
    <t>Garten</t>
  </si>
  <si>
    <t>Verkehrsfläche</t>
  </si>
  <si>
    <t>T15</t>
  </si>
  <si>
    <t>Umgebung 2</t>
  </si>
  <si>
    <t>Zufahrt</t>
  </si>
  <si>
    <t>T16</t>
  </si>
  <si>
    <t>Parking 1</t>
  </si>
  <si>
    <t>Garage</t>
  </si>
  <si>
    <t>Parkplatz gedeckt</t>
  </si>
  <si>
    <t>T17</t>
  </si>
  <si>
    <t>Parking 2</t>
  </si>
  <si>
    <t>Parkplatz ungedeckt</t>
  </si>
  <si>
    <t>Kostenschätzung:</t>
  </si>
  <si>
    <t>Cyrill Weber, 29.03.2021</t>
  </si>
  <si>
    <t>BKP</t>
  </si>
  <si>
    <t>Lieferungen/Leistungen</t>
  </si>
  <si>
    <t>Verant. Kosten</t>
  </si>
  <si>
    <t>Unternehmer</t>
  </si>
  <si>
    <t>Produkt</t>
  </si>
  <si>
    <t>Bemerkung</t>
  </si>
  <si>
    <t>Abdeckbereich</t>
  </si>
  <si>
    <t>Kosten</t>
  </si>
  <si>
    <t>Ausbastandard Stufe 1 (Minimum)</t>
  </si>
  <si>
    <t>Ausbastandard Stufe 2 (Niedrig)</t>
  </si>
  <si>
    <t>Ausbastandard Stufe 3 (Normal)</t>
  </si>
  <si>
    <t>Ausbastandard Stufe 4 (Hoch)</t>
  </si>
  <si>
    <r>
      <t>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/Anz</t>
    </r>
  </si>
  <si>
    <t>Anz/Klemme</t>
  </si>
  <si>
    <t>CHF/Anz
exkl. MwSt.</t>
  </si>
  <si>
    <t>CHF Total
exkl. MwSt.</t>
  </si>
  <si>
    <t>Elektro</t>
  </si>
  <si>
    <t>Steckdosen</t>
  </si>
  <si>
    <t>400V 1-fach</t>
  </si>
  <si>
    <t>A+W</t>
  </si>
  <si>
    <t>Unternehmer Elektro</t>
  </si>
  <si>
    <t>Feller / Ediziodue</t>
  </si>
  <si>
    <t>1-fach Steckdose T25</t>
  </si>
  <si>
    <t>230V 1-fach</t>
  </si>
  <si>
    <t>1-fach Steckdose T13</t>
  </si>
  <si>
    <t>230V 3-fach</t>
  </si>
  <si>
    <t>3-fach Steckdose T13</t>
  </si>
  <si>
    <t>3-fach Steckdose T13 geschaltet</t>
  </si>
  <si>
    <t>Schnurschalter</t>
  </si>
  <si>
    <t>Digitalstrom: GE-SDS200-CW</t>
  </si>
  <si>
    <t>Sonnenschutz</t>
  </si>
  <si>
    <t>Jalousien inkl. Motoren</t>
  </si>
  <si>
    <t>Architekt</t>
  </si>
  <si>
    <t>Untern. Sonnenschutz</t>
  </si>
  <si>
    <t xml:space="preserve"> -</t>
  </si>
  <si>
    <t>inkl.</t>
  </si>
  <si>
    <t>Markisen inkl. Motoren</t>
  </si>
  <si>
    <t>Anschlüsse Jalousien/Markisen</t>
  </si>
  <si>
    <t>Steuerung Jalousien/Markisen</t>
  </si>
  <si>
    <t>Digitalstrom: GR-HKL230</t>
  </si>
  <si>
    <t>Beleuchtung</t>
  </si>
  <si>
    <t>Deckeneinbauspot DSI40/DSI60</t>
  </si>
  <si>
    <t>Luxion: ERO</t>
  </si>
  <si>
    <t>Innen / Trockenzone</t>
  </si>
  <si>
    <t>Deckeneinbauspot DSN60</t>
  </si>
  <si>
    <t>Luxion: Luana</t>
  </si>
  <si>
    <t>Innen / Nasszone</t>
  </si>
  <si>
    <t>Wand-/Deckenanschluss</t>
  </si>
  <si>
    <t>exkl. Leuchten</t>
  </si>
  <si>
    <t>Anschluss Spiegelschrank</t>
  </si>
  <si>
    <t>Spiegelschrank durch Sanitär</t>
  </si>
  <si>
    <t>Bodeneinbauspot BSI20</t>
  </si>
  <si>
    <t>Ledstar: Vario 55</t>
  </si>
  <si>
    <t>Innen</t>
  </si>
  <si>
    <t>Licht Dimmbar</t>
  </si>
  <si>
    <t>Digitalstrom: GE-KM300</t>
  </si>
  <si>
    <t>Licht Ein/Aus</t>
  </si>
  <si>
    <t>Digitalstrom: GE-KL200</t>
  </si>
  <si>
    <t>Bedienung</t>
  </si>
  <si>
    <t>Lichtschalter</t>
  </si>
  <si>
    <t xml:space="preserve"> - </t>
  </si>
  <si>
    <t>konventionelles schalten</t>
  </si>
  <si>
    <t>Lichtschalter, Steckdose T13 (Gr.I)</t>
  </si>
  <si>
    <t>Einbautaster</t>
  </si>
  <si>
    <t>Feller: Ediziodue</t>
  </si>
  <si>
    <t>Dimmer</t>
  </si>
  <si>
    <t>konventionelles dimmen</t>
  </si>
  <si>
    <t>Bewegungsmelder Wand/Decke</t>
  </si>
  <si>
    <t>Einbautaster-Interface</t>
  </si>
  <si>
    <t>Digitalstrom: IC T4-Plug in</t>
  </si>
  <si>
    <t>Bewegungsmelder-Interface</t>
  </si>
  <si>
    <t>Digitalstrom: SW-AKM200</t>
  </si>
  <si>
    <t>Lichtszenen</t>
  </si>
  <si>
    <t>Digitalstrom-Programmierung</t>
  </si>
  <si>
    <t>Total</t>
  </si>
  <si>
    <t>Anlagen</t>
  </si>
  <si>
    <t>Optionale Anlagen</t>
  </si>
  <si>
    <t>Nutzbare Dachbreite PV</t>
  </si>
  <si>
    <t>[m]</t>
  </si>
  <si>
    <t>Heizung / Wamwasser:</t>
  </si>
  <si>
    <t>Sole/Wasser-Wärmepumpensystem</t>
  </si>
  <si>
    <t>Nutzbare Dachlänge PV</t>
  </si>
  <si>
    <t>Dachform</t>
  </si>
  <si>
    <t>Flachdach</t>
  </si>
  <si>
    <t>Angabe Räume</t>
  </si>
  <si>
    <r>
      <t>Raumfläche [m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</si>
  <si>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Fenster [Stk.]</t>
  </si>
  <si>
    <t>Türen [Stk.]</t>
  </si>
  <si>
    <t>Schlafzimmer</t>
  </si>
  <si>
    <t>Badezimmer</t>
  </si>
  <si>
    <t>Räume &gt; 200-240 m2</t>
  </si>
  <si>
    <t>Allgemein</t>
  </si>
  <si>
    <t>Waschküche</t>
  </si>
  <si>
    <t>Flur UG</t>
  </si>
  <si>
    <t>Entrée</t>
  </si>
  <si>
    <t>Büro/Medien</t>
  </si>
  <si>
    <t>Essen/Kochen</t>
  </si>
  <si>
    <t>Flur</t>
  </si>
  <si>
    <t>Zimmer 1</t>
  </si>
  <si>
    <t>Zimmer 2</t>
  </si>
  <si>
    <t>Zimmer 3</t>
  </si>
  <si>
    <t>DU/Bad</t>
  </si>
  <si>
    <t>DU/WC</t>
  </si>
  <si>
    <t>Flur Galerie</t>
  </si>
  <si>
    <t>Estrich</t>
  </si>
  <si>
    <t>Arbeitszimmer</t>
  </si>
  <si>
    <t>Galerie 1</t>
  </si>
  <si>
    <t>Galerie 2</t>
  </si>
  <si>
    <t>Erschliessung</t>
  </si>
  <si>
    <t>Kanalisation</t>
  </si>
  <si>
    <t>Baumeister</t>
  </si>
  <si>
    <t>bis Bodenplatte</t>
  </si>
  <si>
    <t>Werk</t>
  </si>
  <si>
    <t>bis Hausanschlusskasten</t>
  </si>
  <si>
    <t>Kommunikation</t>
  </si>
  <si>
    <t>Swisscom, ev. weitere</t>
  </si>
  <si>
    <t>Wasser</t>
  </si>
  <si>
    <t>Heizung/Warmwasser</t>
  </si>
  <si>
    <t>Erdsonden</t>
  </si>
  <si>
    <t>Untern. Erdsonden</t>
  </si>
  <si>
    <t>Bohrung ca. 250m</t>
  </si>
  <si>
    <t>Solekreis</t>
  </si>
  <si>
    <t>Unternehmer Heizung</t>
  </si>
  <si>
    <t>prov. Heizung</t>
  </si>
  <si>
    <t>Öl bauseits</t>
  </si>
  <si>
    <t>Wärmepumpe Sole/Wasser</t>
  </si>
  <si>
    <t>CTA oder ähnlich</t>
  </si>
  <si>
    <t>Kompaktanlage</t>
  </si>
  <si>
    <t>Verdampferanschluss</t>
  </si>
  <si>
    <t>Kondensatoranschluss</t>
  </si>
  <si>
    <t>Expansionsanlage</t>
  </si>
  <si>
    <t>Energiebus</t>
  </si>
  <si>
    <t>Fussbodenheizung</t>
  </si>
  <si>
    <t>Brauchwarmwasser</t>
  </si>
  <si>
    <t>Freecooling</t>
  </si>
  <si>
    <t>Kontrollierte Lüftung</t>
  </si>
  <si>
    <t>Lüftungsgerät</t>
  </si>
  <si>
    <t>Unternehmer Lüftung</t>
  </si>
  <si>
    <t>Zehnder ComfoAir Q600 ST</t>
  </si>
  <si>
    <t>Kühlaufsatz</t>
  </si>
  <si>
    <t>Zehnder ComfoCool Q600 ST</t>
  </si>
  <si>
    <t>Luftverteilung</t>
  </si>
  <si>
    <t>Zehnder ComfoTube</t>
  </si>
  <si>
    <t>Lüftungsbedienung</t>
  </si>
  <si>
    <t>Zehnder ComfoSense CCH</t>
  </si>
  <si>
    <t>CO2-/Feuchteregelung</t>
  </si>
  <si>
    <t>Zehnder CO2/rF</t>
  </si>
  <si>
    <t>Zusatzkomponenten</t>
  </si>
  <si>
    <t>Zehnder ComfoConnect LAN C, OptionBox</t>
  </si>
  <si>
    <t>Sanitär</t>
  </si>
  <si>
    <t>Apparate</t>
  </si>
  <si>
    <t>Unternehmer Sanitär</t>
  </si>
  <si>
    <t>nur Montage</t>
  </si>
  <si>
    <t>Installationen</t>
  </si>
  <si>
    <t>nur Installationen</t>
  </si>
  <si>
    <t>Bad/Du/WC</t>
  </si>
  <si>
    <t>nur Lieferung</t>
  </si>
  <si>
    <t>WM/TU</t>
  </si>
  <si>
    <t>Unternehmer Küche</t>
  </si>
  <si>
    <t>Lieferung/Montage komplett</t>
  </si>
  <si>
    <t>Blitzschutz</t>
  </si>
  <si>
    <t>Blitzschutzsystem</t>
  </si>
  <si>
    <t>Erdung</t>
  </si>
  <si>
    <t>Erdungssystem</t>
  </si>
  <si>
    <t>Starkstromanlagen</t>
  </si>
  <si>
    <t>Hausanschlusskasten</t>
  </si>
  <si>
    <t>Hauptvert. Starkstrom</t>
  </si>
  <si>
    <t>Hauptvert. Kommunikation</t>
  </si>
  <si>
    <t>inkl. Ethernet/Switch</t>
  </si>
  <si>
    <t>Solarstromanlage</t>
  </si>
  <si>
    <t>PV-Anlage</t>
  </si>
  <si>
    <t>Unternehmer PV</t>
  </si>
  <si>
    <t>Eternit</t>
  </si>
  <si>
    <t>Indach-Anlage, 18kWp</t>
  </si>
  <si>
    <t>Batteriespeicher</t>
  </si>
  <si>
    <t>E3DC</t>
  </si>
  <si>
    <t>19.5 kWh</t>
  </si>
  <si>
    <t>Rückvergütung Staat</t>
  </si>
  <si>
    <t>Ladestation E-Mobilität</t>
  </si>
  <si>
    <t>Eigenverbrauchsoptimierung</t>
  </si>
  <si>
    <t>PV-Installation</t>
  </si>
  <si>
    <t>Kraftinstallationen</t>
  </si>
  <si>
    <t>Anschluss</t>
  </si>
  <si>
    <t>HLKS-Installationen</t>
  </si>
  <si>
    <t>Heizungsinstallationen</t>
  </si>
  <si>
    <t>Lüftungsinstallationen</t>
  </si>
  <si>
    <t>Raum-Temperatursensor</t>
  </si>
  <si>
    <t>Digitalstrom: FTW06</t>
  </si>
  <si>
    <t>Heizgruppen-Steuerung</t>
  </si>
  <si>
    <t>Digitalstrom: BL-KM200</t>
  </si>
  <si>
    <t>Freecooling-Steuerung</t>
  </si>
  <si>
    <t>Digitalstrom: SW-UMR200</t>
  </si>
  <si>
    <t>Einzelraumregelung</t>
  </si>
  <si>
    <t>bei Bedienung berücksichtigt</t>
  </si>
  <si>
    <t>Deckeneinbauspot DSB40</t>
  </si>
  <si>
    <t>Luxion: Jupiter</t>
  </si>
  <si>
    <t>Aussen</t>
  </si>
  <si>
    <t>Aufbauleuchte DLL</t>
  </si>
  <si>
    <t>SGL:  Wave</t>
  </si>
  <si>
    <t>Wandleuchte WST260</t>
  </si>
  <si>
    <t>SGL: Echo GU10</t>
  </si>
  <si>
    <t>Pollerleuchte PBA</t>
  </si>
  <si>
    <t>Lumimart: Vive</t>
  </si>
  <si>
    <t>Deckenanschluss</t>
  </si>
  <si>
    <t>Wandanschluss</t>
  </si>
  <si>
    <t>Bodeneinbauspot BST</t>
  </si>
  <si>
    <t>SGL: Luna Mini</t>
  </si>
  <si>
    <t>Gartenspot GSA</t>
  </si>
  <si>
    <t>SGL: Hovden</t>
  </si>
  <si>
    <t>LED-Band</t>
  </si>
  <si>
    <t>Philips: Hue</t>
  </si>
  <si>
    <t>Pro 2 Meter</t>
  </si>
  <si>
    <t>Philips Hue Bridge</t>
  </si>
  <si>
    <t>Philips: Hue Bridge</t>
  </si>
  <si>
    <t>Einbindung LED-Band in dS</t>
  </si>
  <si>
    <t>RJ45 Steckdosen</t>
  </si>
  <si>
    <t>nur Ethernet/RJ45, kein Koax</t>
  </si>
  <si>
    <t>Türsprechanlage</t>
  </si>
  <si>
    <t>Aussen-Videosprechstelle</t>
  </si>
  <si>
    <t>Doorbird: D202</t>
  </si>
  <si>
    <t>Innen-Videosprechstelle</t>
  </si>
  <si>
    <t>Doorbird: A1101</t>
  </si>
  <si>
    <t>Gong</t>
  </si>
  <si>
    <t>Türfernentriegelung</t>
  </si>
  <si>
    <t>GSA</t>
  </si>
  <si>
    <t>Digitalstrom: GN-KM200</t>
  </si>
  <si>
    <t>Türöffner</t>
  </si>
  <si>
    <t>Safety</t>
  </si>
  <si>
    <t>Brandmelder</t>
  </si>
  <si>
    <t>Feller: 4100-B</t>
  </si>
  <si>
    <t>Automation</t>
  </si>
  <si>
    <t>Security</t>
  </si>
  <si>
    <t>Kamera</t>
  </si>
  <si>
    <t>Logitech: Circle View</t>
  </si>
  <si>
    <t>Panik-Taster</t>
  </si>
  <si>
    <t>Digitalstrom: RT-SDM200</t>
  </si>
  <si>
    <t>Einbruchprävention</t>
  </si>
  <si>
    <t>Bewegungsmelder Decke</t>
  </si>
  <si>
    <t>Bewegungsmelder Wand</t>
  </si>
  <si>
    <t>App/Tablet</t>
  </si>
  <si>
    <t>exkl. Tablet</t>
  </si>
  <si>
    <t>App/Mobile</t>
  </si>
  <si>
    <t>exkl. Mobile</t>
  </si>
  <si>
    <t>Sprachsteuerung</t>
  </si>
  <si>
    <t>exkl. Hardware</t>
  </si>
  <si>
    <t>Zentralbedienung</t>
  </si>
  <si>
    <t>Kommen/Gehen</t>
  </si>
  <si>
    <t>Taster bei Bedienung</t>
  </si>
  <si>
    <t>Sonnenschutz Auf/Ab</t>
  </si>
  <si>
    <t>Heizung Komfort/Standby</t>
  </si>
  <si>
    <t>Zentralsteuerung</t>
  </si>
  <si>
    <t>Wetterstation</t>
  </si>
  <si>
    <t>Digitalstrom: dS-Weather</t>
  </si>
  <si>
    <t>Jalousien</t>
  </si>
  <si>
    <t>Markisen</t>
  </si>
  <si>
    <t>Bauprovisorium</t>
  </si>
  <si>
    <t>Kontrolle</t>
  </si>
  <si>
    <t>dS-Server</t>
  </si>
  <si>
    <t>Digitalstrom: dSS20</t>
  </si>
  <si>
    <t>dS-Meter</t>
  </si>
  <si>
    <t>Digitalstrom: dSM12</t>
  </si>
  <si>
    <t>dS-Filter</t>
  </si>
  <si>
    <t>Digitalstrom: dSF20</t>
  </si>
  <si>
    <t>Beschattung</t>
  </si>
  <si>
    <t>Taster</t>
  </si>
  <si>
    <t>HLKS</t>
  </si>
  <si>
    <t>Schnurtaster</t>
  </si>
  <si>
    <t>Temperaturfühler</t>
  </si>
  <si>
    <t>Programmierung dS</t>
  </si>
  <si>
    <t>2 Arbeitstage</t>
  </si>
  <si>
    <t>Berechnugstool Photovoltaikanlage</t>
  </si>
  <si>
    <t>(Flachdach / Schrägdach)</t>
  </si>
  <si>
    <t>Dachfläche</t>
  </si>
  <si>
    <t>Abmessung der Dachfläche:</t>
  </si>
  <si>
    <t>Länge [m]</t>
  </si>
  <si>
    <t>(Ost-/West-Seiten)</t>
  </si>
  <si>
    <t xml:space="preserve">(quadratische Fläche) </t>
  </si>
  <si>
    <t>Breite [m]</t>
  </si>
  <si>
    <t>(Nord-/Süd-Seiten)</t>
  </si>
  <si>
    <r>
      <t>Fläche [m</t>
    </r>
    <r>
      <rPr>
        <sz val="11"/>
        <color theme="1"/>
        <rFont val="Calibri"/>
        <family val="2"/>
      </rPr>
      <t>²]</t>
    </r>
  </si>
  <si>
    <t>Abstand Dachrand zum PV-Modul</t>
  </si>
  <si>
    <t>(Mind. 0.5m)</t>
  </si>
  <si>
    <t>Abstand zwischen Mdoulen (aufgestellt)</t>
  </si>
  <si>
    <t>Nutzbare Dachfläche:</t>
  </si>
  <si>
    <t>Abmessung PV-Modul</t>
  </si>
  <si>
    <t>Auswahl an Modulen bereitstellen - Dimensionen/Elektrische Werte automatisch übernehmen!</t>
  </si>
  <si>
    <t>Modulaufstellung (Ausrichtung Süd)</t>
  </si>
  <si>
    <t>Aufstellungswinkel</t>
  </si>
  <si>
    <t>Winkel [°]</t>
  </si>
  <si>
    <r>
      <t xml:space="preserve">Effektive Modulabmessung </t>
    </r>
    <r>
      <rPr>
        <b/>
        <sz val="11"/>
        <rFont val="Calibri"/>
        <family val="2"/>
        <scheme val="minor"/>
      </rPr>
      <t>(Variante 1)</t>
    </r>
  </si>
  <si>
    <t>Module der Längsseite nach verbunden</t>
  </si>
  <si>
    <t>(Benötigter Platz Durch Aufstellungswinkel)</t>
  </si>
  <si>
    <r>
      <t xml:space="preserve">Effektive Modulabmessung </t>
    </r>
    <r>
      <rPr>
        <b/>
        <sz val="11"/>
        <rFont val="Calibri"/>
        <family val="2"/>
        <scheme val="minor"/>
      </rPr>
      <t>(Variante 2)</t>
    </r>
  </si>
  <si>
    <t xml:space="preserve">Module der Breitseite nach verbunden </t>
  </si>
  <si>
    <t>Modulaufstellung (Ausrichtung Ost/West)</t>
  </si>
  <si>
    <t>Modulanzahl durch Aufstellungskriterien</t>
  </si>
  <si>
    <t>Süd-Aufstellung (Variante 1)</t>
  </si>
  <si>
    <t xml:space="preserve">Anzahl Reihen </t>
  </si>
  <si>
    <t>Stk.</t>
  </si>
  <si>
    <t>Formel für aufgestellte Module ergänzen!</t>
  </si>
  <si>
    <t>Hilfsformel Anzahl Module ohne Zwischenräume</t>
  </si>
  <si>
    <t>Anzahl Zwischenräume</t>
  </si>
  <si>
    <t>Formel Flachdach:</t>
  </si>
  <si>
    <t>Anzahl Module/Reihe</t>
  </si>
  <si>
    <t>Anzahl Module</t>
  </si>
  <si>
    <t>Süd-Aufstellung (Variante 2)</t>
  </si>
  <si>
    <t>Ost/West-Aufstellung (Variante 1)</t>
  </si>
  <si>
    <t>Ost/West-Aufstellung (Variante 2)</t>
  </si>
  <si>
    <t>Kantone</t>
  </si>
  <si>
    <t>Bezirke</t>
  </si>
  <si>
    <t>Aargau</t>
  </si>
  <si>
    <t>Appenzell Ausserrhoden</t>
  </si>
  <si>
    <t>Appenzell Innerrhoden</t>
  </si>
  <si>
    <t>Basel-Landschaft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</si>
  <si>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</si>
  <si>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</si>
  <si>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</si>
  <si>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</si>
  <si>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</si>
  <si>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</si>
  <si>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</si>
  <si>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</si>
  <si>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</si>
  <si>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</si>
  <si>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</si>
  <si>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</si>
  <si>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</si>
  <si>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</si>
  <si>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</si>
  <si>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</si>
  <si>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</si>
  <si>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</si>
  <si>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</si>
  <si>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</si>
  <si>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</si>
  <si>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Winterthur</t>
  </si>
  <si>
    <t>Bülach</t>
  </si>
  <si>
    <t>Uster</t>
  </si>
  <si>
    <t>Horgen</t>
  </si>
  <si>
    <t>Meilen</t>
  </si>
  <si>
    <t>Hinwil </t>
  </si>
  <si>
    <t>Dietikon</t>
  </si>
  <si>
    <t>Dielsdorf</t>
  </si>
  <si>
    <t>Pfäffikon </t>
  </si>
  <si>
    <t>Affoltern</t>
  </si>
  <si>
    <t>Andelfingen</t>
  </si>
  <si>
    <t>Heizung / Warmwasser</t>
  </si>
  <si>
    <t>Luft/Wasser-Wärmepumpensystem</t>
  </si>
  <si>
    <t>Referenzdaten Globalstrahlung [kWh/m²]</t>
  </si>
  <si>
    <t>Hinwil</t>
  </si>
  <si>
    <t>Pfäffikon</t>
  </si>
  <si>
    <t>(Kanton Zürich nach Bezirken)</t>
  </si>
  <si>
    <t>Monat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</si>
  <si>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</si>
  <si>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</si>
  <si>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</si>
  <si>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</si>
  <si>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</si>
  <si>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</si>
  <si>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</si>
  <si>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</si>
  <si>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</si>
  <si>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</si>
  <si>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</si>
  <si>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</si>
  <si>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KNX</t>
  </si>
  <si>
    <t>DALI</t>
  </si>
  <si>
    <t>Ausbastandard Stufe 4 (hoch)</t>
  </si>
  <si>
    <t>Alias</t>
  </si>
  <si>
    <t>Roomtype</t>
  </si>
  <si>
    <t>Hauptschlafzimmer</t>
  </si>
  <si>
    <t>Kinderzimmer</t>
  </si>
  <si>
    <t>balkon</t>
  </si>
  <si>
    <t>keller</t>
  </si>
  <si>
    <t>reduit</t>
  </si>
  <si>
    <t>Lift</t>
  </si>
  <si>
    <t>Einbringöffnung</t>
  </si>
  <si>
    <t>Windfang</t>
  </si>
  <si>
    <t>Aufenthaltsraum</t>
  </si>
  <si>
    <t>Toilette</t>
  </si>
  <si>
    <t>Gang</t>
  </si>
  <si>
    <t>Reinigung</t>
  </si>
  <si>
    <t>Aufzug</t>
  </si>
  <si>
    <t>Präsentation</t>
  </si>
  <si>
    <t>Vorraum</t>
  </si>
  <si>
    <t>Waschen</t>
  </si>
  <si>
    <t>Sitzungszimmer</t>
  </si>
  <si>
    <t>Empfang</t>
  </si>
  <si>
    <t>Atrium</t>
  </si>
  <si>
    <t>Trocken</t>
  </si>
  <si>
    <t>Multifunktionsraum</t>
  </si>
  <si>
    <t>Lager</t>
  </si>
  <si>
    <t>S</t>
  </si>
  <si>
    <t>DSN60</t>
  </si>
  <si>
    <t>1-Fach UP</t>
  </si>
  <si>
    <t>3-Fach UP</t>
  </si>
  <si>
    <t>Typ 13</t>
  </si>
  <si>
    <t>Typ 25</t>
  </si>
  <si>
    <t>DSI40</t>
  </si>
  <si>
    <t>Korridore/Wohnen</t>
  </si>
  <si>
    <t>Wohnbereich</t>
  </si>
  <si>
    <t>Dose</t>
  </si>
  <si>
    <t>BSI20</t>
  </si>
  <si>
    <t>Wohnen/Schlafen</t>
  </si>
  <si>
    <t>Schema 0</t>
  </si>
  <si>
    <t>S+T13</t>
  </si>
  <si>
    <t>1-fach</t>
  </si>
  <si>
    <t>T1-1</t>
  </si>
  <si>
    <t>Zimmer</t>
  </si>
  <si>
    <t>Bad/DU/WC/Treppenhaus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</si>
</sst>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CHF&quot;\ * #,##0.00_ ;_ &quot;CHF&quot;\ * \-#,##0.00_ ;_ &quot;CHF&quot;\ * &quot;-&quot;??_ ;_ @_ "/>
    <numFmt numFmtId="164" formatCode="0.000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sz val="14"/>
      <color theme="0"/>
      <name val="Arial"/>
      <family val="2"/>
    </font>
    <font>
      <b/>
      <sz val="14"/>
      <color theme="0"/>
      <name val="Calibri"/>
      <family val="2"/>
      <scheme val="minor"/>
    </font>
    <font>
      <b/>
      <sz val="14"/>
      <color theme="0"/>
      <name val="Arial"/>
      <family val="2"/>
    </font>
    <font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theme="1"/>
      <name val="Arial Black"/>
      <family val="2"/>
    </font>
    <font>
      <sz val="11"/>
      <color rgb="FFFF0000"/>
      <name val="Arial Black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0"/>
      <color theme="1"/>
      <name val="Arial"/>
      <family val="2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hair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indexed="64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hair">
        <color rgb="FF000000"/>
      </right>
      <top style="thin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auto="1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auto="1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hair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rgb="FF000000"/>
      </left>
      <right/>
      <top/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medium">
        <color indexed="64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medium">
        <color indexed="64"/>
      </bottom>
      <diagonal/>
    </border>
    <border>
      <left/>
      <right style="hair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auto="1"/>
      </right>
      <top style="thin">
        <color rgb="FF000000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9" fillId="0" borderId="0"/>
    <xf numFmtId="0" fontId="1" fillId="0" borderId="0"/>
  </cellStyleXfs>
  <cellXfs count="392">
    <xf numFmtId="0" fontId="0" fillId="0" borderId="0" xfId="0"/>
    <xf numFmtId="0" fontId="9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3" xfId="0" applyFont="1" applyFill="1" applyBorder="1" applyAlignment="1">
      <alignment vertical="center"/>
    </xf>
    <xf numFmtId="0" fontId="9" fillId="0" borderId="3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textRotation="90"/>
    </xf>
    <xf numFmtId="0" fontId="4" fillId="0" borderId="26" xfId="0" applyFont="1" applyBorder="1" applyAlignment="1">
      <alignment horizontal="center" textRotation="90"/>
    </xf>
    <xf numFmtId="0" fontId="4" fillId="0" borderId="27" xfId="0" applyFont="1" applyBorder="1" applyAlignment="1">
      <alignment horizontal="center" textRotation="90"/>
    </xf>
    <xf numFmtId="4" fontId="11" fillId="3" borderId="0" xfId="0" applyNumberFormat="1" applyFont="1" applyFill="1" applyAlignment="1">
      <alignment horizontal="center" vertical="center"/>
    </xf>
    <xf numFmtId="4" fontId="8" fillId="3" borderId="0" xfId="0" applyNumberFormat="1" applyFont="1" applyFill="1" applyAlignment="1">
      <alignment horizontal="center" vertical="center"/>
    </xf>
    <xf numFmtId="4" fontId="4" fillId="3" borderId="1" xfId="0" applyNumberFormat="1" applyFont="1" applyFill="1" applyBorder="1" applyAlignment="1">
      <alignment horizontal="center" vertical="center"/>
    </xf>
    <xf numFmtId="4" fontId="3" fillId="3" borderId="1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3" fillId="4" borderId="0" xfId="0" applyFont="1" applyFill="1" applyAlignment="1">
      <alignment vertical="center"/>
    </xf>
    <xf numFmtId="0" fontId="13" fillId="4" borderId="3" xfId="0" applyFont="1" applyFill="1" applyBorder="1" applyAlignment="1">
      <alignment vertical="center"/>
    </xf>
    <xf numFmtId="0" fontId="13" fillId="4" borderId="5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13" fillId="4" borderId="7" xfId="0" applyFont="1" applyFill="1" applyBorder="1" applyAlignment="1">
      <alignment vertical="center"/>
    </xf>
    <xf numFmtId="0" fontId="14" fillId="4" borderId="10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5" fillId="4" borderId="0" xfId="0" applyFont="1" applyFill="1" applyAlignment="1">
      <alignment vertical="center"/>
    </xf>
    <xf numFmtId="0" fontId="13" fillId="5" borderId="0" xfId="0" applyFont="1" applyFill="1" applyAlignment="1">
      <alignment vertical="center"/>
    </xf>
    <xf numFmtId="0" fontId="13" fillId="5" borderId="3" xfId="0" applyFont="1" applyFill="1" applyBorder="1" applyAlignment="1">
      <alignment vertical="center"/>
    </xf>
    <xf numFmtId="0" fontId="13" fillId="5" borderId="6" xfId="0" applyFont="1" applyFill="1" applyBorder="1" applyAlignment="1">
      <alignment vertical="center"/>
    </xf>
    <xf numFmtId="0" fontId="13" fillId="5" borderId="7" xfId="0" applyFont="1" applyFill="1" applyBorder="1" applyAlignment="1">
      <alignment vertical="center"/>
    </xf>
    <xf numFmtId="0" fontId="14" fillId="5" borderId="10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5" borderId="0" xfId="0" applyFont="1" applyFill="1" applyAlignment="1">
      <alignment vertical="center"/>
    </xf>
    <xf numFmtId="0" fontId="13" fillId="6" borderId="0" xfId="0" applyFont="1" applyFill="1" applyAlignment="1">
      <alignment vertical="center"/>
    </xf>
    <xf numFmtId="0" fontId="13" fillId="6" borderId="3" xfId="0" applyFont="1" applyFill="1" applyBorder="1" applyAlignment="1">
      <alignment vertical="center"/>
    </xf>
    <xf numFmtId="0" fontId="13" fillId="6" borderId="6" xfId="0" applyFont="1" applyFill="1" applyBorder="1" applyAlignment="1">
      <alignment vertical="center"/>
    </xf>
    <xf numFmtId="0" fontId="13" fillId="6" borderId="7" xfId="0" applyFont="1" applyFill="1" applyBorder="1" applyAlignment="1">
      <alignment vertical="center"/>
    </xf>
    <xf numFmtId="0" fontId="14" fillId="6" borderId="10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15" fillId="6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3" xfId="0" applyFont="1" applyFill="1" applyBorder="1" applyAlignment="1">
      <alignment vertical="center"/>
    </xf>
    <xf numFmtId="0" fontId="13" fillId="7" borderId="6" xfId="0" applyFont="1" applyFill="1" applyBorder="1" applyAlignment="1">
      <alignment vertical="center"/>
    </xf>
    <xf numFmtId="0" fontId="13" fillId="7" borderId="7" xfId="0" applyFont="1" applyFill="1" applyBorder="1" applyAlignment="1">
      <alignment vertical="center"/>
    </xf>
    <xf numFmtId="0" fontId="14" fillId="7" borderId="10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5" fillId="7" borderId="0" xfId="0" applyFont="1" applyFill="1" applyAlignment="1">
      <alignment vertical="center"/>
    </xf>
    <xf numFmtId="0" fontId="13" fillId="8" borderId="0" xfId="0" applyFont="1" applyFill="1" applyAlignment="1">
      <alignment vertical="center"/>
    </xf>
    <xf numFmtId="0" fontId="13" fillId="8" borderId="3" xfId="0" applyFont="1" applyFill="1" applyBorder="1" applyAlignment="1">
      <alignment vertical="center"/>
    </xf>
    <xf numFmtId="0" fontId="13" fillId="8" borderId="6" xfId="0" applyFont="1" applyFill="1" applyBorder="1" applyAlignment="1">
      <alignment vertical="center"/>
    </xf>
    <xf numFmtId="0" fontId="13" fillId="8" borderId="7" xfId="0" applyFont="1" applyFill="1" applyBorder="1" applyAlignment="1">
      <alignment vertical="center"/>
    </xf>
    <xf numFmtId="0" fontId="14" fillId="8" borderId="10" xfId="0" applyFont="1" applyFill="1" applyBorder="1" applyAlignment="1">
      <alignment horizontal="center" vertical="center"/>
    </xf>
    <xf numFmtId="0" fontId="14" fillId="8" borderId="8" xfId="0" applyFont="1" applyFill="1" applyBorder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0" fontId="15" fillId="8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4" fontId="4" fillId="0" borderId="22" xfId="0" applyNumberFormat="1" applyFont="1" applyBorder="1" applyAlignment="1">
      <alignment horizontal="center" vertical="center" wrapText="1"/>
    </xf>
    <xf numFmtId="4" fontId="3" fillId="0" borderId="24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4" fillId="0" borderId="29" xfId="0" applyFont="1" applyBorder="1" applyAlignment="1">
      <alignment horizontal="left" vertical="center"/>
    </xf>
    <xf numFmtId="0" fontId="13" fillId="4" borderId="30" xfId="0" applyFont="1" applyFill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13" fillId="5" borderId="30" xfId="0" applyFont="1" applyFill="1" applyBorder="1" applyAlignment="1">
      <alignment horizontal="left" vertical="center"/>
    </xf>
    <xf numFmtId="0" fontId="13" fillId="6" borderId="30" xfId="0" applyFont="1" applyFill="1" applyBorder="1" applyAlignment="1">
      <alignment horizontal="left" vertical="center"/>
    </xf>
    <xf numFmtId="0" fontId="13" fillId="8" borderId="30" xfId="0" applyFont="1" applyFill="1" applyBorder="1" applyAlignment="1">
      <alignment horizontal="left" vertical="center"/>
    </xf>
    <xf numFmtId="0" fontId="12" fillId="2" borderId="30" xfId="0" applyFont="1" applyFill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13" fillId="7" borderId="30" xfId="0" applyFont="1" applyFill="1" applyBorder="1" applyAlignment="1">
      <alignment horizontal="left" vertical="center"/>
    </xf>
    <xf numFmtId="0" fontId="18" fillId="4" borderId="30" xfId="0" applyFont="1" applyFill="1" applyBorder="1" applyAlignment="1">
      <alignment horizontal="left" vertical="center"/>
    </xf>
    <xf numFmtId="0" fontId="19" fillId="4" borderId="0" xfId="0" applyFont="1" applyFill="1" applyAlignment="1">
      <alignment vertical="center"/>
    </xf>
    <xf numFmtId="0" fontId="19" fillId="4" borderId="3" xfId="0" applyFont="1" applyFill="1" applyBorder="1" applyAlignment="1">
      <alignment vertical="center"/>
    </xf>
    <xf numFmtId="0" fontId="19" fillId="4" borderId="5" xfId="0" applyFont="1" applyFill="1" applyBorder="1" applyAlignment="1">
      <alignment vertical="center"/>
    </xf>
    <xf numFmtId="0" fontId="19" fillId="4" borderId="6" xfId="0" applyFont="1" applyFill="1" applyBorder="1" applyAlignment="1">
      <alignment vertical="center"/>
    </xf>
    <xf numFmtId="0" fontId="19" fillId="4" borderId="7" xfId="0" applyFont="1" applyFill="1" applyBorder="1" applyAlignment="1">
      <alignment vertical="center"/>
    </xf>
    <xf numFmtId="0" fontId="18" fillId="4" borderId="10" xfId="0" applyFont="1" applyFill="1" applyBorder="1" applyAlignment="1">
      <alignment horizontal="center" vertical="center"/>
    </xf>
    <xf numFmtId="0" fontId="18" fillId="4" borderId="8" xfId="0" applyFont="1" applyFill="1" applyBorder="1" applyAlignment="1">
      <alignment horizontal="center" vertical="center"/>
    </xf>
    <xf numFmtId="0" fontId="18" fillId="4" borderId="9" xfId="0" applyFont="1" applyFill="1" applyBorder="1" applyAlignment="1">
      <alignment horizontal="center" vertical="center"/>
    </xf>
    <xf numFmtId="0" fontId="21" fillId="4" borderId="0" xfId="0" applyFont="1" applyFill="1" applyAlignment="1">
      <alignment vertical="center"/>
    </xf>
    <xf numFmtId="0" fontId="23" fillId="3" borderId="0" xfId="0" applyFont="1" applyFill="1" applyAlignment="1">
      <alignment vertical="center"/>
    </xf>
    <xf numFmtId="0" fontId="24" fillId="3" borderId="1" xfId="0" applyFont="1" applyFill="1" applyBorder="1" applyAlignment="1">
      <alignment vertical="center"/>
    </xf>
    <xf numFmtId="0" fontId="24" fillId="0" borderId="20" xfId="0" applyFont="1" applyBorder="1" applyAlignment="1">
      <alignment horizontal="center" vertical="center"/>
    </xf>
    <xf numFmtId="0" fontId="23" fillId="4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3" fillId="5" borderId="0" xfId="0" applyFont="1" applyFill="1" applyAlignment="1">
      <alignment vertical="center"/>
    </xf>
    <xf numFmtId="0" fontId="23" fillId="6" borderId="0" xfId="0" applyFont="1" applyFill="1" applyAlignment="1">
      <alignment vertical="center"/>
    </xf>
    <xf numFmtId="0" fontId="23" fillId="7" borderId="0" xfId="0" applyFont="1" applyFill="1" applyAlignment="1">
      <alignment vertical="center"/>
    </xf>
    <xf numFmtId="0" fontId="23" fillId="8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5" fillId="4" borderId="0" xfId="0" applyFont="1" applyFill="1" applyAlignment="1">
      <alignment vertical="center"/>
    </xf>
    <xf numFmtId="0" fontId="4" fillId="0" borderId="32" xfId="0" applyFont="1" applyBorder="1" applyAlignment="1">
      <alignment horizontal="center" vertical="center"/>
    </xf>
    <xf numFmtId="0" fontId="13" fillId="4" borderId="33" xfId="0" applyFont="1" applyFill="1" applyBorder="1" applyAlignment="1">
      <alignment vertical="center"/>
    </xf>
    <xf numFmtId="0" fontId="13" fillId="6" borderId="33" xfId="0" applyFont="1" applyFill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9" fillId="0" borderId="33" xfId="0" applyFont="1" applyBorder="1" applyAlignment="1">
      <alignment vertical="center"/>
    </xf>
    <xf numFmtId="0" fontId="26" fillId="0" borderId="28" xfId="0" applyFont="1" applyBorder="1" applyAlignment="1">
      <alignment horizontal="left" vertical="center"/>
    </xf>
    <xf numFmtId="0" fontId="26" fillId="0" borderId="14" xfId="0" applyFont="1" applyBorder="1" applyAlignment="1">
      <alignment horizontal="center" vertical="center"/>
    </xf>
    <xf numFmtId="0" fontId="26" fillId="0" borderId="31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4" fontId="2" fillId="3" borderId="0" xfId="0" applyNumberFormat="1" applyFont="1" applyFill="1" applyAlignment="1">
      <alignment horizontal="center" vertical="center"/>
    </xf>
    <xf numFmtId="4" fontId="13" fillId="4" borderId="5" xfId="0" applyNumberFormat="1" applyFont="1" applyFill="1" applyBorder="1" applyAlignment="1">
      <alignment horizontal="center" vertical="center"/>
    </xf>
    <xf numFmtId="4" fontId="13" fillId="4" borderId="7" xfId="0" applyNumberFormat="1" applyFont="1" applyFill="1" applyBorder="1" applyAlignment="1">
      <alignment horizontal="center" vertical="center"/>
    </xf>
    <xf numFmtId="4" fontId="4" fillId="0" borderId="5" xfId="0" applyNumberFormat="1" applyFont="1" applyBorder="1" applyAlignment="1">
      <alignment horizontal="center" vertical="center"/>
    </xf>
    <xf numFmtId="4" fontId="3" fillId="0" borderId="7" xfId="0" applyNumberFormat="1" applyFont="1" applyBorder="1" applyAlignment="1">
      <alignment horizontal="center" vertical="center"/>
    </xf>
    <xf numFmtId="4" fontId="13" fillId="5" borderId="5" xfId="0" applyNumberFormat="1" applyFont="1" applyFill="1" applyBorder="1" applyAlignment="1">
      <alignment horizontal="center" vertical="center"/>
    </xf>
    <xf numFmtId="4" fontId="13" fillId="5" borderId="7" xfId="0" applyNumberFormat="1" applyFont="1" applyFill="1" applyBorder="1" applyAlignment="1">
      <alignment horizontal="center" vertical="center"/>
    </xf>
    <xf numFmtId="4" fontId="4" fillId="0" borderId="5" xfId="1" applyNumberFormat="1" applyFont="1" applyBorder="1" applyAlignment="1">
      <alignment horizontal="center" vertical="center"/>
    </xf>
    <xf numFmtId="4" fontId="13" fillId="6" borderId="5" xfId="0" applyNumberFormat="1" applyFont="1" applyFill="1" applyBorder="1" applyAlignment="1">
      <alignment horizontal="center" vertical="center"/>
    </xf>
    <xf numFmtId="4" fontId="13" fillId="6" borderId="7" xfId="0" applyNumberFormat="1" applyFont="1" applyFill="1" applyBorder="1" applyAlignment="1">
      <alignment horizontal="center" vertical="center"/>
    </xf>
    <xf numFmtId="4" fontId="6" fillId="0" borderId="5" xfId="1" applyNumberFormat="1" applyFont="1" applyBorder="1" applyAlignment="1">
      <alignment horizontal="center" vertical="center"/>
    </xf>
    <xf numFmtId="4" fontId="16" fillId="0" borderId="7" xfId="0" applyNumberFormat="1" applyFont="1" applyBorder="1" applyAlignment="1">
      <alignment horizontal="center" vertical="center"/>
    </xf>
    <xf numFmtId="4" fontId="13" fillId="7" borderId="5" xfId="0" applyNumberFormat="1" applyFont="1" applyFill="1" applyBorder="1" applyAlignment="1">
      <alignment horizontal="center" vertical="center"/>
    </xf>
    <xf numFmtId="4" fontId="13" fillId="7" borderId="7" xfId="0" applyNumberFormat="1" applyFont="1" applyFill="1" applyBorder="1" applyAlignment="1">
      <alignment horizontal="center" vertical="center"/>
    </xf>
    <xf numFmtId="4" fontId="13" fillId="8" borderId="5" xfId="0" applyNumberFormat="1" applyFont="1" applyFill="1" applyBorder="1" applyAlignment="1">
      <alignment horizontal="center" vertical="center"/>
    </xf>
    <xf numFmtId="4" fontId="13" fillId="8" borderId="7" xfId="0" applyNumberFormat="1" applyFont="1" applyFill="1" applyBorder="1" applyAlignment="1">
      <alignment horizontal="center" vertical="center"/>
    </xf>
    <xf numFmtId="4" fontId="7" fillId="2" borderId="5" xfId="0" applyNumberFormat="1" applyFont="1" applyFill="1" applyBorder="1" applyAlignment="1">
      <alignment horizontal="center" vertical="center"/>
    </xf>
    <xf numFmtId="4" fontId="7" fillId="2" borderId="7" xfId="0" applyNumberFormat="1" applyFont="1" applyFill="1" applyBorder="1" applyAlignment="1">
      <alignment horizontal="center" vertical="center"/>
    </xf>
    <xf numFmtId="4" fontId="19" fillId="4" borderId="5" xfId="0" applyNumberFormat="1" applyFont="1" applyFill="1" applyBorder="1" applyAlignment="1">
      <alignment horizontal="center" vertical="center"/>
    </xf>
    <xf numFmtId="4" fontId="20" fillId="4" borderId="7" xfId="0" applyNumberFormat="1" applyFont="1" applyFill="1" applyBorder="1" applyAlignment="1">
      <alignment horizontal="center" vertical="center"/>
    </xf>
    <xf numFmtId="4" fontId="4" fillId="0" borderId="7" xfId="1" applyNumberFormat="1" applyFont="1" applyBorder="1" applyAlignment="1">
      <alignment horizontal="center" vertical="center"/>
    </xf>
    <xf numFmtId="0" fontId="4" fillId="0" borderId="5" xfId="1" applyNumberFormat="1" applyFont="1" applyBorder="1" applyAlignment="1">
      <alignment vertical="center"/>
    </xf>
    <xf numFmtId="0" fontId="13" fillId="5" borderId="5" xfId="0" applyFont="1" applyFill="1" applyBorder="1" applyAlignment="1">
      <alignment vertical="center"/>
    </xf>
    <xf numFmtId="0" fontId="13" fillId="6" borderId="5" xfId="0" applyFont="1" applyFill="1" applyBorder="1" applyAlignment="1">
      <alignment vertical="center"/>
    </xf>
    <xf numFmtId="0" fontId="6" fillId="0" borderId="5" xfId="1" applyNumberFormat="1" applyFont="1" applyBorder="1" applyAlignment="1">
      <alignment vertical="center"/>
    </xf>
    <xf numFmtId="0" fontId="13" fillId="7" borderId="5" xfId="0" applyFont="1" applyFill="1" applyBorder="1" applyAlignment="1">
      <alignment vertical="center"/>
    </xf>
    <xf numFmtId="0" fontId="13" fillId="8" borderId="5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13" fillId="7" borderId="33" xfId="0" applyFont="1" applyFill="1" applyBorder="1" applyAlignment="1">
      <alignment vertical="center"/>
    </xf>
    <xf numFmtId="0" fontId="4" fillId="0" borderId="33" xfId="1" applyNumberFormat="1" applyFont="1" applyBorder="1" applyAlignment="1">
      <alignment vertical="center"/>
    </xf>
    <xf numFmtId="0" fontId="13" fillId="8" borderId="33" xfId="0" applyFont="1" applyFill="1" applyBorder="1" applyAlignment="1">
      <alignment vertical="center"/>
    </xf>
    <xf numFmtId="0" fontId="7" fillId="2" borderId="33" xfId="0" applyFont="1" applyFill="1" applyBorder="1" applyAlignment="1">
      <alignment vertical="center"/>
    </xf>
    <xf numFmtId="0" fontId="19" fillId="4" borderId="33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9" borderId="30" xfId="0" applyFont="1" applyFill="1" applyBorder="1" applyAlignment="1">
      <alignment horizontal="left" vertical="center"/>
    </xf>
    <xf numFmtId="0" fontId="9" fillId="9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4" fillId="9" borderId="3" xfId="0" applyFont="1" applyFill="1" applyBorder="1" applyAlignment="1">
      <alignment vertical="center"/>
    </xf>
    <xf numFmtId="0" fontId="4" fillId="9" borderId="5" xfId="1" applyNumberFormat="1" applyFont="1" applyFill="1" applyBorder="1" applyAlignment="1">
      <alignment vertical="center"/>
    </xf>
    <xf numFmtId="0" fontId="4" fillId="9" borderId="6" xfId="0" applyFont="1" applyFill="1" applyBorder="1" applyAlignment="1">
      <alignment vertical="center"/>
    </xf>
    <xf numFmtId="0" fontId="4" fillId="9" borderId="7" xfId="0" applyFont="1" applyFill="1" applyBorder="1" applyAlignment="1">
      <alignment vertical="center"/>
    </xf>
    <xf numFmtId="4" fontId="4" fillId="9" borderId="5" xfId="1" applyNumberFormat="1" applyFont="1" applyFill="1" applyBorder="1" applyAlignment="1">
      <alignment horizontal="center" vertical="center"/>
    </xf>
    <xf numFmtId="4" fontId="3" fillId="9" borderId="7" xfId="0" applyNumberFormat="1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24" fillId="9" borderId="0" xfId="0" applyFont="1" applyFill="1" applyAlignment="1">
      <alignment vertical="center"/>
    </xf>
    <xf numFmtId="0" fontId="17" fillId="9" borderId="0" xfId="0" applyFont="1" applyFill="1" applyAlignment="1">
      <alignment vertical="center"/>
    </xf>
    <xf numFmtId="0" fontId="4" fillId="9" borderId="0" xfId="0" applyFont="1" applyFill="1" applyAlignment="1">
      <alignment vertical="center"/>
    </xf>
    <xf numFmtId="0" fontId="4" fillId="9" borderId="33" xfId="1" applyNumberFormat="1" applyFont="1" applyFill="1" applyBorder="1" applyAlignment="1">
      <alignment vertical="center"/>
    </xf>
    <xf numFmtId="4" fontId="6" fillId="9" borderId="5" xfId="1" applyNumberFormat="1" applyFont="1" applyFill="1" applyBorder="1" applyAlignment="1">
      <alignment horizontal="center" vertical="center"/>
    </xf>
    <xf numFmtId="0" fontId="29" fillId="0" borderId="0" xfId="2"/>
    <xf numFmtId="0" fontId="28" fillId="0" borderId="34" xfId="0" applyFont="1" applyBorder="1"/>
    <xf numFmtId="0" fontId="29" fillId="0" borderId="34" xfId="2" applyBorder="1"/>
    <xf numFmtId="0" fontId="0" fillId="10" borderId="41" xfId="0" applyFill="1" applyBorder="1" applyAlignment="1">
      <alignment horizontal="right"/>
    </xf>
    <xf numFmtId="0" fontId="0" fillId="10" borderId="36" xfId="0" applyFill="1" applyBorder="1" applyAlignment="1">
      <alignment horizontal="right"/>
    </xf>
    <xf numFmtId="0" fontId="0" fillId="0" borderId="40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10" borderId="0" xfId="0" applyFill="1" applyAlignment="1">
      <alignment horizontal="right"/>
    </xf>
    <xf numFmtId="0" fontId="30" fillId="3" borderId="42" xfId="0" applyFont="1" applyFill="1" applyBorder="1"/>
    <xf numFmtId="0" fontId="30" fillId="3" borderId="46" xfId="0" applyFont="1" applyFill="1" applyBorder="1"/>
    <xf numFmtId="0" fontId="28" fillId="3" borderId="50" xfId="0" applyFont="1" applyFill="1" applyBorder="1"/>
    <xf numFmtId="0" fontId="28" fillId="3" borderId="51" xfId="0" applyFont="1" applyFill="1" applyBorder="1"/>
    <xf numFmtId="0" fontId="28" fillId="3" borderId="52" xfId="0" applyFont="1" applyFill="1" applyBorder="1"/>
    <xf numFmtId="0" fontId="28" fillId="0" borderId="42" xfId="0" applyFont="1" applyBorder="1"/>
    <xf numFmtId="0" fontId="0" fillId="0" borderId="43" xfId="0" applyBorder="1"/>
    <xf numFmtId="0" fontId="0" fillId="0" borderId="42" xfId="0" applyBorder="1"/>
    <xf numFmtId="0" fontId="0" fillId="0" borderId="44" xfId="0" applyBorder="1"/>
    <xf numFmtId="0" fontId="0" fillId="0" borderId="45" xfId="0" applyBorder="1"/>
    <xf numFmtId="0" fontId="28" fillId="0" borderId="53" xfId="0" applyFont="1" applyBorder="1"/>
    <xf numFmtId="0" fontId="0" fillId="0" borderId="50" xfId="0" applyBorder="1"/>
    <xf numFmtId="0" fontId="0" fillId="0" borderId="53" xfId="0" applyBorder="1"/>
    <xf numFmtId="0" fontId="0" fillId="0" borderId="51" xfId="0" applyBorder="1"/>
    <xf numFmtId="0" fontId="0" fillId="0" borderId="52" xfId="0" applyBorder="1"/>
    <xf numFmtId="0" fontId="28" fillId="0" borderId="46" xfId="0" applyFont="1" applyBorder="1"/>
    <xf numFmtId="0" fontId="0" fillId="0" borderId="47" xfId="0" applyBorder="1"/>
    <xf numFmtId="0" fontId="0" fillId="0" borderId="46" xfId="0" applyBorder="1"/>
    <xf numFmtId="0" fontId="0" fillId="0" borderId="48" xfId="0" applyBorder="1"/>
    <xf numFmtId="0" fontId="0" fillId="0" borderId="49" xfId="0" applyBorder="1"/>
    <xf numFmtId="0" fontId="0" fillId="0" borderId="34" xfId="0" applyBorder="1"/>
    <xf numFmtId="0" fontId="31" fillId="3" borderId="42" xfId="0" applyFont="1" applyFill="1" applyBorder="1"/>
    <xf numFmtId="0" fontId="31" fillId="3" borderId="46" xfId="0" applyFont="1" applyFill="1" applyBorder="1"/>
    <xf numFmtId="0" fontId="30" fillId="0" borderId="0" xfId="0" applyFont="1"/>
    <xf numFmtId="0" fontId="0" fillId="3" borderId="42" xfId="0" applyFill="1" applyBorder="1"/>
    <xf numFmtId="0" fontId="0" fillId="2" borderId="45" xfId="0" applyFill="1" applyBorder="1"/>
    <xf numFmtId="0" fontId="0" fillId="3" borderId="46" xfId="0" applyFill="1" applyBorder="1"/>
    <xf numFmtId="0" fontId="0" fillId="2" borderId="52" xfId="0" applyFill="1" applyBorder="1"/>
    <xf numFmtId="0" fontId="33" fillId="0" borderId="50" xfId="0" applyFont="1" applyBorder="1"/>
    <xf numFmtId="0" fontId="33" fillId="0" borderId="45" xfId="0" applyFont="1" applyBorder="1"/>
    <xf numFmtId="0" fontId="33" fillId="2" borderId="42" xfId="0" applyFont="1" applyFill="1" applyBorder="1" applyAlignment="1">
      <alignment horizontal="right"/>
    </xf>
    <xf numFmtId="0" fontId="33" fillId="3" borderId="54" xfId="0" applyFont="1" applyFill="1" applyBorder="1"/>
    <xf numFmtId="164" fontId="33" fillId="0" borderId="42" xfId="0" applyNumberFormat="1" applyFont="1" applyBorder="1"/>
    <xf numFmtId="0" fontId="33" fillId="3" borderId="47" xfId="0" applyFont="1" applyFill="1" applyBorder="1"/>
    <xf numFmtId="0" fontId="33" fillId="0" borderId="0" xfId="0" applyFont="1"/>
    <xf numFmtId="164" fontId="33" fillId="0" borderId="53" xfId="0" applyNumberFormat="1" applyFont="1" applyBorder="1"/>
    <xf numFmtId="0" fontId="33" fillId="0" borderId="51" xfId="0" applyFont="1" applyBorder="1"/>
    <xf numFmtId="0" fontId="33" fillId="3" borderId="42" xfId="0" applyFont="1" applyFill="1" applyBorder="1"/>
    <xf numFmtId="0" fontId="33" fillId="0" borderId="53" xfId="0" applyFont="1" applyBorder="1"/>
    <xf numFmtId="0" fontId="33" fillId="3" borderId="46" xfId="0" applyFont="1" applyFill="1" applyBorder="1"/>
    <xf numFmtId="164" fontId="33" fillId="0" borderId="46" xfId="0" applyNumberFormat="1" applyFont="1" applyBorder="1"/>
    <xf numFmtId="0" fontId="0" fillId="3" borderId="53" xfId="0" applyFill="1" applyBorder="1"/>
    <xf numFmtId="0" fontId="33" fillId="3" borderId="53" xfId="0" applyFont="1" applyFill="1" applyBorder="1"/>
    <xf numFmtId="164" fontId="33" fillId="0" borderId="0" xfId="0" applyNumberFormat="1" applyFont="1"/>
    <xf numFmtId="1" fontId="33" fillId="2" borderId="42" xfId="0" applyNumberFormat="1" applyFont="1" applyFill="1" applyBorder="1"/>
    <xf numFmtId="0" fontId="34" fillId="0" borderId="0" xfId="0" applyFont="1"/>
    <xf numFmtId="1" fontId="0" fillId="0" borderId="45" xfId="0" applyNumberFormat="1" applyBorder="1"/>
    <xf numFmtId="0" fontId="28" fillId="11" borderId="49" xfId="0" applyFont="1" applyFill="1" applyBorder="1"/>
    <xf numFmtId="0" fontId="0" fillId="0" borderId="54" xfId="0" applyBorder="1"/>
    <xf numFmtId="1" fontId="0" fillId="0" borderId="53" xfId="0" applyNumberFormat="1" applyBorder="1"/>
    <xf numFmtId="0" fontId="28" fillId="11" borderId="46" xfId="0" applyFont="1" applyFill="1" applyBorder="1"/>
    <xf numFmtId="0" fontId="22" fillId="0" borderId="0" xfId="0" applyFont="1"/>
    <xf numFmtId="0" fontId="4" fillId="0" borderId="55" xfId="0" applyFont="1" applyBorder="1" applyAlignment="1">
      <alignment horizontal="center" textRotation="90"/>
    </xf>
    <xf numFmtId="0" fontId="4" fillId="0" borderId="20" xfId="0" applyFont="1" applyBorder="1" applyAlignment="1">
      <alignment horizontal="center" textRotation="90"/>
    </xf>
    <xf numFmtId="0" fontId="4" fillId="0" borderId="56" xfId="0" applyFont="1" applyBorder="1" applyAlignment="1">
      <alignment horizontal="center" textRotation="90"/>
    </xf>
    <xf numFmtId="0" fontId="0" fillId="0" borderId="35" xfId="0" applyBorder="1"/>
    <xf numFmtId="0" fontId="0" fillId="0" borderId="36" xfId="0" applyBorder="1"/>
    <xf numFmtId="0" fontId="0" fillId="0" borderId="41" xfId="0" applyBorder="1"/>
    <xf numFmtId="0" fontId="4" fillId="0" borderId="60" xfId="0" applyFont="1" applyBorder="1" applyAlignment="1">
      <alignment horizontal="center" vertical="center"/>
    </xf>
    <xf numFmtId="0" fontId="26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13" fillId="8" borderId="63" xfId="0" applyFont="1" applyFill="1" applyBorder="1" applyAlignment="1">
      <alignment vertical="center"/>
    </xf>
    <xf numFmtId="0" fontId="7" fillId="2" borderId="63" xfId="0" applyFont="1" applyFill="1" applyBorder="1" applyAlignment="1">
      <alignment vertical="center"/>
    </xf>
    <xf numFmtId="0" fontId="4" fillId="0" borderId="63" xfId="0" applyFont="1" applyBorder="1" applyAlignment="1">
      <alignment vertical="center"/>
    </xf>
    <xf numFmtId="0" fontId="4" fillId="9" borderId="63" xfId="0" applyFont="1" applyFill="1" applyBorder="1" applyAlignment="1">
      <alignment vertical="center"/>
    </xf>
    <xf numFmtId="0" fontId="6" fillId="0" borderId="63" xfId="0" applyFont="1" applyBorder="1" applyAlignment="1">
      <alignment vertical="center"/>
    </xf>
    <xf numFmtId="0" fontId="9" fillId="0" borderId="63" xfId="0" applyFont="1" applyBorder="1" applyAlignment="1">
      <alignment vertical="center"/>
    </xf>
    <xf numFmtId="0" fontId="26" fillId="0" borderId="64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13" fillId="8" borderId="54" xfId="0" applyFont="1" applyFill="1" applyBorder="1" applyAlignment="1">
      <alignment vertical="center"/>
    </xf>
    <xf numFmtId="0" fontId="7" fillId="2" borderId="54" xfId="0" applyFont="1" applyFill="1" applyBorder="1" applyAlignment="1">
      <alignment vertical="center"/>
    </xf>
    <xf numFmtId="0" fontId="4" fillId="0" borderId="54" xfId="0" applyFont="1" applyBorder="1" applyAlignment="1">
      <alignment vertical="center"/>
    </xf>
    <xf numFmtId="0" fontId="4" fillId="9" borderId="54" xfId="0" applyFont="1" applyFill="1" applyBorder="1" applyAlignment="1">
      <alignment vertical="center"/>
    </xf>
    <xf numFmtId="0" fontId="6" fillId="0" borderId="54" xfId="0" applyFont="1" applyBorder="1" applyAlignment="1">
      <alignment vertical="center"/>
    </xf>
    <xf numFmtId="0" fontId="9" fillId="0" borderId="54" xfId="0" applyFont="1" applyBorder="1" applyAlignment="1">
      <alignment vertical="center"/>
    </xf>
    <xf numFmtId="0" fontId="19" fillId="4" borderId="63" xfId="0" applyFont="1" applyFill="1" applyBorder="1" applyAlignment="1">
      <alignment vertical="center"/>
    </xf>
    <xf numFmtId="0" fontId="18" fillId="4" borderId="66" xfId="0" applyFont="1" applyFill="1" applyBorder="1" applyAlignment="1">
      <alignment horizontal="center" vertical="center"/>
    </xf>
    <xf numFmtId="4" fontId="19" fillId="4" borderId="2" xfId="0" applyNumberFormat="1" applyFont="1" applyFill="1" applyBorder="1" applyAlignment="1">
      <alignment horizontal="center" vertical="center"/>
    </xf>
    <xf numFmtId="0" fontId="21" fillId="4" borderId="7" xfId="0" applyFont="1" applyFill="1" applyBorder="1" applyAlignment="1">
      <alignment vertical="center"/>
    </xf>
    <xf numFmtId="4" fontId="18" fillId="4" borderId="7" xfId="0" applyNumberFormat="1" applyFont="1" applyFill="1" applyBorder="1" applyAlignment="1">
      <alignment horizontal="center" vertical="center"/>
    </xf>
    <xf numFmtId="0" fontId="4" fillId="9" borderId="66" xfId="0" applyFont="1" applyFill="1" applyBorder="1" applyAlignment="1">
      <alignment horizontal="center" vertical="center"/>
    </xf>
    <xf numFmtId="0" fontId="0" fillId="0" borderId="36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8" xfId="0" applyBorder="1" applyAlignment="1">
      <alignment horizontal="center"/>
    </xf>
    <xf numFmtId="0" fontId="0" fillId="0" borderId="58" xfId="0" applyBorder="1"/>
    <xf numFmtId="0" fontId="0" fillId="0" borderId="68" xfId="0" applyBorder="1" applyAlignment="1">
      <alignment horizontal="right"/>
    </xf>
    <xf numFmtId="0" fontId="0" fillId="12" borderId="68" xfId="0" applyFill="1" applyBorder="1" applyAlignment="1">
      <alignment horizontal="center"/>
    </xf>
    <xf numFmtId="0" fontId="0" fillId="12" borderId="67" xfId="0" applyFill="1" applyBorder="1" applyAlignment="1">
      <alignment horizontal="right"/>
    </xf>
    <xf numFmtId="0" fontId="0" fillId="12" borderId="0" xfId="0" applyFill="1" applyAlignment="1">
      <alignment horizontal="right"/>
    </xf>
    <xf numFmtId="0" fontId="0" fillId="12" borderId="41" xfId="0" applyFill="1" applyBorder="1" applyAlignment="1">
      <alignment horizontal="right"/>
    </xf>
    <xf numFmtId="0" fontId="14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69" xfId="0" applyFont="1" applyBorder="1" applyAlignment="1">
      <alignment horizontal="center" textRotation="90"/>
    </xf>
    <xf numFmtId="0" fontId="14" fillId="8" borderId="60" xfId="0" applyFont="1" applyFill="1" applyBorder="1" applyAlignment="1">
      <alignment horizontal="center" vertical="center"/>
    </xf>
    <xf numFmtId="0" fontId="12" fillId="2" borderId="60" xfId="0" applyFont="1" applyFill="1" applyBorder="1" applyAlignment="1">
      <alignment horizontal="center" vertical="center"/>
    </xf>
    <xf numFmtId="0" fontId="4" fillId="9" borderId="60" xfId="0" applyFont="1" applyFill="1" applyBorder="1" applyAlignment="1">
      <alignment horizontal="center" vertical="center"/>
    </xf>
    <xf numFmtId="0" fontId="18" fillId="4" borderId="60" xfId="0" applyFont="1" applyFill="1" applyBorder="1" applyAlignment="1">
      <alignment horizontal="center" vertical="center"/>
    </xf>
    <xf numFmtId="0" fontId="9" fillId="0" borderId="60" xfId="0" applyFont="1" applyBorder="1" applyAlignment="1">
      <alignment horizontal="center" vertical="center"/>
    </xf>
    <xf numFmtId="0" fontId="14" fillId="8" borderId="66" xfId="0" applyFont="1" applyFill="1" applyBorder="1" applyAlignment="1">
      <alignment horizontal="center" vertical="center"/>
    </xf>
    <xf numFmtId="0" fontId="12" fillId="2" borderId="66" xfId="0" applyFont="1" applyFill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9" fillId="0" borderId="66" xfId="0" applyFont="1" applyBorder="1" applyAlignment="1">
      <alignment horizontal="center" vertical="center"/>
    </xf>
    <xf numFmtId="0" fontId="11" fillId="3" borderId="41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0" borderId="70" xfId="0" applyFont="1" applyBorder="1" applyAlignment="1">
      <alignment horizontal="center" textRotation="90"/>
    </xf>
    <xf numFmtId="0" fontId="14" fillId="8" borderId="41" xfId="0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9" borderId="41" xfId="0" applyFont="1" applyFill="1" applyBorder="1" applyAlignment="1">
      <alignment horizontal="center" vertical="center"/>
    </xf>
    <xf numFmtId="0" fontId="18" fillId="4" borderId="41" xfId="0" applyFont="1" applyFill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10" fillId="3" borderId="41" xfId="0" applyFont="1" applyFill="1" applyBorder="1" applyAlignment="1">
      <alignment vertical="center"/>
    </xf>
    <xf numFmtId="0" fontId="9" fillId="3" borderId="36" xfId="0" applyFont="1" applyFill="1" applyBorder="1" applyAlignment="1">
      <alignment vertical="center"/>
    </xf>
    <xf numFmtId="0" fontId="15" fillId="8" borderId="41" xfId="0" applyFont="1" applyFill="1" applyBorder="1" applyAlignment="1">
      <alignment vertical="center"/>
    </xf>
    <xf numFmtId="0" fontId="0" fillId="2" borderId="41" xfId="0" applyFill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9" borderId="41" xfId="0" applyFont="1" applyFill="1" applyBorder="1" applyAlignment="1">
      <alignment vertical="center"/>
    </xf>
    <xf numFmtId="0" fontId="21" fillId="4" borderId="41" xfId="0" applyFont="1" applyFill="1" applyBorder="1" applyAlignment="1">
      <alignment vertical="center"/>
    </xf>
    <xf numFmtId="0" fontId="0" fillId="12" borderId="36" xfId="0" applyFill="1" applyBorder="1" applyAlignment="1">
      <alignment horizontal="right"/>
    </xf>
    <xf numFmtId="0" fontId="6" fillId="0" borderId="0" xfId="0" applyFont="1" applyAlignment="1">
      <alignment vertical="center"/>
    </xf>
    <xf numFmtId="0" fontId="1" fillId="0" borderId="0" xfId="3"/>
    <xf numFmtId="0" fontId="1" fillId="0" borderId="36" xfId="3" applyBorder="1"/>
    <xf numFmtId="0" fontId="1" fillId="0" borderId="1" xfId="3" applyBorder="1"/>
    <xf numFmtId="0" fontId="4" fillId="0" borderId="35" xfId="3" applyFont="1" applyBorder="1" applyAlignment="1">
      <alignment horizontal="left"/>
    </xf>
    <xf numFmtId="0" fontId="1" fillId="0" borderId="41" xfId="3" applyBorder="1"/>
    <xf numFmtId="0" fontId="4" fillId="0" borderId="40" xfId="3" applyFont="1" applyBorder="1" applyAlignment="1">
      <alignment horizontal="left"/>
    </xf>
    <xf numFmtId="0" fontId="1" fillId="10" borderId="0" xfId="3" applyFill="1" applyAlignment="1">
      <alignment horizontal="right"/>
    </xf>
    <xf numFmtId="0" fontId="1" fillId="0" borderId="35" xfId="3" applyBorder="1"/>
    <xf numFmtId="0" fontId="28" fillId="0" borderId="0" xfId="3" applyFont="1"/>
    <xf numFmtId="0" fontId="1" fillId="0" borderId="1" xfId="3" applyBorder="1" applyAlignment="1">
      <alignment horizontal="left"/>
    </xf>
    <xf numFmtId="0" fontId="1" fillId="0" borderId="35" xfId="3" applyBorder="1" applyAlignment="1">
      <alignment horizontal="left"/>
    </xf>
    <xf numFmtId="0" fontId="1" fillId="10" borderId="41" xfId="3" applyFill="1" applyBorder="1" applyAlignment="1">
      <alignment horizontal="right"/>
    </xf>
    <xf numFmtId="0" fontId="1" fillId="0" borderId="0" xfId="3" applyAlignment="1">
      <alignment horizontal="left"/>
    </xf>
    <xf numFmtId="0" fontId="1" fillId="0" borderId="40" xfId="3" applyBorder="1" applyAlignment="1">
      <alignment horizontal="left"/>
    </xf>
    <xf numFmtId="0" fontId="1" fillId="10" borderId="0" xfId="3" applyFill="1"/>
    <xf numFmtId="0" fontId="28" fillId="0" borderId="39" xfId="3" applyFont="1" applyBorder="1" applyAlignment="1">
      <alignment horizontal="center"/>
    </xf>
    <xf numFmtId="0" fontId="28" fillId="0" borderId="38" xfId="3" applyFont="1" applyBorder="1" applyAlignment="1">
      <alignment horizontal="center"/>
    </xf>
    <xf numFmtId="0" fontId="28" fillId="0" borderId="37" xfId="3" applyFont="1" applyBorder="1" applyAlignment="1">
      <alignment horizontal="center"/>
    </xf>
    <xf numFmtId="0" fontId="0" fillId="12" borderId="0" xfId="0" applyFill="1" applyAlignment="1">
      <alignment horizontal="right"/>
    </xf>
    <xf numFmtId="0" fontId="0" fillId="12" borderId="41" xfId="0" applyFill="1" applyBorder="1" applyAlignment="1">
      <alignment horizontal="right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12" borderId="37" xfId="0" applyFill="1" applyBorder="1" applyAlignment="1">
      <alignment horizontal="center"/>
    </xf>
    <xf numFmtId="0" fontId="0" fillId="12" borderId="38" xfId="0" applyFill="1" applyBorder="1" applyAlignment="1">
      <alignment horizontal="center"/>
    </xf>
    <xf numFmtId="0" fontId="0" fillId="12" borderId="39" xfId="0" applyFill="1" applyBorder="1" applyAlignment="1">
      <alignment horizontal="center"/>
    </xf>
    <xf numFmtId="0" fontId="28" fillId="0" borderId="37" xfId="0" applyFont="1" applyBorder="1" applyAlignment="1">
      <alignment horizontal="center"/>
    </xf>
    <xf numFmtId="0" fontId="28" fillId="0" borderId="38" xfId="0" applyFont="1" applyBorder="1" applyAlignment="1">
      <alignment horizontal="center"/>
    </xf>
    <xf numFmtId="0" fontId="28" fillId="0" borderId="39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57" xfId="0" applyBorder="1" applyAlignment="1">
      <alignment horizontal="left"/>
    </xf>
    <xf numFmtId="0" fontId="0" fillId="0" borderId="58" xfId="0" applyBorder="1" applyAlignment="1">
      <alignment horizontal="left"/>
    </xf>
    <xf numFmtId="0" fontId="0" fillId="0" borderId="3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10" borderId="0" xfId="3" applyFill="1" applyAlignment="1">
      <alignment horizontal="right"/>
    </xf>
    <xf numFmtId="0" fontId="1" fillId="10" borderId="41" xfId="3" applyFill="1" applyBorder="1" applyAlignment="1">
      <alignment horizontal="right"/>
    </xf>
    <xf numFmtId="0" fontId="28" fillId="0" borderId="37" xfId="3" applyFont="1" applyBorder="1" applyAlignment="1">
      <alignment horizontal="center"/>
    </xf>
    <xf numFmtId="0" fontId="28" fillId="0" borderId="38" xfId="3" applyFont="1" applyBorder="1" applyAlignment="1">
      <alignment horizontal="center"/>
    </xf>
    <xf numFmtId="0" fontId="28" fillId="0" borderId="39" xfId="3" applyFont="1" applyBorder="1" applyAlignment="1">
      <alignment horizontal="center"/>
    </xf>
    <xf numFmtId="0" fontId="28" fillId="0" borderId="57" xfId="3" applyFont="1" applyBorder="1" applyAlignment="1">
      <alignment horizontal="center"/>
    </xf>
    <xf numFmtId="0" fontId="28" fillId="0" borderId="58" xfId="3" applyFont="1" applyBorder="1" applyAlignment="1">
      <alignment horizontal="center"/>
    </xf>
    <xf numFmtId="0" fontId="28" fillId="0" borderId="59" xfId="3" applyFont="1" applyBorder="1" applyAlignment="1">
      <alignment horizontal="center"/>
    </xf>
    <xf numFmtId="0" fontId="26" fillId="0" borderId="11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64" xfId="0" applyFont="1" applyBorder="1" applyAlignment="1">
      <alignment horizontal="center" vertical="center"/>
    </xf>
    <xf numFmtId="4" fontId="26" fillId="0" borderId="11" xfId="0" applyNumberFormat="1" applyFont="1" applyBorder="1" applyAlignment="1">
      <alignment horizontal="center" vertical="center"/>
    </xf>
    <xf numFmtId="4" fontId="26" fillId="0" borderId="13" xfId="0" applyNumberFormat="1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8" fillId="0" borderId="45" xfId="0" applyFont="1" applyBorder="1" applyAlignment="1">
      <alignment horizontal="center"/>
    </xf>
    <xf numFmtId="0" fontId="28" fillId="0" borderId="49" xfId="0" applyFont="1" applyBorder="1" applyAlignment="1">
      <alignment horizontal="center"/>
    </xf>
    <xf numFmtId="0" fontId="28" fillId="0" borderId="43" xfId="0" applyFont="1" applyBorder="1" applyAlignment="1">
      <alignment horizontal="center"/>
    </xf>
    <xf numFmtId="0" fontId="28" fillId="0" borderId="47" xfId="0" applyFont="1" applyBorder="1" applyAlignment="1">
      <alignment horizontal="center"/>
    </xf>
    <xf numFmtId="0" fontId="28" fillId="0" borderId="44" xfId="0" applyFont="1" applyBorder="1" applyAlignment="1">
      <alignment horizontal="center"/>
    </xf>
    <xf numFmtId="0" fontId="28" fillId="0" borderId="48" xfId="0" applyFont="1" applyBorder="1" applyAlignment="1">
      <alignment horizontal="center"/>
    </xf>
  </cellXfs>
  <cellStyles count="4">
    <cellStyle name="Currency" xfId="1" builtinId="4"/>
    <cellStyle name="Normal" xfId="0" builtinId="0"/>
    <cellStyle name="Normal 2" xfId="3" xr:uid="{64181D9C-F9ED-044C-86FB-DCA1CCFA5218}"/>
    <cellStyle name="Standard 2" xfId="2" xr:uid="{2DDD9B19-D125-400A-A490-C7ED36BABF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2C12-E886-45FA-A3D2-C9FF5BB8BA50}">
  <dimension ref="A1:O38"/>
  <sheetViews>
    <sheetView zoomScaleNormal="100" workbookViewId="0">
      <selection activeCell="D54" sqref="D54"/>
    </sheetView>
  </sheetViews>
  <sheetFormatPr baseColWidth="10" defaultColWidth="11.5" defaultRowHeight="15" x14ac:dyDescent="0.2"/>
  <cols>
    <col min="1" max="1" width="19.33203125" customWidth="1"/>
    <col min="2" max="2" width="12.6640625" customWidth="1"/>
    <col min="3" max="3" width="17.6640625" customWidth="1"/>
    <col min="4" max="4" width="11.1640625" customWidth="1"/>
    <col min="5" max="5" width="4" bestFit="1" customWidth="1"/>
    <col min="6" max="6" width="12.33203125" bestFit="1" customWidth="1"/>
    <col min="7" max="7" width="14.6640625" bestFit="1" customWidth="1"/>
    <col min="8" max="8" width="17.33203125" bestFit="1" customWidth="1"/>
    <col min="9" max="9" width="5.33203125" style="288" bestFit="1" customWidth="1"/>
    <col min="10" max="10" width="11.1640625" style="288" customWidth="1"/>
    <col min="11" max="11" width="11.5" style="288" bestFit="1" customWidth="1"/>
    <col min="12" max="12" width="7.6640625" style="288" bestFit="1" customWidth="1"/>
    <col min="13" max="13" width="14.5" style="288" bestFit="1" customWidth="1"/>
    <col min="14" max="14" width="6.1640625" style="288" bestFit="1" customWidth="1"/>
    <col min="15" max="15" width="10.5" bestFit="1" customWidth="1"/>
  </cols>
  <sheetData>
    <row r="1" spans="1:15" ht="16" thickBot="1" x14ac:dyDescent="0.25">
      <c r="A1" s="357" t="s">
        <v>0</v>
      </c>
      <c r="B1" s="358"/>
      <c r="C1" s="359"/>
      <c r="E1" s="360" t="s">
        <v>1</v>
      </c>
      <c r="F1" s="361"/>
      <c r="G1" s="361"/>
      <c r="H1" s="361"/>
      <c r="I1" s="362"/>
      <c r="J1" s="290"/>
      <c r="K1" s="354" t="s">
        <v>2</v>
      </c>
      <c r="L1" s="355"/>
      <c r="M1" s="355"/>
      <c r="N1" s="355"/>
      <c r="O1" s="356"/>
    </row>
    <row r="2" spans="1:15" x14ac:dyDescent="0.2">
      <c r="A2" s="201" t="s">
        <v>3</v>
      </c>
      <c r="B2" s="347"/>
      <c r="C2" s="348"/>
      <c r="E2" s="352" t="s">
        <v>4</v>
      </c>
      <c r="F2" s="353"/>
      <c r="G2" s="349" t="s">
        <v>5</v>
      </c>
      <c r="H2" s="350"/>
      <c r="I2" s="351"/>
      <c r="J2" s="289"/>
      <c r="K2" s="292" t="s">
        <v>6</v>
      </c>
      <c r="L2" s="292" t="s">
        <v>7</v>
      </c>
      <c r="M2" s="292" t="s">
        <v>8</v>
      </c>
      <c r="N2" s="292" t="s">
        <v>9</v>
      </c>
      <c r="O2" s="292" t="s">
        <v>10</v>
      </c>
    </row>
    <row r="3" spans="1:15" ht="18" thickBot="1" x14ac:dyDescent="0.25">
      <c r="A3" s="201" t="s">
        <v>11</v>
      </c>
      <c r="B3" s="203" t="s">
        <v>12</v>
      </c>
      <c r="C3" s="295" t="s">
        <v>13</v>
      </c>
      <c r="E3" s="261" t="s">
        <v>14</v>
      </c>
      <c r="F3" s="262" t="s">
        <v>15</v>
      </c>
      <c r="G3" s="202" t="s">
        <v>14</v>
      </c>
      <c r="H3" s="204" t="s">
        <v>15</v>
      </c>
      <c r="I3" s="287" t="s">
        <v>16</v>
      </c>
      <c r="J3" s="291"/>
      <c r="K3" s="293" t="s">
        <v>17</v>
      </c>
      <c r="L3" s="293" t="s">
        <v>16</v>
      </c>
      <c r="M3" s="293" t="s">
        <v>16</v>
      </c>
      <c r="N3" s="293" t="s">
        <v>16</v>
      </c>
      <c r="O3" s="293" t="s">
        <v>16</v>
      </c>
    </row>
    <row r="4" spans="1:15" x14ac:dyDescent="0.2">
      <c r="A4" s="201"/>
      <c r="B4" s="203" t="s">
        <v>18</v>
      </c>
      <c r="C4" s="295" t="s">
        <v>13</v>
      </c>
      <c r="E4" t="s">
        <v>19</v>
      </c>
      <c r="F4" t="s">
        <v>20</v>
      </c>
      <c r="G4" t="s">
        <v>21</v>
      </c>
      <c r="H4" t="s">
        <v>22</v>
      </c>
      <c r="I4" s="294"/>
      <c r="K4" s="205">
        <v>5</v>
      </c>
      <c r="L4" s="205"/>
      <c r="M4" s="294"/>
      <c r="N4" s="205">
        <v>1</v>
      </c>
      <c r="O4" s="205"/>
    </row>
    <row r="5" spans="1:15" ht="15" customHeight="1" x14ac:dyDescent="0.2">
      <c r="A5" t="s">
        <v>23</v>
      </c>
      <c r="B5" s="203"/>
      <c r="C5" s="295"/>
      <c r="E5" t="s">
        <v>19</v>
      </c>
      <c r="F5" t="s">
        <v>24</v>
      </c>
      <c r="G5" t="s">
        <v>21</v>
      </c>
      <c r="H5" t="s">
        <v>25</v>
      </c>
      <c r="I5" s="294"/>
      <c r="K5" s="294"/>
      <c r="L5" s="294"/>
      <c r="M5" s="294"/>
      <c r="N5" s="294"/>
      <c r="O5" s="294"/>
    </row>
    <row r="6" spans="1:15" x14ac:dyDescent="0.2">
      <c r="A6" s="201" t="s">
        <v>26</v>
      </c>
      <c r="B6" s="203"/>
      <c r="C6" s="295"/>
      <c r="E6" t="s">
        <v>19</v>
      </c>
      <c r="F6" t="s">
        <v>27</v>
      </c>
      <c r="G6" t="s">
        <v>21</v>
      </c>
      <c r="H6" t="s">
        <v>28</v>
      </c>
      <c r="I6" s="294"/>
      <c r="K6" s="294"/>
      <c r="L6" s="294"/>
      <c r="M6" s="294"/>
      <c r="N6" s="294"/>
      <c r="O6" s="294"/>
    </row>
    <row r="7" spans="1:15" x14ac:dyDescent="0.2">
      <c r="A7" s="201" t="s">
        <v>29</v>
      </c>
      <c r="B7" s="203"/>
      <c r="C7" s="295"/>
      <c r="E7" t="s">
        <v>19</v>
      </c>
      <c r="F7" t="s">
        <v>30</v>
      </c>
      <c r="G7" t="s">
        <v>21</v>
      </c>
      <c r="H7" t="s">
        <v>31</v>
      </c>
      <c r="I7" s="294"/>
      <c r="K7" s="294"/>
      <c r="L7" s="294"/>
      <c r="M7" s="294"/>
      <c r="N7" s="294"/>
      <c r="O7" s="294"/>
    </row>
    <row r="8" spans="1:15" x14ac:dyDescent="0.2">
      <c r="A8" s="201" t="s">
        <v>32</v>
      </c>
      <c r="B8" s="203"/>
      <c r="C8" s="295"/>
      <c r="E8" t="s">
        <v>33</v>
      </c>
      <c r="F8" t="s">
        <v>20</v>
      </c>
      <c r="G8" t="s">
        <v>34</v>
      </c>
      <c r="H8" t="s">
        <v>35</v>
      </c>
      <c r="I8" s="294"/>
      <c r="K8" s="205">
        <v>5</v>
      </c>
      <c r="L8" s="205"/>
      <c r="M8" s="294"/>
      <c r="N8" s="205"/>
      <c r="O8" s="205">
        <v>2</v>
      </c>
    </row>
    <row r="9" spans="1:15" x14ac:dyDescent="0.2">
      <c r="A9" s="201" t="s">
        <v>36</v>
      </c>
      <c r="B9" s="203"/>
      <c r="C9" s="295"/>
      <c r="E9" t="s">
        <v>37</v>
      </c>
      <c r="F9" t="s">
        <v>20</v>
      </c>
      <c r="G9" t="s">
        <v>38</v>
      </c>
      <c r="H9" t="s">
        <v>39</v>
      </c>
      <c r="I9" s="294"/>
      <c r="K9" s="205">
        <v>15</v>
      </c>
      <c r="L9" s="205">
        <v>2</v>
      </c>
      <c r="M9" s="294"/>
      <c r="N9" s="205">
        <v>2</v>
      </c>
      <c r="O9" s="205"/>
    </row>
    <row r="10" spans="1:15" ht="16" thickBot="1" x14ac:dyDescent="0.25">
      <c r="A10" s="202" t="s">
        <v>40</v>
      </c>
      <c r="B10" s="204"/>
      <c r="C10" s="200">
        <v>4</v>
      </c>
      <c r="E10" t="s">
        <v>37</v>
      </c>
      <c r="F10" t="s">
        <v>24</v>
      </c>
      <c r="G10" t="s">
        <v>38</v>
      </c>
      <c r="H10" t="s">
        <v>41</v>
      </c>
      <c r="I10" s="294"/>
      <c r="K10" s="294"/>
      <c r="L10" s="294"/>
      <c r="M10" s="294"/>
      <c r="N10" s="294"/>
      <c r="O10" s="294"/>
    </row>
    <row r="11" spans="1:15" ht="16" thickBot="1" x14ac:dyDescent="0.25">
      <c r="E11" t="s">
        <v>37</v>
      </c>
      <c r="F11" t="s">
        <v>27</v>
      </c>
      <c r="G11" t="s">
        <v>38</v>
      </c>
      <c r="H11" t="s">
        <v>42</v>
      </c>
      <c r="I11" s="294"/>
      <c r="K11" s="294"/>
      <c r="L11" s="294"/>
      <c r="M11" s="294"/>
      <c r="N11" s="294"/>
      <c r="O11" s="294"/>
    </row>
    <row r="12" spans="1:15" ht="16" thickBot="1" x14ac:dyDescent="0.25">
      <c r="A12" s="357" t="s">
        <v>43</v>
      </c>
      <c r="B12" s="358"/>
      <c r="C12" s="359"/>
      <c r="E12" t="s">
        <v>37</v>
      </c>
      <c r="F12" t="s">
        <v>30</v>
      </c>
      <c r="G12" t="s">
        <v>38</v>
      </c>
      <c r="H12" t="s">
        <v>44</v>
      </c>
      <c r="I12" s="294"/>
      <c r="K12" s="294"/>
      <c r="L12" s="294"/>
      <c r="M12" s="294"/>
      <c r="N12" s="294"/>
      <c r="O12" s="294"/>
    </row>
    <row r="13" spans="1:15" x14ac:dyDescent="0.2">
      <c r="A13" s="363" t="s">
        <v>45</v>
      </c>
      <c r="B13" s="364"/>
      <c r="C13" s="295" t="s">
        <v>46</v>
      </c>
      <c r="E13" t="s">
        <v>47</v>
      </c>
      <c r="F13" t="s">
        <v>20</v>
      </c>
      <c r="G13" t="s">
        <v>48</v>
      </c>
      <c r="H13" t="s">
        <v>49</v>
      </c>
      <c r="I13" s="294"/>
      <c r="K13" s="205">
        <v>15</v>
      </c>
      <c r="L13" s="205">
        <v>4</v>
      </c>
      <c r="M13" s="294"/>
      <c r="N13" s="205"/>
      <c r="O13" s="205">
        <v>1</v>
      </c>
    </row>
    <row r="14" spans="1:15" x14ac:dyDescent="0.2">
      <c r="A14" s="367" t="s">
        <v>50</v>
      </c>
      <c r="B14" s="368"/>
      <c r="C14" s="295" t="s">
        <v>46</v>
      </c>
      <c r="E14" t="s">
        <v>51</v>
      </c>
      <c r="F14" t="s">
        <v>20</v>
      </c>
      <c r="G14" t="s">
        <v>52</v>
      </c>
      <c r="H14" t="s">
        <v>53</v>
      </c>
      <c r="I14" s="294"/>
      <c r="K14" s="205">
        <v>12</v>
      </c>
      <c r="L14" s="205">
        <v>2</v>
      </c>
      <c r="M14" s="294"/>
      <c r="N14" s="205"/>
      <c r="O14" s="205">
        <v>1</v>
      </c>
    </row>
    <row r="15" spans="1:15" x14ac:dyDescent="0.2">
      <c r="A15" s="367" t="s">
        <v>54</v>
      </c>
      <c r="B15" s="368"/>
      <c r="C15" s="295" t="s">
        <v>46</v>
      </c>
      <c r="E15" t="s">
        <v>55</v>
      </c>
      <c r="F15" t="s">
        <v>20</v>
      </c>
      <c r="G15" t="s">
        <v>56</v>
      </c>
      <c r="H15" t="s">
        <v>57</v>
      </c>
      <c r="I15" s="294"/>
      <c r="K15" s="205">
        <v>10</v>
      </c>
      <c r="L15" s="205">
        <v>1</v>
      </c>
      <c r="M15" s="294"/>
      <c r="N15" s="205">
        <v>1</v>
      </c>
      <c r="O15" s="205"/>
    </row>
    <row r="16" spans="1:15" x14ac:dyDescent="0.2">
      <c r="A16" s="367" t="s">
        <v>58</v>
      </c>
      <c r="B16" s="368"/>
      <c r="C16" s="199" t="s">
        <v>59</v>
      </c>
      <c r="E16" t="s">
        <v>60</v>
      </c>
      <c r="F16" t="s">
        <v>20</v>
      </c>
      <c r="G16" t="s">
        <v>61</v>
      </c>
      <c r="H16" t="s">
        <v>61</v>
      </c>
      <c r="I16" s="294"/>
      <c r="K16" s="205">
        <v>9</v>
      </c>
      <c r="L16" s="205">
        <v>1</v>
      </c>
      <c r="M16" s="294"/>
      <c r="N16" s="205"/>
      <c r="O16" s="205">
        <v>1</v>
      </c>
    </row>
    <row r="17" spans="1:15" x14ac:dyDescent="0.2">
      <c r="A17" s="367" t="s">
        <v>62</v>
      </c>
      <c r="B17" s="368"/>
      <c r="C17" s="199" t="s">
        <v>63</v>
      </c>
      <c r="E17" t="s">
        <v>64</v>
      </c>
      <c r="F17" t="s">
        <v>20</v>
      </c>
      <c r="G17" t="s">
        <v>65</v>
      </c>
      <c r="H17" t="s">
        <v>66</v>
      </c>
      <c r="I17" s="294"/>
      <c r="K17" s="205">
        <v>7</v>
      </c>
      <c r="L17" s="205"/>
      <c r="M17" s="294"/>
      <c r="N17" s="205">
        <v>1</v>
      </c>
      <c r="O17" s="205"/>
    </row>
    <row r="18" spans="1:15" x14ac:dyDescent="0.2">
      <c r="A18" s="367" t="s">
        <v>67</v>
      </c>
      <c r="B18" s="368"/>
      <c r="C18" s="295" t="s">
        <v>46</v>
      </c>
      <c r="E18" t="s">
        <v>64</v>
      </c>
      <c r="F18" t="s">
        <v>24</v>
      </c>
      <c r="G18" t="s">
        <v>65</v>
      </c>
      <c r="H18" t="s">
        <v>68</v>
      </c>
      <c r="I18" s="294"/>
      <c r="K18" s="294"/>
      <c r="L18" s="294"/>
      <c r="M18" s="294"/>
      <c r="N18" s="294"/>
      <c r="O18" s="294"/>
    </row>
    <row r="19" spans="1:15" x14ac:dyDescent="0.2">
      <c r="A19" s="367" t="s">
        <v>69</v>
      </c>
      <c r="B19" s="368"/>
      <c r="C19" s="295" t="s">
        <v>46</v>
      </c>
      <c r="E19" t="s">
        <v>64</v>
      </c>
      <c r="F19" t="s">
        <v>27</v>
      </c>
      <c r="G19" t="s">
        <v>65</v>
      </c>
      <c r="H19" t="s">
        <v>70</v>
      </c>
      <c r="I19" s="294"/>
      <c r="K19" s="294"/>
      <c r="L19" s="294"/>
      <c r="M19" s="294"/>
      <c r="N19" s="294"/>
      <c r="O19" s="294"/>
    </row>
    <row r="20" spans="1:15" x14ac:dyDescent="0.2">
      <c r="A20" s="367" t="s">
        <v>71</v>
      </c>
      <c r="B20" s="368"/>
      <c r="C20" s="295" t="s">
        <v>46</v>
      </c>
      <c r="E20" t="s">
        <v>72</v>
      </c>
      <c r="F20" t="s">
        <v>20</v>
      </c>
      <c r="G20" t="s">
        <v>73</v>
      </c>
      <c r="H20" t="s">
        <v>74</v>
      </c>
      <c r="I20" s="294"/>
      <c r="K20" s="205">
        <v>6</v>
      </c>
      <c r="L20" s="205"/>
      <c r="M20" s="294"/>
      <c r="N20" s="205">
        <v>1</v>
      </c>
      <c r="O20" s="205"/>
    </row>
    <row r="21" spans="1:15" x14ac:dyDescent="0.2">
      <c r="A21" s="367" t="s">
        <v>75</v>
      </c>
      <c r="B21" s="368"/>
      <c r="C21" s="295" t="s">
        <v>46</v>
      </c>
      <c r="E21" t="s">
        <v>72</v>
      </c>
      <c r="F21" t="s">
        <v>24</v>
      </c>
      <c r="G21" t="s">
        <v>73</v>
      </c>
      <c r="H21" t="s">
        <v>76</v>
      </c>
      <c r="I21" s="294"/>
      <c r="K21" s="294"/>
      <c r="L21" s="294"/>
      <c r="M21" s="294"/>
      <c r="N21" s="294"/>
      <c r="O21" s="294"/>
    </row>
    <row r="22" spans="1:15" x14ac:dyDescent="0.2">
      <c r="A22" s="367" t="s">
        <v>77</v>
      </c>
      <c r="B22" s="368"/>
      <c r="C22" s="295" t="s">
        <v>46</v>
      </c>
      <c r="E22" t="s">
        <v>78</v>
      </c>
      <c r="F22" t="s">
        <v>20</v>
      </c>
      <c r="G22" t="s">
        <v>79</v>
      </c>
      <c r="H22" t="s">
        <v>80</v>
      </c>
      <c r="I22" s="294"/>
      <c r="K22" s="205">
        <v>12</v>
      </c>
      <c r="L22" s="205"/>
      <c r="M22" s="294"/>
      <c r="N22" s="205">
        <v>1</v>
      </c>
      <c r="O22" s="205"/>
    </row>
    <row r="23" spans="1:15" x14ac:dyDescent="0.2">
      <c r="A23" s="367" t="s">
        <v>81</v>
      </c>
      <c r="B23" s="368"/>
      <c r="C23" s="295" t="s">
        <v>46</v>
      </c>
      <c r="E23" t="s">
        <v>78</v>
      </c>
      <c r="F23" t="s">
        <v>24</v>
      </c>
      <c r="G23" t="s">
        <v>79</v>
      </c>
      <c r="H23" t="s">
        <v>82</v>
      </c>
      <c r="I23" s="294"/>
      <c r="K23" s="294"/>
      <c r="L23" s="294"/>
      <c r="M23" s="294"/>
      <c r="N23" s="294"/>
      <c r="O23" s="294"/>
    </row>
    <row r="24" spans="1:15" ht="16" thickBot="1" x14ac:dyDescent="0.25">
      <c r="A24" s="365" t="s">
        <v>83</v>
      </c>
      <c r="B24" s="366"/>
      <c r="C24" s="327" t="s">
        <v>46</v>
      </c>
      <c r="E24" t="s">
        <v>78</v>
      </c>
      <c r="F24" t="s">
        <v>27</v>
      </c>
      <c r="G24" t="s">
        <v>79</v>
      </c>
      <c r="H24" t="s">
        <v>84</v>
      </c>
      <c r="I24" s="294"/>
      <c r="K24" s="294"/>
      <c r="L24" s="294"/>
      <c r="M24" s="294"/>
      <c r="N24" s="294"/>
      <c r="O24" s="294"/>
    </row>
    <row r="25" spans="1:15" x14ac:dyDescent="0.2">
      <c r="E25" t="s">
        <v>85</v>
      </c>
      <c r="F25" t="s">
        <v>20</v>
      </c>
      <c r="G25" t="s">
        <v>86</v>
      </c>
      <c r="H25" t="s">
        <v>87</v>
      </c>
      <c r="I25" s="294"/>
      <c r="K25" s="205">
        <v>12</v>
      </c>
      <c r="L25" s="205"/>
      <c r="M25" s="294"/>
      <c r="N25" s="205">
        <v>1</v>
      </c>
      <c r="O25" s="205"/>
    </row>
    <row r="26" spans="1:15" x14ac:dyDescent="0.2">
      <c r="E26" t="s">
        <v>85</v>
      </c>
      <c r="F26" t="s">
        <v>24</v>
      </c>
      <c r="G26" t="s">
        <v>86</v>
      </c>
      <c r="H26" t="s">
        <v>88</v>
      </c>
      <c r="I26" s="294"/>
      <c r="K26" s="294"/>
      <c r="L26" s="294"/>
      <c r="M26" s="294"/>
      <c r="N26" s="294"/>
      <c r="O26" s="294"/>
    </row>
    <row r="27" spans="1:15" x14ac:dyDescent="0.2">
      <c r="E27" t="s">
        <v>85</v>
      </c>
      <c r="F27" t="s">
        <v>27</v>
      </c>
      <c r="G27" t="s">
        <v>86</v>
      </c>
      <c r="H27" t="s">
        <v>89</v>
      </c>
      <c r="I27" s="294"/>
      <c r="K27" s="294"/>
      <c r="L27" s="294"/>
      <c r="M27" s="294"/>
      <c r="N27" s="294"/>
      <c r="O27" s="294"/>
    </row>
    <row r="28" spans="1:15" x14ac:dyDescent="0.2">
      <c r="E28" t="s">
        <v>85</v>
      </c>
      <c r="F28" t="s">
        <v>30</v>
      </c>
      <c r="G28" t="s">
        <v>86</v>
      </c>
      <c r="H28" t="s">
        <v>90</v>
      </c>
      <c r="I28" s="294"/>
      <c r="K28" s="294"/>
      <c r="L28" s="294"/>
      <c r="M28" s="294"/>
      <c r="N28" s="294"/>
      <c r="O28" s="294"/>
    </row>
    <row r="29" spans="1:15" x14ac:dyDescent="0.2">
      <c r="E29" t="s">
        <v>91</v>
      </c>
      <c r="F29" t="s">
        <v>20</v>
      </c>
      <c r="G29" t="s">
        <v>92</v>
      </c>
      <c r="H29" t="s">
        <v>93</v>
      </c>
      <c r="I29" s="294"/>
      <c r="K29" s="205">
        <v>10</v>
      </c>
      <c r="L29" s="205"/>
      <c r="M29" s="294"/>
      <c r="N29" s="205">
        <v>1</v>
      </c>
      <c r="O29" s="205"/>
    </row>
    <row r="30" spans="1:15" x14ac:dyDescent="0.2">
      <c r="E30" t="s">
        <v>94</v>
      </c>
      <c r="F30" t="s">
        <v>20</v>
      </c>
      <c r="G30" t="s">
        <v>95</v>
      </c>
      <c r="H30" t="s">
        <v>96</v>
      </c>
      <c r="I30" s="294"/>
      <c r="K30" s="205">
        <v>12</v>
      </c>
      <c r="L30" s="205"/>
      <c r="M30" s="294"/>
      <c r="N30" s="205">
        <v>1</v>
      </c>
      <c r="O30" s="205">
        <v>1</v>
      </c>
    </row>
    <row r="31" spans="1:15" x14ac:dyDescent="0.2">
      <c r="E31" t="s">
        <v>94</v>
      </c>
      <c r="F31" t="s">
        <v>24</v>
      </c>
      <c r="G31" t="s">
        <v>95</v>
      </c>
      <c r="H31" t="s">
        <v>97</v>
      </c>
      <c r="I31" s="294"/>
      <c r="K31" s="294"/>
      <c r="L31" s="294"/>
      <c r="M31" s="294"/>
      <c r="N31" s="294"/>
      <c r="O31" s="294"/>
    </row>
    <row r="32" spans="1:15" x14ac:dyDescent="0.2">
      <c r="E32" t="s">
        <v>98</v>
      </c>
      <c r="F32" t="s">
        <v>20</v>
      </c>
      <c r="G32" t="s">
        <v>99</v>
      </c>
      <c r="H32" t="s">
        <v>100</v>
      </c>
      <c r="I32" s="294"/>
      <c r="K32" s="205">
        <v>30</v>
      </c>
      <c r="L32" s="205"/>
      <c r="M32" s="294"/>
      <c r="N32" s="205"/>
      <c r="O32" s="205"/>
    </row>
    <row r="33" spans="5:15" x14ac:dyDescent="0.2">
      <c r="E33" t="s">
        <v>98</v>
      </c>
      <c r="F33" t="s">
        <v>24</v>
      </c>
      <c r="G33" t="s">
        <v>99</v>
      </c>
      <c r="H33" t="s">
        <v>101</v>
      </c>
      <c r="I33" s="294"/>
      <c r="K33" s="294"/>
      <c r="L33" s="294"/>
      <c r="M33" s="294"/>
      <c r="N33" s="294"/>
      <c r="O33" s="294"/>
    </row>
    <row r="34" spans="5:15" x14ac:dyDescent="0.2">
      <c r="E34" t="s">
        <v>102</v>
      </c>
      <c r="F34" t="s">
        <v>20</v>
      </c>
      <c r="G34" t="s">
        <v>103</v>
      </c>
      <c r="H34" t="s">
        <v>104</v>
      </c>
      <c r="I34" s="294"/>
      <c r="K34" s="205">
        <v>20</v>
      </c>
      <c r="L34" s="205"/>
      <c r="M34" s="294"/>
      <c r="N34" s="205"/>
      <c r="O34" s="205"/>
    </row>
    <row r="35" spans="5:15" x14ac:dyDescent="0.2">
      <c r="E35" t="s">
        <v>102</v>
      </c>
      <c r="F35" t="s">
        <v>24</v>
      </c>
      <c r="G35" t="s">
        <v>103</v>
      </c>
      <c r="H35" t="s">
        <v>101</v>
      </c>
      <c r="I35" s="294"/>
      <c r="K35" s="294"/>
      <c r="L35" s="294"/>
      <c r="M35" s="294"/>
      <c r="N35" s="294"/>
      <c r="O35" s="294"/>
    </row>
    <row r="36" spans="5:15" x14ac:dyDescent="0.2">
      <c r="E36" t="s">
        <v>105</v>
      </c>
      <c r="F36" t="s">
        <v>20</v>
      </c>
      <c r="G36" t="s">
        <v>106</v>
      </c>
      <c r="H36" t="s">
        <v>107</v>
      </c>
      <c r="I36" s="294"/>
      <c r="K36" s="205">
        <v>20</v>
      </c>
      <c r="L36" s="205"/>
      <c r="M36" s="294"/>
      <c r="N36" s="205">
        <v>1</v>
      </c>
      <c r="O36" s="205"/>
    </row>
    <row r="37" spans="5:15" x14ac:dyDescent="0.2">
      <c r="E37" t="s">
        <v>105</v>
      </c>
      <c r="F37" t="s">
        <v>24</v>
      </c>
      <c r="G37" t="s">
        <v>106</v>
      </c>
      <c r="H37" t="s">
        <v>108</v>
      </c>
      <c r="I37" s="294"/>
      <c r="K37" s="294"/>
      <c r="L37" s="294"/>
      <c r="M37" s="294"/>
      <c r="N37" s="294"/>
      <c r="O37" s="294"/>
    </row>
    <row r="38" spans="5:15" x14ac:dyDescent="0.2">
      <c r="E38" t="s">
        <v>109</v>
      </c>
      <c r="F38" t="s">
        <v>20</v>
      </c>
      <c r="G38" t="s">
        <v>110</v>
      </c>
      <c r="H38" t="s">
        <v>111</v>
      </c>
      <c r="I38" s="294"/>
      <c r="K38" s="205">
        <v>10</v>
      </c>
      <c r="L38" s="205"/>
      <c r="M38" s="294"/>
      <c r="N38" s="205"/>
      <c r="O38" s="205"/>
    </row>
  </sheetData>
  <mergeCells count="19">
    <mergeCell ref="A13:B13"/>
    <mergeCell ref="A24:B24"/>
    <mergeCell ref="A23:B23"/>
    <mergeCell ref="A22:B22"/>
    <mergeCell ref="A21:B21"/>
    <mergeCell ref="A20:B20"/>
    <mergeCell ref="A19:B19"/>
    <mergeCell ref="A18:B18"/>
    <mergeCell ref="A17:B17"/>
    <mergeCell ref="A16:B16"/>
    <mergeCell ref="A15:B15"/>
    <mergeCell ref="A14:B14"/>
    <mergeCell ref="B2:C2"/>
    <mergeCell ref="G2:I2"/>
    <mergeCell ref="E2:F2"/>
    <mergeCell ref="K1:O1"/>
    <mergeCell ref="A12:C12"/>
    <mergeCell ref="E1:I1"/>
    <mergeCell ref="A1:C1"/>
  </mergeCells>
  <phoneticPr fontId="37" type="noConversion"/>
  <dataValidations count="1">
    <dataValidation type="list" allowBlank="1" showInputMessage="1" showErrorMessage="1" sqref="C10" xr:uid="{8588C028-A956-405B-8F63-8FEC34F63F74}">
      <formula1>"1,2,3,4"</formula1>
    </dataValidation>
  </dataValidation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5FB3C05-E92A-41BD-A105-022AF8C57684}">
          <x14:formula1>
            <xm:f>'Tabellen Standort'!$AB$3:$AB$14</xm:f>
          </x14:formula1>
          <xm:sqref>C4</xm:sqref>
        </x14:dataValidation>
        <x14:dataValidation type="list" allowBlank="1" showInputMessage="1" showErrorMessage="1" xr:uid="{88F3DC4C-D6D1-4A23-A40F-38A5FAF7414D}">
          <x14:formula1>
            <xm:f>'Tabellen Sonstiges'!$F$1:$F$3</xm:f>
          </x14:formula1>
          <xm:sqref>C17</xm:sqref>
        </x14:dataValidation>
        <x14:dataValidation type="list" allowBlank="1" showInputMessage="1" showErrorMessage="1" xr:uid="{B7F4C12C-01E1-4AD7-A4B3-FBE2F0A97DE2}">
          <x14:formula1>
            <xm:f>'Tabellen Sonstiges'!$A$1:$A$2</xm:f>
          </x14:formula1>
          <xm:sqref>C13:C16 C18:C24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946E-A6F6-824C-A3C1-2BF5E12C371A}">
  <dimension ref="A1:O22"/>
  <sheetViews>
    <sheetView zoomScale="85" zoomScaleNormal="85" workbookViewId="0">
      <selection activeCell="O6" sqref="O6"/>
    </sheetView>
  </sheetViews>
  <sheetFormatPr baseColWidth="10" defaultColWidth="11.5" defaultRowHeight="15" x14ac:dyDescent="0.2"/>
  <cols>
    <col min="1" max="1" width="21.1640625" style="329" bestFit="1" customWidth="1"/>
    <col min="2" max="2" width="15.33203125" style="329" bestFit="1" customWidth="1"/>
    <col min="3" max="3" width="12.5" style="329" bestFit="1" customWidth="1"/>
    <col min="4" max="4" width="11" style="329" bestFit="1" customWidth="1"/>
    <col min="5" max="5" width="20.5" style="329" bestFit="1" customWidth="1"/>
    <col min="6" max="6" width="5.5" style="329" customWidth="1"/>
    <col min="7" max="7" width="12.33203125" style="329" customWidth="1"/>
    <col min="8" max="8" width="5.6640625" style="329" customWidth="1"/>
    <col min="9" max="9" width="20.6640625" style="329" bestFit="1" customWidth="1"/>
    <col min="10" max="10" width="3" style="329" customWidth="1"/>
    <col min="11" max="11" width="32.6640625" style="329" bestFit="1" customWidth="1"/>
    <col min="12" max="12" width="5.6640625" style="329" customWidth="1"/>
    <col min="13" max="13" width="28.83203125" style="329" bestFit="1" customWidth="1"/>
    <col min="14" max="14" width="3.83203125" style="329" customWidth="1"/>
    <col min="15" max="15" width="11.5" style="329" bestFit="1" customWidth="1"/>
    <col min="16" max="16384" width="11.5" style="329"/>
  </cols>
  <sheetData>
    <row r="1" spans="1:15" ht="16" thickBot="1" x14ac:dyDescent="0.25">
      <c r="A1" s="371" t="s">
        <v>0</v>
      </c>
      <c r="B1" s="372"/>
      <c r="C1" s="373"/>
      <c r="E1" s="371" t="s">
        <v>0</v>
      </c>
      <c r="F1" s="372"/>
      <c r="G1" s="373"/>
      <c r="I1" s="371" t="s">
        <v>189</v>
      </c>
      <c r="J1" s="372"/>
      <c r="K1" s="373"/>
      <c r="M1" s="346" t="s">
        <v>190</v>
      </c>
      <c r="N1" s="345"/>
      <c r="O1" s="344"/>
    </row>
    <row r="2" spans="1:15" x14ac:dyDescent="0.2">
      <c r="A2" s="342" t="s">
        <v>3</v>
      </c>
      <c r="B2" s="369"/>
      <c r="C2" s="370"/>
      <c r="E2" s="329" t="s">
        <v>191</v>
      </c>
      <c r="F2" s="329" t="s">
        <v>192</v>
      </c>
      <c r="G2" s="343">
        <v>20</v>
      </c>
      <c r="I2" s="341" t="s">
        <v>193</v>
      </c>
      <c r="K2" s="335" t="s">
        <v>194</v>
      </c>
      <c r="M2" s="341" t="s">
        <v>45</v>
      </c>
      <c r="O2" s="335" t="str">
        <f>Projekteingabe!C13</f>
        <v>Nein</v>
      </c>
    </row>
    <row r="3" spans="1:15" x14ac:dyDescent="0.2">
      <c r="A3" s="342" t="s">
        <v>11</v>
      </c>
      <c r="B3" s="341" t="s">
        <v>12</v>
      </c>
      <c r="C3" s="340" t="str">
        <f>Projekteingabe!C3</f>
        <v>Zürich</v>
      </c>
      <c r="E3" s="329" t="s">
        <v>195</v>
      </c>
      <c r="F3" s="329" t="s">
        <v>192</v>
      </c>
      <c r="G3" s="343">
        <v>12</v>
      </c>
      <c r="M3" s="329" t="s">
        <v>50</v>
      </c>
      <c r="O3" s="335" t="str">
        <f>Projekteingabe!C14</f>
        <v>Nein</v>
      </c>
    </row>
    <row r="4" spans="1:15" x14ac:dyDescent="0.2">
      <c r="A4" s="342"/>
      <c r="B4" s="341" t="s">
        <v>18</v>
      </c>
      <c r="C4" s="340" t="str">
        <f>Projekteingabe!C4</f>
        <v>Zürich</v>
      </c>
      <c r="E4" s="329" t="s">
        <v>196</v>
      </c>
      <c r="G4" s="329" t="s">
        <v>197</v>
      </c>
      <c r="M4" s="329" t="s">
        <v>54</v>
      </c>
      <c r="O4" s="335" t="str">
        <f>Projekteingabe!C15</f>
        <v>Nein</v>
      </c>
    </row>
    <row r="5" spans="1:15" x14ac:dyDescent="0.2">
      <c r="A5" s="342" t="s">
        <v>26</v>
      </c>
      <c r="B5" s="341"/>
      <c r="C5" s="340">
        <f>Projekteingabe!C5</f>
        <v>0</v>
      </c>
      <c r="M5" s="329" t="s">
        <v>58</v>
      </c>
      <c r="O5" s="335" t="str">
        <f>Projekteingabe!C16</f>
        <v>Ja</v>
      </c>
    </row>
    <row r="6" spans="1:15" x14ac:dyDescent="0.2">
      <c r="A6" s="342" t="s">
        <v>29</v>
      </c>
      <c r="B6" s="341"/>
      <c r="C6" s="340">
        <f>Projekteingabe!C6</f>
        <v>0</v>
      </c>
      <c r="M6" s="329" t="s">
        <v>62</v>
      </c>
      <c r="O6" s="335" t="str">
        <f>Projekteingabe!C17</f>
        <v>Digitalstrom</v>
      </c>
    </row>
    <row r="7" spans="1:15" x14ac:dyDescent="0.2">
      <c r="A7" s="342" t="s">
        <v>32</v>
      </c>
      <c r="B7" s="341"/>
      <c r="C7" s="340">
        <f>Projekteingabe!C7</f>
        <v>0</v>
      </c>
      <c r="M7" s="329" t="s">
        <v>67</v>
      </c>
      <c r="O7" s="335" t="str">
        <f>Projekteingabe!C18</f>
        <v>Nein</v>
      </c>
    </row>
    <row r="8" spans="1:15" x14ac:dyDescent="0.2">
      <c r="A8" s="342" t="s">
        <v>36</v>
      </c>
      <c r="B8" s="341"/>
      <c r="C8" s="340">
        <f>Projekteingabe!C8</f>
        <v>0</v>
      </c>
      <c r="M8" s="329" t="s">
        <v>69</v>
      </c>
      <c r="O8" s="335" t="str">
        <f>Projekteingabe!C19</f>
        <v>Nein</v>
      </c>
    </row>
    <row r="9" spans="1:15" ht="16" thickBot="1" x14ac:dyDescent="0.25">
      <c r="A9" s="339" t="s">
        <v>40</v>
      </c>
      <c r="B9" s="338"/>
      <c r="C9" s="340">
        <f>Projekteingabe!C9</f>
        <v>0</v>
      </c>
      <c r="M9" s="329" t="s">
        <v>71</v>
      </c>
      <c r="O9" s="335" t="str">
        <f>Projekteingabe!C20</f>
        <v>Nein</v>
      </c>
    </row>
    <row r="10" spans="1:15" ht="16" thickBot="1" x14ac:dyDescent="0.25">
      <c r="A10" s="337"/>
      <c r="B10" s="337"/>
      <c r="C10" s="337"/>
      <c r="M10" s="329" t="s">
        <v>75</v>
      </c>
      <c r="O10" s="335" t="str">
        <f>Projekteingabe!C21</f>
        <v>Nein</v>
      </c>
    </row>
    <row r="11" spans="1:15" x14ac:dyDescent="0.2">
      <c r="A11" s="374" t="s">
        <v>198</v>
      </c>
      <c r="B11" s="375"/>
      <c r="C11" s="375"/>
      <c r="D11" s="376"/>
      <c r="M11" s="329" t="s">
        <v>77</v>
      </c>
      <c r="O11" s="335" t="str">
        <f>Projekteingabe!C22</f>
        <v>Nein</v>
      </c>
    </row>
    <row r="12" spans="1:15" ht="18" thickBot="1" x14ac:dyDescent="0.25">
      <c r="A12" s="336" t="s">
        <v>5</v>
      </c>
      <c r="B12" s="331" t="s">
        <v>199</v>
      </c>
      <c r="C12" s="331" t="s">
        <v>200</v>
      </c>
      <c r="D12" s="330" t="s">
        <v>201</v>
      </c>
      <c r="M12" s="329" t="s">
        <v>81</v>
      </c>
      <c r="O12" s="335" t="str">
        <f>Projekteingabe!C23</f>
        <v>Nein</v>
      </c>
    </row>
    <row r="13" spans="1:15" x14ac:dyDescent="0.2">
      <c r="A13" s="334" t="s">
        <v>22</v>
      </c>
      <c r="B13" s="329">
        <v>5</v>
      </c>
      <c r="D13" s="333">
        <v>1</v>
      </c>
      <c r="M13" s="329" t="s">
        <v>83</v>
      </c>
      <c r="O13" s="335" t="str">
        <f>Projekteingabe!C24</f>
        <v>Nein</v>
      </c>
    </row>
    <row r="14" spans="1:15" x14ac:dyDescent="0.2">
      <c r="A14" s="334" t="s">
        <v>31</v>
      </c>
      <c r="B14" s="329">
        <v>15</v>
      </c>
      <c r="C14" s="329">
        <v>2</v>
      </c>
      <c r="D14" s="333">
        <v>5</v>
      </c>
    </row>
    <row r="15" spans="1:15" x14ac:dyDescent="0.2">
      <c r="A15" s="334" t="s">
        <v>202</v>
      </c>
      <c r="B15" s="329">
        <v>18</v>
      </c>
      <c r="C15" s="329">
        <v>2</v>
      </c>
      <c r="D15" s="333">
        <v>2</v>
      </c>
    </row>
    <row r="16" spans="1:15" x14ac:dyDescent="0.2">
      <c r="A16" s="334" t="s">
        <v>49</v>
      </c>
      <c r="B16" s="329">
        <v>25</v>
      </c>
      <c r="C16" s="329">
        <v>2</v>
      </c>
      <c r="D16" s="333">
        <v>1</v>
      </c>
    </row>
    <row r="17" spans="1:4" x14ac:dyDescent="0.2">
      <c r="A17" s="334" t="s">
        <v>53</v>
      </c>
      <c r="B17" s="329">
        <v>10</v>
      </c>
      <c r="C17" s="329">
        <v>2</v>
      </c>
      <c r="D17" s="333">
        <v>1</v>
      </c>
    </row>
    <row r="18" spans="1:4" x14ac:dyDescent="0.2">
      <c r="A18" s="334" t="s">
        <v>57</v>
      </c>
      <c r="B18" s="329">
        <v>12</v>
      </c>
      <c r="C18" s="329">
        <v>1</v>
      </c>
      <c r="D18" s="333">
        <v>1</v>
      </c>
    </row>
    <row r="19" spans="1:4" x14ac:dyDescent="0.2">
      <c r="A19" s="334" t="s">
        <v>61</v>
      </c>
      <c r="B19" s="329">
        <v>12</v>
      </c>
      <c r="C19" s="329">
        <v>1</v>
      </c>
      <c r="D19" s="333">
        <v>1</v>
      </c>
    </row>
    <row r="20" spans="1:4" x14ac:dyDescent="0.2">
      <c r="A20" s="334" t="s">
        <v>203</v>
      </c>
      <c r="B20" s="329">
        <v>12</v>
      </c>
      <c r="D20" s="333">
        <v>1</v>
      </c>
    </row>
    <row r="21" spans="1:4" x14ac:dyDescent="0.2">
      <c r="A21" s="334" t="s">
        <v>80</v>
      </c>
      <c r="B21" s="329">
        <v>15</v>
      </c>
      <c r="D21" s="333">
        <v>1</v>
      </c>
    </row>
    <row r="22" spans="1:4" ht="16" thickBot="1" x14ac:dyDescent="0.25">
      <c r="A22" s="332" t="s">
        <v>76</v>
      </c>
      <c r="B22" s="331">
        <v>8</v>
      </c>
      <c r="C22" s="331"/>
      <c r="D22" s="330">
        <v>1</v>
      </c>
    </row>
  </sheetData>
  <mergeCells count="5">
    <mergeCell ref="B2:C2"/>
    <mergeCell ref="A1:C1"/>
    <mergeCell ref="I1:K1"/>
    <mergeCell ref="E1:G1"/>
    <mergeCell ref="A11:D11"/>
  </mergeCells>
  <dataValidations disablePrompts="1" count="1">
    <dataValidation type="list" allowBlank="1" showInputMessage="1" showErrorMessage="1" sqref="G4" xr:uid="{2659351C-7F92-4025-A0C8-4C39BF14BEB9}">
      <formula1>"Flachdach, Schrägdach"</formula1>
    </dataValidation>
  </dataValidations>
  <pageMargins left="0.7" right="0.7" top="0.78740157499999996" bottom="0.78740157499999996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6418-7069-4BE0-8D1B-304ED498921E}">
  <dimension ref="A1:CB48"/>
  <sheetViews>
    <sheetView tabSelected="1" topLeftCell="A3" zoomScaleNormal="100" workbookViewId="0">
      <pane ySplit="4" topLeftCell="A7" activePane="bottomLeft" state="frozen"/>
      <selection activeCell="G3" sqref="G3"/>
      <selection pane="bottomLeft" activeCell="D49" sqref="D49"/>
    </sheetView>
  </sheetViews>
  <sheetFormatPr baseColWidth="10" defaultColWidth="11.5" defaultRowHeight="15" x14ac:dyDescent="0.2"/>
  <cols>
    <col min="1" max="1" width="6.83203125" style="108" customWidth="1"/>
    <col min="2" max="2" width="13.5" style="6" customWidth="1"/>
    <col min="3" max="3" width="24" style="4" customWidth="1"/>
    <col min="4" max="4" width="31.33203125" style="5" bestFit="1" customWidth="1"/>
    <col min="5" max="5" width="18.83203125" style="13" hidden="1" customWidth="1"/>
    <col min="6" max="6" width="20.6640625" style="135" hidden="1" customWidth="1"/>
    <col min="7" max="7" width="26.6640625" style="11" hidden="1" customWidth="1"/>
    <col min="8" max="8" width="30" style="269" hidden="1" customWidth="1"/>
    <col min="9" max="9" width="6.83203125" style="277" hidden="1" customWidth="1"/>
    <col min="10" max="10" width="12" style="4" hidden="1" customWidth="1"/>
    <col min="11" max="11" width="12.5" style="147" customWidth="1"/>
    <col min="12" max="12" width="14.1640625" style="148" bestFit="1" customWidth="1"/>
    <col min="13" max="13" width="4.5" style="19" bestFit="1" customWidth="1"/>
    <col min="14" max="14" width="4.5" style="309" bestFit="1" customWidth="1"/>
    <col min="15" max="22" width="4.5" style="20" bestFit="1" customWidth="1"/>
    <col min="23" max="23" width="4.5" style="264" bestFit="1" customWidth="1"/>
    <col min="24" max="28" width="4.5" style="178" bestFit="1" customWidth="1"/>
    <col min="29" max="29" width="4.5" style="316" bestFit="1" customWidth="1"/>
    <col min="30" max="45" width="4.5" bestFit="1" customWidth="1"/>
    <col min="46" max="46" width="4.5" style="263" customWidth="1"/>
    <col min="47" max="62" width="4.5" bestFit="1" customWidth="1"/>
    <col min="63" max="63" width="4.5" style="263" bestFit="1" customWidth="1"/>
    <col min="64" max="79" width="4.5" bestFit="1" customWidth="1"/>
    <col min="80" max="80" width="4.5" style="263" bestFit="1" customWidth="1"/>
  </cols>
  <sheetData>
    <row r="1" spans="1:80" s="29" customFormat="1" ht="19" x14ac:dyDescent="0.2">
      <c r="A1" s="89" t="s">
        <v>3</v>
      </c>
      <c r="C1" s="30"/>
      <c r="D1" s="30"/>
      <c r="E1" s="30"/>
      <c r="F1" s="30"/>
      <c r="G1" s="30"/>
      <c r="H1" s="30"/>
      <c r="I1" s="30"/>
      <c r="J1" s="30"/>
      <c r="K1" s="144"/>
      <c r="L1" s="144"/>
      <c r="M1" s="30"/>
      <c r="N1" s="30"/>
      <c r="O1" s="30"/>
      <c r="P1" s="30"/>
      <c r="Q1" s="30"/>
      <c r="R1" s="30"/>
      <c r="S1" s="30"/>
      <c r="T1" s="28"/>
      <c r="U1" s="28"/>
      <c r="V1" s="28"/>
      <c r="W1" s="28"/>
      <c r="X1" s="28"/>
      <c r="Y1" s="28"/>
      <c r="Z1" s="28"/>
      <c r="AA1" s="28"/>
      <c r="AB1" s="28"/>
      <c r="AC1" s="311"/>
      <c r="AT1" s="320"/>
      <c r="BK1" s="320"/>
      <c r="CB1" s="320"/>
    </row>
    <row r="2" spans="1:80" s="29" customFormat="1" ht="19" x14ac:dyDescent="0.2">
      <c r="A2" s="89" t="s">
        <v>112</v>
      </c>
      <c r="C2" s="30"/>
      <c r="D2" s="30"/>
      <c r="E2" s="30"/>
      <c r="F2" s="30"/>
      <c r="G2" s="30"/>
      <c r="H2" s="30"/>
      <c r="I2" s="30"/>
      <c r="J2" s="30"/>
      <c r="K2" s="144"/>
      <c r="L2" s="144"/>
      <c r="M2" s="30"/>
      <c r="N2" s="30"/>
      <c r="O2" s="30"/>
      <c r="P2" s="30"/>
      <c r="Q2" s="30"/>
      <c r="R2" s="30"/>
      <c r="S2" s="30"/>
      <c r="T2" s="28"/>
      <c r="U2" s="28"/>
      <c r="V2" s="28"/>
      <c r="W2" s="28"/>
      <c r="X2" s="28"/>
      <c r="Y2" s="28"/>
      <c r="Z2" s="28"/>
      <c r="AA2" s="28"/>
      <c r="AB2" s="28"/>
      <c r="AC2" s="311"/>
      <c r="AT2" s="320"/>
      <c r="BK2" s="320"/>
      <c r="CB2" s="320"/>
    </row>
    <row r="3" spans="1:80" s="29" customFormat="1" ht="16" x14ac:dyDescent="0.2">
      <c r="A3" s="90" t="s">
        <v>113</v>
      </c>
      <c r="C3" s="31"/>
      <c r="D3" s="31"/>
      <c r="E3" s="28"/>
      <c r="F3" s="28"/>
      <c r="G3" s="28"/>
      <c r="H3" s="28"/>
      <c r="I3" s="28"/>
      <c r="J3" s="28"/>
      <c r="K3" s="41"/>
      <c r="L3" s="42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311"/>
      <c r="AT3" s="320"/>
      <c r="BK3" s="320"/>
      <c r="CB3" s="320"/>
    </row>
    <row r="4" spans="1:80" s="34" customFormat="1" thickBot="1" x14ac:dyDescent="0.25">
      <c r="A4" s="91"/>
      <c r="B4" s="32"/>
      <c r="C4" s="32"/>
      <c r="D4" s="32"/>
      <c r="E4" s="33"/>
      <c r="F4" s="33"/>
      <c r="G4" s="33"/>
      <c r="H4" s="33"/>
      <c r="I4" s="33"/>
      <c r="J4" s="33"/>
      <c r="K4" s="43"/>
      <c r="L4" s="44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12"/>
      <c r="AT4" s="321"/>
      <c r="BK4" s="321"/>
      <c r="CB4" s="321"/>
    </row>
    <row r="5" spans="1:80" s="143" customFormat="1" ht="17" x14ac:dyDescent="0.2">
      <c r="A5" s="137" t="s">
        <v>114</v>
      </c>
      <c r="B5" s="377" t="s">
        <v>115</v>
      </c>
      <c r="C5" s="378"/>
      <c r="D5" s="379"/>
      <c r="E5" s="138" t="s">
        <v>116</v>
      </c>
      <c r="F5" s="139" t="s">
        <v>117</v>
      </c>
      <c r="G5" s="140" t="s">
        <v>118</v>
      </c>
      <c r="H5" s="265" t="s">
        <v>119</v>
      </c>
      <c r="I5" s="380" t="s">
        <v>120</v>
      </c>
      <c r="J5" s="379"/>
      <c r="K5" s="381" t="s">
        <v>121</v>
      </c>
      <c r="L5" s="382"/>
      <c r="M5" s="377" t="s">
        <v>122</v>
      </c>
      <c r="N5" s="378"/>
      <c r="O5" s="378"/>
      <c r="P5" s="378"/>
      <c r="Q5" s="378"/>
      <c r="R5" s="378"/>
      <c r="S5" s="378"/>
      <c r="T5" s="378"/>
      <c r="U5" s="378"/>
      <c r="V5" s="378"/>
      <c r="W5" s="378"/>
      <c r="X5" s="378"/>
      <c r="Y5" s="378"/>
      <c r="Z5" s="378"/>
      <c r="AA5" s="378"/>
      <c r="AB5" s="378"/>
      <c r="AC5" s="379"/>
      <c r="AD5" s="377" t="s">
        <v>123</v>
      </c>
      <c r="AE5" s="378"/>
      <c r="AF5" s="378"/>
      <c r="AG5" s="378"/>
      <c r="AH5" s="378"/>
      <c r="AI5" s="378"/>
      <c r="AJ5" s="378"/>
      <c r="AK5" s="378"/>
      <c r="AL5" s="378"/>
      <c r="AM5" s="378"/>
      <c r="AN5" s="378"/>
      <c r="AO5" s="378"/>
      <c r="AP5" s="378"/>
      <c r="AQ5" s="378"/>
      <c r="AR5" s="378"/>
      <c r="AS5" s="378"/>
      <c r="AT5" s="379"/>
      <c r="AU5" s="377" t="s">
        <v>124</v>
      </c>
      <c r="AV5" s="378"/>
      <c r="AW5" s="378"/>
      <c r="AX5" s="378"/>
      <c r="AY5" s="378"/>
      <c r="AZ5" s="378"/>
      <c r="BA5" s="378"/>
      <c r="BB5" s="378"/>
      <c r="BC5" s="378"/>
      <c r="BD5" s="378"/>
      <c r="BE5" s="378"/>
      <c r="BF5" s="378"/>
      <c r="BG5" s="378"/>
      <c r="BH5" s="378"/>
      <c r="BI5" s="378"/>
      <c r="BJ5" s="378"/>
      <c r="BK5" s="379"/>
      <c r="BL5" s="377" t="s">
        <v>125</v>
      </c>
      <c r="BM5" s="378"/>
      <c r="BN5" s="378"/>
      <c r="BO5" s="378"/>
      <c r="BP5" s="378"/>
      <c r="BQ5" s="378"/>
      <c r="BR5" s="378"/>
      <c r="BS5" s="378"/>
      <c r="BT5" s="378"/>
      <c r="BU5" s="378"/>
      <c r="BV5" s="378"/>
      <c r="BW5" s="378"/>
      <c r="BX5" s="378"/>
      <c r="BY5" s="378"/>
      <c r="BZ5" s="378"/>
      <c r="CA5" s="378"/>
      <c r="CB5" s="379"/>
    </row>
    <row r="6" spans="1:80" s="47" customFormat="1" ht="79.25" customHeight="1" thickBot="1" x14ac:dyDescent="0.25">
      <c r="A6" s="101"/>
      <c r="B6" s="45"/>
      <c r="C6" s="45"/>
      <c r="D6" s="46"/>
      <c r="E6" s="35"/>
      <c r="F6" s="132"/>
      <c r="G6" s="36"/>
      <c r="H6" s="266"/>
      <c r="I6" s="274" t="s">
        <v>126</v>
      </c>
      <c r="J6" s="45" t="s">
        <v>127</v>
      </c>
      <c r="K6" s="92" t="s">
        <v>128</v>
      </c>
      <c r="L6" s="93" t="s">
        <v>129</v>
      </c>
      <c r="M6" s="258" t="s">
        <v>21</v>
      </c>
      <c r="N6" s="259" t="s">
        <v>34</v>
      </c>
      <c r="O6" s="260" t="s">
        <v>38</v>
      </c>
      <c r="P6" s="39" t="s">
        <v>48</v>
      </c>
      <c r="Q6" s="39" t="s">
        <v>52</v>
      </c>
      <c r="R6" s="39" t="s">
        <v>56</v>
      </c>
      <c r="S6" s="39" t="s">
        <v>61</v>
      </c>
      <c r="T6" s="39" t="s">
        <v>65</v>
      </c>
      <c r="U6" s="39" t="s">
        <v>73</v>
      </c>
      <c r="V6" s="39" t="s">
        <v>79</v>
      </c>
      <c r="W6" s="301" t="s">
        <v>86</v>
      </c>
      <c r="X6" s="259" t="s">
        <v>92</v>
      </c>
      <c r="Y6" s="259" t="s">
        <v>95</v>
      </c>
      <c r="Z6" s="259" t="s">
        <v>99</v>
      </c>
      <c r="AA6" s="259" t="s">
        <v>103</v>
      </c>
      <c r="AB6" s="259" t="s">
        <v>106</v>
      </c>
      <c r="AC6" s="313" t="s">
        <v>110</v>
      </c>
      <c r="AD6" s="258" t="s">
        <v>21</v>
      </c>
      <c r="AE6" s="259" t="s">
        <v>34</v>
      </c>
      <c r="AF6" s="260" t="s">
        <v>38</v>
      </c>
      <c r="AG6" s="39" t="s">
        <v>48</v>
      </c>
      <c r="AH6" s="39" t="s">
        <v>52</v>
      </c>
      <c r="AI6" s="39" t="s">
        <v>56</v>
      </c>
      <c r="AJ6" s="39" t="s">
        <v>61</v>
      </c>
      <c r="AK6" s="39" t="s">
        <v>65</v>
      </c>
      <c r="AL6" s="39" t="s">
        <v>73</v>
      </c>
      <c r="AM6" s="39" t="s">
        <v>79</v>
      </c>
      <c r="AN6" s="301" t="s">
        <v>86</v>
      </c>
      <c r="AO6" s="259" t="s">
        <v>92</v>
      </c>
      <c r="AP6" s="259" t="s">
        <v>95</v>
      </c>
      <c r="AQ6" s="259" t="s">
        <v>99</v>
      </c>
      <c r="AR6" s="259" t="s">
        <v>103</v>
      </c>
      <c r="AS6" s="259" t="s">
        <v>106</v>
      </c>
      <c r="AT6" s="313" t="s">
        <v>110</v>
      </c>
      <c r="AU6" s="259" t="s">
        <v>21</v>
      </c>
      <c r="AV6" s="259" t="s">
        <v>34</v>
      </c>
      <c r="AW6" s="260" t="s">
        <v>38</v>
      </c>
      <c r="AX6" s="39" t="s">
        <v>48</v>
      </c>
      <c r="AY6" s="39" t="s">
        <v>52</v>
      </c>
      <c r="AZ6" s="39" t="s">
        <v>56</v>
      </c>
      <c r="BA6" s="39" t="s">
        <v>61</v>
      </c>
      <c r="BB6" s="39" t="s">
        <v>65</v>
      </c>
      <c r="BC6" s="39" t="s">
        <v>73</v>
      </c>
      <c r="BD6" s="39" t="s">
        <v>79</v>
      </c>
      <c r="BE6" s="301" t="s">
        <v>86</v>
      </c>
      <c r="BF6" s="259" t="s">
        <v>92</v>
      </c>
      <c r="BG6" s="259" t="s">
        <v>95</v>
      </c>
      <c r="BH6" s="259" t="s">
        <v>99</v>
      </c>
      <c r="BI6" s="259" t="s">
        <v>103</v>
      </c>
      <c r="BJ6" s="259" t="s">
        <v>106</v>
      </c>
      <c r="BK6" s="313" t="s">
        <v>110</v>
      </c>
      <c r="BL6" s="259" t="s">
        <v>21</v>
      </c>
      <c r="BM6" s="259" t="s">
        <v>34</v>
      </c>
      <c r="BN6" s="260" t="s">
        <v>38</v>
      </c>
      <c r="BO6" s="39" t="s">
        <v>48</v>
      </c>
      <c r="BP6" s="39" t="s">
        <v>52</v>
      </c>
      <c r="BQ6" s="39" t="s">
        <v>56</v>
      </c>
      <c r="BR6" s="39" t="s">
        <v>61</v>
      </c>
      <c r="BS6" s="39" t="s">
        <v>65</v>
      </c>
      <c r="BT6" s="39" t="s">
        <v>73</v>
      </c>
      <c r="BU6" s="39" t="s">
        <v>79</v>
      </c>
      <c r="BV6" s="301" t="s">
        <v>86</v>
      </c>
      <c r="BW6" s="259" t="s">
        <v>92</v>
      </c>
      <c r="BX6" s="259" t="s">
        <v>95</v>
      </c>
      <c r="BY6" s="259" t="s">
        <v>99</v>
      </c>
      <c r="BZ6" s="259" t="s">
        <v>103</v>
      </c>
      <c r="CA6" s="259" t="s">
        <v>106</v>
      </c>
      <c r="CB6" s="313" t="s">
        <v>110</v>
      </c>
    </row>
    <row r="7" spans="1:80" s="88" customFormat="1" ht="16" x14ac:dyDescent="0.2">
      <c r="A7" s="106">
        <v>23</v>
      </c>
      <c r="B7" s="81" t="s">
        <v>130</v>
      </c>
      <c r="C7" s="81"/>
      <c r="D7" s="82"/>
      <c r="E7" s="170"/>
      <c r="F7" s="174"/>
      <c r="G7" s="83"/>
      <c r="H7" s="267"/>
      <c r="I7" s="275"/>
      <c r="J7" s="81"/>
      <c r="K7" s="158"/>
      <c r="L7" s="159"/>
      <c r="M7" s="85"/>
      <c r="N7" s="307"/>
      <c r="O7" s="86"/>
      <c r="P7" s="86"/>
      <c r="Q7" s="86"/>
      <c r="R7" s="86"/>
      <c r="S7" s="86"/>
      <c r="T7" s="86"/>
      <c r="U7" s="86"/>
      <c r="V7" s="86"/>
      <c r="W7" s="302"/>
      <c r="X7" s="296"/>
      <c r="Y7" s="296"/>
      <c r="Z7" s="296"/>
      <c r="AA7" s="296"/>
      <c r="AB7" s="296"/>
      <c r="AC7" s="314"/>
      <c r="AT7" s="322"/>
      <c r="BK7" s="322"/>
      <c r="CB7" s="322"/>
    </row>
    <row r="8" spans="1:80" s="3" customFormat="1" x14ac:dyDescent="0.2">
      <c r="A8" s="107">
        <v>232.3</v>
      </c>
      <c r="B8" s="8"/>
      <c r="C8" s="8" t="s">
        <v>131</v>
      </c>
      <c r="D8" s="9"/>
      <c r="E8" s="171"/>
      <c r="F8" s="175"/>
      <c r="G8" s="14"/>
      <c r="H8" s="268"/>
      <c r="I8" s="276"/>
      <c r="J8" s="8"/>
      <c r="K8" s="160"/>
      <c r="L8" s="161">
        <f>SUM(L9:L13)</f>
        <v>1232</v>
      </c>
      <c r="M8" s="22"/>
      <c r="N8" s="308"/>
      <c r="O8" s="23"/>
      <c r="P8" s="23"/>
      <c r="Q8" s="23"/>
      <c r="R8" s="23"/>
      <c r="S8" s="23"/>
      <c r="T8" s="23"/>
      <c r="U8" s="23"/>
      <c r="V8" s="23"/>
      <c r="W8" s="303"/>
      <c r="X8" s="297"/>
      <c r="Y8" s="297"/>
      <c r="Z8" s="297"/>
      <c r="AA8" s="297"/>
      <c r="AB8" s="297"/>
      <c r="AC8" s="315"/>
      <c r="AT8" s="323"/>
      <c r="BK8" s="323"/>
      <c r="CB8" s="323"/>
    </row>
    <row r="9" spans="1:80" s="1" customFormat="1" ht="14" x14ac:dyDescent="0.2">
      <c r="A9" s="103">
        <v>232.1</v>
      </c>
      <c r="B9" s="1" t="s">
        <v>511</v>
      </c>
      <c r="C9" s="4" t="s">
        <v>508</v>
      </c>
      <c r="D9" s="5" t="s">
        <v>132</v>
      </c>
      <c r="E9" s="165" t="s">
        <v>133</v>
      </c>
      <c r="F9" s="173" t="s">
        <v>134</v>
      </c>
      <c r="G9" s="11" t="s">
        <v>135</v>
      </c>
      <c r="H9" s="269" t="s">
        <v>136</v>
      </c>
      <c r="I9" s="277"/>
      <c r="J9" s="4"/>
      <c r="K9" s="151">
        <v>308</v>
      </c>
      <c r="L9" s="148" cm="1">
        <f t="array" ref="L9">IF(Projekteingabe!$C$10=1,SUM(Raumaustattung!M9:AC9*Raumaustattung!K9),IF(Projekteingabe!$C$10=2,SUM(AD9:AT9*Raumaustattung!K9),IF(Projekteingabe!$C$10=3,SUM(AU9:BK9*Raumaustattung!K9),IF(Projekteingabe!$C$10=4,SUM(BL9:CB9*Raumaustattung!K9),""))))</f>
        <v>1232</v>
      </c>
      <c r="M9" s="19"/>
      <c r="N9" s="309"/>
      <c r="O9" s="20"/>
      <c r="P9" s="20"/>
      <c r="Q9" s="20"/>
      <c r="R9" s="20"/>
      <c r="S9" s="20"/>
      <c r="T9" s="20"/>
      <c r="U9" s="20"/>
      <c r="V9" s="20"/>
      <c r="W9" s="264">
        <v>1</v>
      </c>
      <c r="X9" s="178"/>
      <c r="Y9" s="178"/>
      <c r="Z9" s="178"/>
      <c r="AA9" s="178"/>
      <c r="AB9" s="178"/>
      <c r="AC9" s="316"/>
      <c r="AN9" s="1">
        <v>2</v>
      </c>
      <c r="AT9" s="324"/>
      <c r="BC9" s="1">
        <v>1</v>
      </c>
      <c r="BE9" s="1">
        <v>2</v>
      </c>
      <c r="BK9" s="324"/>
      <c r="BT9" s="1">
        <v>2</v>
      </c>
      <c r="BV9" s="1">
        <v>2</v>
      </c>
      <c r="CB9" s="324"/>
    </row>
    <row r="10" spans="1:80" s="1" customFormat="1" ht="14" x14ac:dyDescent="0.2">
      <c r="A10" s="103">
        <v>232.3</v>
      </c>
      <c r="B10" s="1" t="s">
        <v>510</v>
      </c>
      <c r="C10" s="4" t="s">
        <v>508</v>
      </c>
      <c r="D10" s="5" t="s">
        <v>137</v>
      </c>
      <c r="E10" s="13" t="s">
        <v>133</v>
      </c>
      <c r="F10" s="173" t="s">
        <v>134</v>
      </c>
      <c r="G10" s="11" t="s">
        <v>135</v>
      </c>
      <c r="H10" s="269" t="s">
        <v>138</v>
      </c>
      <c r="I10" s="277"/>
      <c r="J10" s="4"/>
      <c r="K10" s="151">
        <v>98</v>
      </c>
      <c r="L10" s="148" cm="1">
        <f t="array" ref="L10">IF(Projekteingabe!$C$10=1,SUM(Raumaustattung!M10:AC10*Raumaustattung!K10),IF(Projekteingabe!$C$10=2,SUM(AD10:AT10*Raumaustattung!K10),IF(Projekteingabe!$C$10=3,SUM(AU10:BK10*Raumaustattung!K10),IF(Projekteingabe!$C$10=4,SUM(BL10:CB10*Raumaustattung!K10),""))))</f>
        <v>0</v>
      </c>
      <c r="M10" s="19"/>
      <c r="N10" s="309"/>
      <c r="O10" s="20"/>
      <c r="P10" s="20"/>
      <c r="Q10" s="20"/>
      <c r="R10" s="20"/>
      <c r="S10" s="20">
        <v>1</v>
      </c>
      <c r="T10" s="20"/>
      <c r="U10" s="20"/>
      <c r="V10" s="20">
        <v>1</v>
      </c>
      <c r="W10" s="264">
        <v>1</v>
      </c>
      <c r="X10" s="178"/>
      <c r="Y10" s="178"/>
      <c r="Z10" s="178"/>
      <c r="AA10" s="178"/>
      <c r="AB10" s="178"/>
      <c r="AC10" s="316"/>
      <c r="AT10" s="324"/>
      <c r="BK10" s="324"/>
      <c r="CB10" s="324"/>
    </row>
    <row r="11" spans="1:80" s="1" customFormat="1" ht="14" x14ac:dyDescent="0.2">
      <c r="A11" s="103">
        <v>232.3</v>
      </c>
      <c r="B11" s="1" t="s">
        <v>510</v>
      </c>
      <c r="C11" s="4" t="s">
        <v>509</v>
      </c>
      <c r="D11" s="5" t="s">
        <v>139</v>
      </c>
      <c r="E11" s="165" t="s">
        <v>133</v>
      </c>
      <c r="F11" s="173" t="s">
        <v>134</v>
      </c>
      <c r="G11" s="11" t="s">
        <v>135</v>
      </c>
      <c r="H11" s="269" t="s">
        <v>140</v>
      </c>
      <c r="I11" s="277"/>
      <c r="J11" s="4"/>
      <c r="K11" s="151">
        <v>118</v>
      </c>
      <c r="L11" s="148" cm="1">
        <f t="array" ref="L11">IF(Projekteingabe!$C$10=1,SUM(Raumaustattung!M11:AC11*Raumaustattung!K11),IF(Projekteingabe!$C$10=2,SUM(AD11:AT11*Raumaustattung!K11),IF(Projekteingabe!$C$10=3,SUM(AU11:BK11*Raumaustattung!K11),IF(Projekteingabe!$C$10=4,SUM(BL11:CB11*Raumaustattung!K11),""))))</f>
        <v>0</v>
      </c>
      <c r="M11" s="19"/>
      <c r="N11" s="309"/>
      <c r="O11" s="20"/>
      <c r="P11" s="20"/>
      <c r="Q11" s="20"/>
      <c r="R11" s="20"/>
      <c r="S11" s="20"/>
      <c r="T11" s="20"/>
      <c r="U11" s="20"/>
      <c r="V11" s="20"/>
      <c r="W11" s="264"/>
      <c r="X11" s="178"/>
      <c r="Y11" s="178"/>
      <c r="Z11" s="178"/>
      <c r="AA11" s="178"/>
      <c r="AB11" s="178"/>
      <c r="AC11" s="316"/>
      <c r="AT11" s="324"/>
      <c r="BK11" s="324"/>
      <c r="CB11" s="324"/>
    </row>
    <row r="12" spans="1:80" s="1" customFormat="1" ht="14" x14ac:dyDescent="0.2">
      <c r="A12" s="103">
        <v>232.3</v>
      </c>
      <c r="B12" s="1" t="s">
        <v>510</v>
      </c>
      <c r="C12" s="4" t="s">
        <v>509</v>
      </c>
      <c r="D12" s="5" t="s">
        <v>139</v>
      </c>
      <c r="E12" s="165" t="s">
        <v>133</v>
      </c>
      <c r="F12" s="173" t="s">
        <v>134</v>
      </c>
      <c r="G12" s="11" t="s">
        <v>135</v>
      </c>
      <c r="H12" s="269" t="s">
        <v>141</v>
      </c>
      <c r="I12" s="277"/>
      <c r="J12" s="4"/>
      <c r="K12" s="151">
        <v>125</v>
      </c>
      <c r="L12" s="148" cm="1">
        <f t="array" ref="L12">IF(Projekteingabe!$C$10=1,SUM(Raumaustattung!M12:AC12*Raumaustattung!K12),IF(Projekteingabe!$C$10=2,SUM(AD12:AT12*Raumaustattung!K12),IF(Projekteingabe!$C$10=3,SUM(AU12:BK12*Raumaustattung!K12),IF(Projekteingabe!$C$10=4,SUM(BL12:CB12*Raumaustattung!K12),""))))</f>
        <v>0</v>
      </c>
      <c r="M12" s="19"/>
      <c r="N12" s="309"/>
      <c r="O12" s="20"/>
      <c r="P12" s="20"/>
      <c r="Q12" s="20"/>
      <c r="R12" s="20"/>
      <c r="S12" s="20"/>
      <c r="T12" s="20"/>
      <c r="U12" s="20"/>
      <c r="V12" s="20"/>
      <c r="W12" s="264"/>
      <c r="X12" s="178"/>
      <c r="Y12" s="178"/>
      <c r="Z12" s="178"/>
      <c r="AA12" s="178"/>
      <c r="AB12" s="178"/>
      <c r="AC12" s="316"/>
      <c r="AT12" s="324"/>
      <c r="BK12" s="324"/>
      <c r="CB12" s="324"/>
    </row>
    <row r="13" spans="1:80" s="180" customFormat="1" ht="14" x14ac:dyDescent="0.2">
      <c r="A13" s="179">
        <v>239</v>
      </c>
      <c r="C13" s="181"/>
      <c r="D13" s="182" t="s">
        <v>142</v>
      </c>
      <c r="E13" s="183" t="s">
        <v>133</v>
      </c>
      <c r="F13" s="194" t="s">
        <v>134</v>
      </c>
      <c r="G13" s="184" t="s">
        <v>143</v>
      </c>
      <c r="H13" s="270"/>
      <c r="I13" s="278"/>
      <c r="J13" s="193"/>
      <c r="K13" s="186">
        <v>113</v>
      </c>
      <c r="L13" s="187" cm="1">
        <f t="array" ref="L13">IF(Projekteingabe!$C$10=1,SUM(Raumaustattung!M13:AC13*Raumaustattung!K13),IF(Projekteingabe!$C$10=2,SUM(AD13:AT13*Raumaustattung!K13),IF(Projekteingabe!$C$10=3,SUM(AU13:BK13*Raumaustattung!K13),IF(Projekteingabe!$C$10=4,SUM(BL13:CB13*Raumaustattung!K13),""))))</f>
        <v>0</v>
      </c>
      <c r="M13" s="189"/>
      <c r="N13" s="189"/>
      <c r="O13" s="189"/>
      <c r="P13" s="189"/>
      <c r="Q13" s="189"/>
      <c r="R13" s="189"/>
      <c r="S13" s="189"/>
      <c r="T13" s="189"/>
      <c r="U13" s="189"/>
      <c r="V13" s="189"/>
      <c r="W13" s="304"/>
      <c r="X13" s="298"/>
      <c r="Y13" s="298"/>
      <c r="Z13" s="298"/>
      <c r="AA13" s="298"/>
      <c r="AB13" s="298"/>
      <c r="AC13" s="317"/>
      <c r="AT13" s="325"/>
      <c r="BK13" s="325"/>
      <c r="CB13" s="325"/>
    </row>
    <row r="14" spans="1:80" s="3" customFormat="1" x14ac:dyDescent="0.2">
      <c r="A14" s="107">
        <v>232.4</v>
      </c>
      <c r="B14" s="8"/>
      <c r="C14" s="8" t="s">
        <v>144</v>
      </c>
      <c r="D14" s="9"/>
      <c r="E14" s="171"/>
      <c r="F14" s="175"/>
      <c r="G14" s="14"/>
      <c r="H14" s="268"/>
      <c r="I14" s="276"/>
      <c r="J14" s="8"/>
      <c r="K14" s="160"/>
      <c r="L14" s="161">
        <f>SUM(L15:L18)</f>
        <v>2250</v>
      </c>
      <c r="M14" s="22"/>
      <c r="N14" s="308"/>
      <c r="O14" s="23"/>
      <c r="P14" s="23"/>
      <c r="Q14" s="23"/>
      <c r="R14" s="23"/>
      <c r="S14" s="23"/>
      <c r="T14" s="23"/>
      <c r="U14" s="23"/>
      <c r="V14" s="23"/>
      <c r="W14" s="303"/>
      <c r="X14" s="297"/>
      <c r="Y14" s="297"/>
      <c r="Z14" s="297"/>
      <c r="AA14" s="297"/>
      <c r="AB14" s="297"/>
      <c r="AC14" s="315"/>
      <c r="AT14" s="323"/>
      <c r="BK14" s="323"/>
      <c r="CB14" s="323"/>
    </row>
    <row r="15" spans="1:80" s="1" customFormat="1" ht="14" x14ac:dyDescent="0.2">
      <c r="A15" s="103">
        <v>228</v>
      </c>
      <c r="C15" s="4"/>
      <c r="D15" s="5" t="s">
        <v>145</v>
      </c>
      <c r="E15" s="165" t="s">
        <v>146</v>
      </c>
      <c r="F15" s="173" t="s">
        <v>147</v>
      </c>
      <c r="G15" s="11" t="s">
        <v>148</v>
      </c>
      <c r="H15" s="269"/>
      <c r="I15" s="277"/>
      <c r="J15" s="4"/>
      <c r="K15" s="151" t="s">
        <v>149</v>
      </c>
      <c r="L15" s="148"/>
      <c r="M15" s="19"/>
      <c r="N15" s="309"/>
      <c r="O15" s="20"/>
      <c r="P15" s="20"/>
      <c r="Q15" s="20"/>
      <c r="R15" s="20"/>
      <c r="S15" s="20"/>
      <c r="T15" s="20"/>
      <c r="U15" s="20"/>
      <c r="V15" s="20"/>
      <c r="W15" s="264"/>
      <c r="X15" s="178"/>
      <c r="Y15" s="178"/>
      <c r="Z15" s="178"/>
      <c r="AA15" s="178"/>
      <c r="AB15" s="178"/>
      <c r="AC15" s="316"/>
      <c r="AT15" s="324"/>
      <c r="BK15" s="324"/>
      <c r="CB15" s="324"/>
    </row>
    <row r="16" spans="1:80" s="1" customFormat="1" ht="14" x14ac:dyDescent="0.2">
      <c r="A16" s="103">
        <v>228</v>
      </c>
      <c r="C16" s="2"/>
      <c r="D16" s="5" t="s">
        <v>150</v>
      </c>
      <c r="E16" s="165" t="s">
        <v>146</v>
      </c>
      <c r="F16" s="173" t="s">
        <v>147</v>
      </c>
      <c r="G16" s="11" t="s">
        <v>148</v>
      </c>
      <c r="H16" s="269"/>
      <c r="I16" s="277"/>
      <c r="J16" s="4"/>
      <c r="K16" s="151" t="s">
        <v>149</v>
      </c>
      <c r="L16" s="148"/>
      <c r="M16" s="19"/>
      <c r="N16" s="309"/>
      <c r="O16" s="20"/>
      <c r="P16" s="20"/>
      <c r="Q16" s="20"/>
      <c r="R16" s="20"/>
      <c r="S16" s="20"/>
      <c r="T16" s="20"/>
      <c r="U16" s="20"/>
      <c r="V16" s="20"/>
      <c r="W16" s="264"/>
      <c r="X16" s="178"/>
      <c r="Y16" s="178"/>
      <c r="Z16" s="178"/>
      <c r="AA16" s="178"/>
      <c r="AB16" s="178"/>
      <c r="AC16" s="316"/>
      <c r="AT16" s="324"/>
      <c r="BK16" s="324"/>
      <c r="CB16" s="324"/>
    </row>
    <row r="17" spans="1:80" s="1" customFormat="1" ht="14" x14ac:dyDescent="0.2">
      <c r="A17" s="103">
        <v>232.4</v>
      </c>
      <c r="C17" s="2"/>
      <c r="D17" s="5" t="s">
        <v>151</v>
      </c>
      <c r="E17" s="165" t="s">
        <v>133</v>
      </c>
      <c r="F17" s="173" t="s">
        <v>134</v>
      </c>
      <c r="G17" s="11" t="s">
        <v>148</v>
      </c>
      <c r="H17" s="271"/>
      <c r="I17" s="279"/>
      <c r="J17" s="328"/>
      <c r="K17" s="154">
        <v>75</v>
      </c>
      <c r="L17" s="148" cm="1">
        <f t="array" ref="L17">IF(Projekteingabe!$C$10=1,SUM(Raumaustattung!M17:AC17*Raumaustattung!K17),IF(Projekteingabe!$C$10=2,SUM(AD17:AT17*Raumaustattung!K17),IF(Projekteingabe!$C$10=3,SUM(AU17:BK17*Raumaustattung!K17),IF(Projekteingabe!$C$10=4,SUM(BL17:CB17*Raumaustattung!K17),""))))</f>
        <v>750</v>
      </c>
      <c r="M17" s="19"/>
      <c r="N17" s="309"/>
      <c r="O17" s="20"/>
      <c r="P17" s="20"/>
      <c r="Q17" s="20"/>
      <c r="R17" s="20"/>
      <c r="S17" s="20"/>
      <c r="T17" s="20"/>
      <c r="U17" s="20"/>
      <c r="V17" s="20"/>
      <c r="W17" s="264"/>
      <c r="X17" s="178"/>
      <c r="Y17" s="178"/>
      <c r="Z17" s="178"/>
      <c r="AA17" s="178"/>
      <c r="AB17" s="178"/>
      <c r="AC17" s="316"/>
      <c r="AT17" s="324"/>
      <c r="AU17" s="1">
        <f>SUM(Projekteingabe!$L$4)</f>
        <v>0</v>
      </c>
      <c r="AV17" s="1">
        <f>SUM(Projekteingabe!$L$8)</f>
        <v>0</v>
      </c>
      <c r="AW17" s="1">
        <f>SUM(Projekteingabe!$L$9)</f>
        <v>2</v>
      </c>
      <c r="AX17" s="1">
        <f>SUM(Projekteingabe!$L$13)</f>
        <v>4</v>
      </c>
      <c r="AY17" s="1">
        <f>SUM(Projekteingabe!$L$14)</f>
        <v>2</v>
      </c>
      <c r="AZ17" s="1">
        <f>SUM(Projekteingabe!$L$15)</f>
        <v>1</v>
      </c>
      <c r="BA17" s="1">
        <f>SUM(Projekteingabe!$L$16)</f>
        <v>1</v>
      </c>
      <c r="BB17" s="1">
        <f>SUM(Projekteingabe!$L$17)</f>
        <v>0</v>
      </c>
      <c r="BC17" s="1">
        <f>SUM(Projekteingabe!$L$20)</f>
        <v>0</v>
      </c>
      <c r="BD17" s="1">
        <f>SUM(Projekteingabe!$L$22)</f>
        <v>0</v>
      </c>
      <c r="BE17" s="1">
        <f>SUM(Projekteingabe!$L$25)</f>
        <v>0</v>
      </c>
      <c r="BF17" s="1">
        <f>SUM(Projekteingabe!$L$29)</f>
        <v>0</v>
      </c>
      <c r="BG17" s="1">
        <f>SUM(Projekteingabe!$L$30)</f>
        <v>0</v>
      </c>
      <c r="BH17" s="1">
        <f>SUM(Projekteingabe!$L$32)</f>
        <v>0</v>
      </c>
      <c r="BI17" s="1">
        <f>SUM(Projekteingabe!$L$34)</f>
        <v>0</v>
      </c>
      <c r="BJ17" s="1">
        <f>SUM(Projekteingabe!$L$36)</f>
        <v>0</v>
      </c>
      <c r="BK17" s="324">
        <f>SUM(Projekteingabe!$L$38)</f>
        <v>0</v>
      </c>
      <c r="BL17" s="1">
        <f>SUM(Projekteingabe!$L$4)</f>
        <v>0</v>
      </c>
      <c r="BM17" s="1">
        <f>SUM(Projekteingabe!$L$8)</f>
        <v>0</v>
      </c>
      <c r="BN17" s="1">
        <f>SUM(Projekteingabe!$L$9)</f>
        <v>2</v>
      </c>
      <c r="BO17" s="1">
        <f>SUM(Projekteingabe!$L$13)</f>
        <v>4</v>
      </c>
      <c r="BP17" s="1">
        <f>SUM(Projekteingabe!$L$14)</f>
        <v>2</v>
      </c>
      <c r="BQ17" s="1">
        <f>SUM(Projekteingabe!$L$15)</f>
        <v>1</v>
      </c>
      <c r="BR17" s="1">
        <f>SUM(Projekteingabe!$L$16)</f>
        <v>1</v>
      </c>
      <c r="BS17" s="1">
        <f>SUM(Projekteingabe!$L$17)</f>
        <v>0</v>
      </c>
      <c r="BT17" s="1">
        <f>SUM(Projekteingabe!$L$20)</f>
        <v>0</v>
      </c>
      <c r="BU17" s="1">
        <f>SUM(Projekteingabe!$L$22)</f>
        <v>0</v>
      </c>
      <c r="BV17" s="1">
        <f>SUM(Projekteingabe!$L$25)</f>
        <v>0</v>
      </c>
      <c r="BW17" s="1">
        <f>SUM(Projekteingabe!$L$29)</f>
        <v>0</v>
      </c>
      <c r="BX17" s="1">
        <f>SUM(Projekteingabe!$L$30)</f>
        <v>0</v>
      </c>
      <c r="BY17" s="1">
        <f>SUM(Projekteingabe!$L$32)</f>
        <v>0</v>
      </c>
      <c r="BZ17" s="1">
        <f>SUM(Projekteingabe!$L$34)</f>
        <v>0</v>
      </c>
      <c r="CA17" s="1">
        <f>SUM(Projekteingabe!$L$36)</f>
        <v>0</v>
      </c>
      <c r="CB17" s="324">
        <f>SUM(Projekteingabe!$L$38)</f>
        <v>0</v>
      </c>
    </row>
    <row r="18" spans="1:80" s="180" customFormat="1" ht="14" x14ac:dyDescent="0.2">
      <c r="A18" s="179">
        <v>239</v>
      </c>
      <c r="C18" s="181"/>
      <c r="D18" s="182" t="s">
        <v>152</v>
      </c>
      <c r="E18" s="183" t="s">
        <v>133</v>
      </c>
      <c r="F18" s="194" t="s">
        <v>134</v>
      </c>
      <c r="G18" s="184" t="s">
        <v>153</v>
      </c>
      <c r="H18" s="270"/>
      <c r="I18" s="278"/>
      <c r="J18" s="193"/>
      <c r="K18" s="186">
        <v>150</v>
      </c>
      <c r="L18" s="187" cm="1">
        <f t="array" ref="L18">IF(Projekteingabe!$C$10=1,SUM(Raumaustattung!M18:AC18*Raumaustattung!K18),IF(Projekteingabe!$C$10=2,SUM(AD18:AT18*Raumaustattung!K18),IF(Projekteingabe!$C$10=3,SUM(AU18:BK18*Raumaustattung!K18),IF(Projekteingabe!$C$10=4,SUM(BL18:CB18*Raumaustattung!K18),""))))</f>
        <v>1500</v>
      </c>
      <c r="M18" s="188"/>
      <c r="N18" s="286"/>
      <c r="O18" s="189"/>
      <c r="P18" s="189"/>
      <c r="Q18" s="189"/>
      <c r="R18" s="189"/>
      <c r="S18" s="189"/>
      <c r="T18" s="189"/>
      <c r="U18" s="189"/>
      <c r="V18" s="189"/>
      <c r="W18" s="304"/>
      <c r="X18" s="298"/>
      <c r="Y18" s="298"/>
      <c r="Z18" s="298"/>
      <c r="AA18" s="298"/>
      <c r="AB18" s="298"/>
      <c r="AC18" s="317"/>
      <c r="AT18" s="325"/>
      <c r="AU18" s="180">
        <f>IF(AND(Projekteingabe!$C$16="Ja",Projekteingabe!$C$17="Digitalstrom"),Raumaustattung!AU17,"")</f>
        <v>0</v>
      </c>
      <c r="AV18" s="180">
        <f>IF(AND(Projekteingabe!$C$16="Ja",Projekteingabe!$C$17="Digitalstrom"),Raumaustattung!AV17,"")</f>
        <v>0</v>
      </c>
      <c r="AW18" s="180">
        <f>IF(AND(Projekteingabe!$C$16="Ja",Projekteingabe!$C$17="Digitalstrom"),Raumaustattung!AW17,"")</f>
        <v>2</v>
      </c>
      <c r="AX18" s="180">
        <f>IF(AND(Projekteingabe!$C$16="Ja",Projekteingabe!$C$17="Digitalstrom"),Raumaustattung!AX17,"")</f>
        <v>4</v>
      </c>
      <c r="AY18" s="180">
        <f>IF(AND(Projekteingabe!$C$16="Ja",Projekteingabe!$C$17="Digitalstrom"),Raumaustattung!AY17,"")</f>
        <v>2</v>
      </c>
      <c r="AZ18" s="180">
        <f>IF(AND(Projekteingabe!$C$16="Ja",Projekteingabe!$C$17="Digitalstrom"),Raumaustattung!AZ17,"")</f>
        <v>1</v>
      </c>
      <c r="BA18" s="180">
        <f>IF(AND(Projekteingabe!$C$16="Ja",Projekteingabe!$C$17="Digitalstrom"),Raumaustattung!BA17,"")</f>
        <v>1</v>
      </c>
      <c r="BB18" s="180">
        <f>IF(AND(Projekteingabe!$C$16="Ja",Projekteingabe!$C$17="Digitalstrom"),Raumaustattung!BB17,"")</f>
        <v>0</v>
      </c>
      <c r="BC18" s="180">
        <f>IF(AND(Projekteingabe!$C$16="Ja",Projekteingabe!$C$17="Digitalstrom"),Raumaustattung!BC17,"")</f>
        <v>0</v>
      </c>
      <c r="BD18" s="180">
        <f>IF(AND(Projekteingabe!$C$16="Ja",Projekteingabe!$C$17="Digitalstrom"),Raumaustattung!BD17,"")</f>
        <v>0</v>
      </c>
      <c r="BE18" s="180">
        <f>IF(AND(Projekteingabe!$C$16="Ja",Projekteingabe!$C$17="Digitalstrom"),Raumaustattung!BE17,"")</f>
        <v>0</v>
      </c>
      <c r="BF18" s="180">
        <f>IF(AND(Projekteingabe!$C$16="Ja",Projekteingabe!$C$17="Digitalstrom"),Raumaustattung!BF17,"")</f>
        <v>0</v>
      </c>
      <c r="BG18" s="180">
        <f>IF(AND(Projekteingabe!$C$16="Ja",Projekteingabe!$C$17="Digitalstrom"),Raumaustattung!BG17,"")</f>
        <v>0</v>
      </c>
      <c r="BH18" s="180">
        <f>IF(AND(Projekteingabe!$C$16="Ja",Projekteingabe!$C$17="Digitalstrom"),Raumaustattung!BH17,"")</f>
        <v>0</v>
      </c>
      <c r="BI18" s="180">
        <f>IF(AND(Projekteingabe!$C$16="Ja",Projekteingabe!$C$17="Digitalstrom"),Raumaustattung!BI17,"")</f>
        <v>0</v>
      </c>
      <c r="BJ18" s="180">
        <f>IF(AND(Projekteingabe!$C$16="Ja",Projekteingabe!$C$17="Digitalstrom"),Raumaustattung!BJ17,"")</f>
        <v>0</v>
      </c>
      <c r="BK18" s="325">
        <f>IF(AND(Projekteingabe!$C$16="Ja",Projekteingabe!$C$17="Digitalstrom"),Raumaustattung!BK17,"")</f>
        <v>0</v>
      </c>
      <c r="BL18" s="180">
        <f>IF(AND(Projekteingabe!$C$16="Ja",Projekteingabe!$C$17="Digitalstrom"),Raumaustattung!BL17,"")</f>
        <v>0</v>
      </c>
      <c r="BM18" s="180">
        <f>IF(AND(Projekteingabe!$C$16="Ja",Projekteingabe!$C$17="Digitalstrom"),Raumaustattung!BM17,"")</f>
        <v>0</v>
      </c>
      <c r="BN18" s="180">
        <f>IF(AND(Projekteingabe!$C$16="Ja",Projekteingabe!$C$17="Digitalstrom"),Raumaustattung!BN17,"")</f>
        <v>2</v>
      </c>
      <c r="BO18" s="180">
        <f>IF(AND(Projekteingabe!$C$16="Ja",Projekteingabe!$C$17="Digitalstrom"),Raumaustattung!BO17,"")</f>
        <v>4</v>
      </c>
      <c r="BP18" s="180">
        <f>IF(AND(Projekteingabe!$C$16="Ja",Projekteingabe!$C$17="Digitalstrom"),Raumaustattung!BP17,"")</f>
        <v>2</v>
      </c>
      <c r="BQ18" s="180">
        <f>IF(AND(Projekteingabe!$C$16="Ja",Projekteingabe!$C$17="Digitalstrom"),Raumaustattung!BQ17,"")</f>
        <v>1</v>
      </c>
      <c r="BR18" s="180">
        <f>IF(AND(Projekteingabe!$C$16="Ja",Projekteingabe!$C$17="Digitalstrom"),Raumaustattung!BR17,"")</f>
        <v>1</v>
      </c>
      <c r="BS18" s="180">
        <f>IF(AND(Projekteingabe!$C$16="Ja",Projekteingabe!$C$17="Digitalstrom"),Raumaustattung!BS17,"")</f>
        <v>0</v>
      </c>
      <c r="BT18" s="180">
        <f>IF(AND(Projekteingabe!$C$16="Ja",Projekteingabe!$C$17="Digitalstrom"),Raumaustattung!BT17,"")</f>
        <v>0</v>
      </c>
      <c r="BU18" s="180">
        <f>IF(AND(Projekteingabe!$C$16="Ja",Projekteingabe!$C$17="Digitalstrom"),Raumaustattung!BU17,"")</f>
        <v>0</v>
      </c>
      <c r="BV18" s="180">
        <f>IF(AND(Projekteingabe!$C$16="Ja",Projekteingabe!$C$17="Digitalstrom"),Raumaustattung!BV17,"")</f>
        <v>0</v>
      </c>
      <c r="BW18" s="180">
        <f>IF(AND(Projekteingabe!$C$16="Ja",Projekteingabe!$C$17="Digitalstrom"),Raumaustattung!BW17,"")</f>
        <v>0</v>
      </c>
      <c r="BX18" s="180">
        <f>IF(AND(Projekteingabe!$C$16="Ja",Projekteingabe!$C$17="Digitalstrom"),Raumaustattung!BX17,"")</f>
        <v>0</v>
      </c>
      <c r="BY18" s="180">
        <f>IF(AND(Projekteingabe!$C$16="Ja",Projekteingabe!$C$17="Digitalstrom"),Raumaustattung!BY17,"")</f>
        <v>0</v>
      </c>
      <c r="BZ18" s="180">
        <f>IF(AND(Projekteingabe!$C$16="Ja",Projekteingabe!$C$17="Digitalstrom"),Raumaustattung!BZ17,"")</f>
        <v>0</v>
      </c>
      <c r="CA18" s="180">
        <f>IF(AND(Projekteingabe!$C$16="Ja",Projekteingabe!$C$17="Digitalstrom"),Raumaustattung!CA17,"")</f>
        <v>0</v>
      </c>
      <c r="CB18" s="325">
        <f>IF(AND(Projekteingabe!$C$16="Ja",Projekteingabe!$C$17="Digitalstrom"),Raumaustattung!CB17,"")</f>
        <v>0</v>
      </c>
    </row>
    <row r="19" spans="1:80" s="3" customFormat="1" x14ac:dyDescent="0.2">
      <c r="A19" s="107">
        <v>233</v>
      </c>
      <c r="B19" s="8"/>
      <c r="C19" s="8" t="s">
        <v>154</v>
      </c>
      <c r="D19" s="9"/>
      <c r="E19" s="171"/>
      <c r="F19" s="175"/>
      <c r="G19" s="14"/>
      <c r="H19" s="268"/>
      <c r="I19" s="276"/>
      <c r="J19" s="8"/>
      <c r="K19" s="160"/>
      <c r="L19" s="161">
        <f>SUM(L20:L26)</f>
        <v>5664</v>
      </c>
      <c r="M19" s="22"/>
      <c r="N19" s="308"/>
      <c r="O19" s="23"/>
      <c r="P19" s="23"/>
      <c r="Q19" s="23"/>
      <c r="R19" s="23"/>
      <c r="S19" s="23"/>
      <c r="T19" s="23"/>
      <c r="U19" s="23"/>
      <c r="V19" s="23"/>
      <c r="W19" s="303"/>
      <c r="X19" s="297"/>
      <c r="Y19" s="297"/>
      <c r="Z19" s="297"/>
      <c r="AA19" s="297"/>
      <c r="AB19" s="297"/>
      <c r="AC19" s="315"/>
      <c r="AT19" s="323"/>
      <c r="BK19" s="323"/>
      <c r="CB19" s="323"/>
    </row>
    <row r="20" spans="1:80" s="1" customFormat="1" ht="14" x14ac:dyDescent="0.2">
      <c r="A20" s="103">
        <v>233</v>
      </c>
      <c r="B20" s="1" t="s">
        <v>513</v>
      </c>
      <c r="C20" s="4" t="s">
        <v>512</v>
      </c>
      <c r="D20" s="5" t="s">
        <v>155</v>
      </c>
      <c r="E20" s="165" t="s">
        <v>133</v>
      </c>
      <c r="F20" s="173" t="s">
        <v>134</v>
      </c>
      <c r="G20" s="11" t="s">
        <v>156</v>
      </c>
      <c r="H20" s="269" t="s">
        <v>157</v>
      </c>
      <c r="I20" s="277">
        <v>4</v>
      </c>
      <c r="J20" s="4">
        <v>3</v>
      </c>
      <c r="K20" s="151">
        <v>93</v>
      </c>
      <c r="L20" s="148" cm="1">
        <f t="array" ref="L20">IF(Projekteingabe!$C$10=1,SUM(Raumaustattung!M20:AC20*Raumaustattung!K20),IF(Projekteingabe!$C$10=2,SUM(AD20:AT20*Raumaustattung!K20),IF(Projekteingabe!$C$10=3,SUM(AU20:BK20*Raumaustattung!K20),IF(Projekteingabe!$C$10=4,SUM(BL20:CB20*Raumaustattung!K20),""))))</f>
        <v>1674</v>
      </c>
      <c r="M20" s="19"/>
      <c r="N20" s="309"/>
      <c r="O20" s="20"/>
      <c r="P20" s="20"/>
      <c r="Q20" s="20"/>
      <c r="R20" s="20"/>
      <c r="S20" s="20"/>
      <c r="T20" s="20"/>
      <c r="U20" s="20"/>
      <c r="V20" s="20"/>
      <c r="W20" s="264"/>
      <c r="X20" s="178"/>
      <c r="Y20" s="178"/>
      <c r="Z20" s="178"/>
      <c r="AA20" s="178"/>
      <c r="AB20" s="178"/>
      <c r="AC20" s="316"/>
      <c r="AD20" s="1">
        <f>ROUNDUP(Projekteingabe!$K$4/Raumaustattung!$I$20,0)</f>
        <v>2</v>
      </c>
      <c r="AT20" s="324"/>
      <c r="AU20" s="1">
        <f>ROUNDUP(Projekteingabe!$K$4/Raumaustattung!$I$20,0)</f>
        <v>2</v>
      </c>
      <c r="BA20" s="1">
        <f>ROUNDUP(Projekteingabe!$K$16/Raumaustattung!$I$20,0)</f>
        <v>3</v>
      </c>
      <c r="BK20" s="324"/>
      <c r="BL20" s="1">
        <f>ROUNDUP(Projekteingabe!$K$4/Raumaustattung!$I$20,0)</f>
        <v>2</v>
      </c>
      <c r="BN20" s="1">
        <f>ROUNDUP(Projekteingabe!$K$9/Raumaustattung!$I$20,0)</f>
        <v>4</v>
      </c>
      <c r="BO20" s="1">
        <f>ROUNDUP(Projekteingabe!$K$13/Raumaustattung!$I$20,0)</f>
        <v>4</v>
      </c>
      <c r="BQ20" s="1">
        <f>ROUNDUP(Projekteingabe!$K$15/Raumaustattung!$I$20,0)</f>
        <v>3</v>
      </c>
      <c r="BR20" s="1">
        <f>ROUNDUP(Projekteingabe!$K$16/Raumaustattung!$I$20,0)</f>
        <v>3</v>
      </c>
      <c r="BT20" s="1">
        <f>ROUNDUP(Projekteingabe!$K$20/Raumaustattung!$I$20,0)</f>
        <v>2</v>
      </c>
      <c r="CB20" s="324"/>
    </row>
    <row r="21" spans="1:80" s="1" customFormat="1" ht="14" x14ac:dyDescent="0.2">
      <c r="A21" s="103">
        <v>233</v>
      </c>
      <c r="B21" s="1" t="s">
        <v>523</v>
      </c>
      <c r="C21" s="4" t="s">
        <v>507</v>
      </c>
      <c r="D21" s="5" t="s">
        <v>158</v>
      </c>
      <c r="E21" s="165" t="s">
        <v>133</v>
      </c>
      <c r="F21" s="173" t="s">
        <v>134</v>
      </c>
      <c r="G21" s="11" t="s">
        <v>159</v>
      </c>
      <c r="H21" s="269" t="s">
        <v>160</v>
      </c>
      <c r="I21" s="277">
        <v>9</v>
      </c>
      <c r="J21" s="4">
        <v>3</v>
      </c>
      <c r="K21" s="151">
        <v>93</v>
      </c>
      <c r="L21" s="148" cm="1">
        <f t="array" ref="L21">IF(Projekteingabe!$C$10=1,SUM(Raumaustattung!M21:AC21*Raumaustattung!K21),IF(Projekteingabe!$C$10=2,SUM(AD21:AT21*Raumaustattung!K21),IF(Projekteingabe!$C$10=3,SUM(AU21:BK21*Raumaustattung!K21),IF(Projekteingabe!$C$10=4,SUM(BL21:CB21*Raumaustattung!K21),""))))</f>
        <v>186</v>
      </c>
      <c r="M21" s="19"/>
      <c r="N21" s="309"/>
      <c r="O21" s="20"/>
      <c r="P21" s="20"/>
      <c r="Q21" s="20"/>
      <c r="R21" s="20"/>
      <c r="S21" s="20"/>
      <c r="T21" s="20"/>
      <c r="U21" s="20"/>
      <c r="V21" s="20"/>
      <c r="W21" s="264"/>
      <c r="X21" s="178"/>
      <c r="Y21" s="178"/>
      <c r="Z21" s="178"/>
      <c r="AA21" s="178"/>
      <c r="AB21" s="178"/>
      <c r="AC21" s="316"/>
      <c r="AT21" s="324"/>
      <c r="BB21" s="1">
        <f>ROUNDUP(Projekteingabe!$K$17/Raumaustattung!$I$20,0)</f>
        <v>2</v>
      </c>
      <c r="BK21" s="324"/>
      <c r="BS21" s="1">
        <f>ROUNDUP(Projekteingabe!$K$17/Raumaustattung!$I$20,0)</f>
        <v>2</v>
      </c>
      <c r="CB21" s="324"/>
    </row>
    <row r="22" spans="1:80" s="1" customFormat="1" ht="14" x14ac:dyDescent="0.2">
      <c r="A22" s="103">
        <v>233</v>
      </c>
      <c r="B22" s="1" t="s">
        <v>514</v>
      </c>
      <c r="C22" s="4" t="s">
        <v>515</v>
      </c>
      <c r="D22" s="5" t="s">
        <v>161</v>
      </c>
      <c r="E22" s="165" t="s">
        <v>133</v>
      </c>
      <c r="F22" s="173" t="s">
        <v>134</v>
      </c>
      <c r="G22" s="11" t="s">
        <v>148</v>
      </c>
      <c r="H22" s="269" t="s">
        <v>162</v>
      </c>
      <c r="I22" s="277"/>
      <c r="J22" s="4"/>
      <c r="K22" s="151">
        <v>40</v>
      </c>
      <c r="L22" s="148" cm="1">
        <f t="array" ref="L22">IF(Projekteingabe!$C$10=1,SUM(Raumaustattung!M22:AC22*Raumaustattung!K22),IF(Projekteingabe!$C$10=2,SUM(AD22:AT22*Raumaustattung!K22),IF(Projekteingabe!$C$10=3,SUM(AU22:BK22*Raumaustattung!K22),IF(Projekteingabe!$C$10=4,SUM(BL22:CB22*Raumaustattung!K22),""))))</f>
        <v>640</v>
      </c>
      <c r="M22" s="19">
        <v>1</v>
      </c>
      <c r="N22" s="309">
        <v>1</v>
      </c>
      <c r="O22" s="20">
        <v>1</v>
      </c>
      <c r="P22" s="20">
        <v>1</v>
      </c>
      <c r="Q22" s="20">
        <v>1</v>
      </c>
      <c r="R22" s="20">
        <v>1</v>
      </c>
      <c r="S22" s="20">
        <v>1</v>
      </c>
      <c r="T22" s="20">
        <v>1</v>
      </c>
      <c r="U22" s="20">
        <v>1</v>
      </c>
      <c r="V22" s="20">
        <v>1</v>
      </c>
      <c r="W22" s="264">
        <v>1</v>
      </c>
      <c r="X22" s="178">
        <v>1</v>
      </c>
      <c r="Y22" s="178"/>
      <c r="Z22" s="178"/>
      <c r="AA22" s="178"/>
      <c r="AB22" s="178">
        <v>1</v>
      </c>
      <c r="AC22" s="316"/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2</v>
      </c>
      <c r="AO22" s="1">
        <v>2</v>
      </c>
      <c r="AP22" s="1">
        <v>1</v>
      </c>
      <c r="AS22" s="1">
        <v>1</v>
      </c>
      <c r="AT22" s="324"/>
      <c r="AV22" s="1">
        <v>2</v>
      </c>
      <c r="AW22" s="1">
        <v>1</v>
      </c>
      <c r="AX22" s="1">
        <v>1</v>
      </c>
      <c r="AY22" s="1">
        <v>1</v>
      </c>
      <c r="AZ22" s="1">
        <v>1</v>
      </c>
      <c r="BC22" s="1">
        <v>1</v>
      </c>
      <c r="BD22" s="1">
        <v>2</v>
      </c>
      <c r="BE22" s="1">
        <v>2</v>
      </c>
      <c r="BF22" s="1">
        <v>2</v>
      </c>
      <c r="BG22" s="1">
        <v>2</v>
      </c>
      <c r="BJ22" s="1">
        <v>2</v>
      </c>
      <c r="BK22" s="324"/>
      <c r="BM22" s="1">
        <v>2</v>
      </c>
      <c r="BN22" s="1">
        <v>1</v>
      </c>
      <c r="BP22" s="1">
        <v>1</v>
      </c>
      <c r="BQ22" s="1">
        <v>1</v>
      </c>
      <c r="BT22" s="1">
        <v>1</v>
      </c>
      <c r="BU22" s="1">
        <v>2</v>
      </c>
      <c r="BV22" s="1">
        <v>2</v>
      </c>
      <c r="BW22" s="1">
        <v>2</v>
      </c>
      <c r="BX22" s="1">
        <v>2</v>
      </c>
      <c r="CA22" s="1">
        <v>2</v>
      </c>
      <c r="CB22" s="324"/>
    </row>
    <row r="23" spans="1:80" s="1" customFormat="1" ht="14" x14ac:dyDescent="0.2">
      <c r="A23" s="103">
        <v>233</v>
      </c>
      <c r="B23" s="1" t="s">
        <v>514</v>
      </c>
      <c r="C23" s="4" t="s">
        <v>515</v>
      </c>
      <c r="D23" s="5" t="s">
        <v>163</v>
      </c>
      <c r="E23" s="165" t="s">
        <v>133</v>
      </c>
      <c r="F23" s="173" t="s">
        <v>134</v>
      </c>
      <c r="G23" s="11" t="s">
        <v>148</v>
      </c>
      <c r="H23" s="269" t="s">
        <v>164</v>
      </c>
      <c r="I23" s="277"/>
      <c r="J23" s="4"/>
      <c r="K23" s="151">
        <v>55</v>
      </c>
      <c r="L23" s="148" cm="1">
        <f t="array" ref="L23">IF(Projekteingabe!$C$10=1,SUM(Raumaustattung!M23:AC23*Raumaustattung!K23),IF(Projekteingabe!$C$10=2,SUM(AD23:AT23*Raumaustattung!K23),IF(Projekteingabe!$C$10=3,SUM(AU23:BK23*Raumaustattung!K23),IF(Projekteingabe!$C$10=4,SUM(BL23:CB23*Raumaustattung!K23),""))))</f>
        <v>110</v>
      </c>
      <c r="M23" s="19"/>
      <c r="N23" s="309"/>
      <c r="O23" s="20"/>
      <c r="P23" s="20"/>
      <c r="Q23" s="20"/>
      <c r="R23" s="20"/>
      <c r="S23" s="20"/>
      <c r="T23" s="20"/>
      <c r="U23" s="20"/>
      <c r="V23" s="20"/>
      <c r="W23" s="264"/>
      <c r="X23" s="178"/>
      <c r="Y23" s="178"/>
      <c r="Z23" s="178"/>
      <c r="AA23" s="178"/>
      <c r="AB23" s="178"/>
      <c r="AC23" s="316"/>
      <c r="AT23" s="324"/>
      <c r="BB23" s="1">
        <v>1</v>
      </c>
      <c r="BK23" s="324"/>
      <c r="BS23" s="1">
        <v>2</v>
      </c>
      <c r="CB23" s="324"/>
    </row>
    <row r="24" spans="1:80" s="1" customFormat="1" ht="14" x14ac:dyDescent="0.2">
      <c r="A24" s="103">
        <v>233</v>
      </c>
      <c r="B24" s="1" t="s">
        <v>517</v>
      </c>
      <c r="C24" s="4" t="s">
        <v>516</v>
      </c>
      <c r="D24" s="5" t="s">
        <v>165</v>
      </c>
      <c r="E24" s="165" t="s">
        <v>133</v>
      </c>
      <c r="F24" s="173" t="s">
        <v>134</v>
      </c>
      <c r="G24" s="11" t="s">
        <v>166</v>
      </c>
      <c r="H24" s="269" t="s">
        <v>167</v>
      </c>
      <c r="I24" s="277"/>
      <c r="J24" s="4">
        <v>5</v>
      </c>
      <c r="K24" s="151">
        <v>97</v>
      </c>
      <c r="L24" s="148" cm="1">
        <f t="array" ref="L24">IF(Projekteingabe!$C$10=1,SUM(Raumaustattung!M24:AC24*Raumaustattung!K24),IF(Projekteingabe!$C$10=2,SUM(AD24:AT24*Raumaustattung!K24),IF(Projekteingabe!$C$10=3,SUM(AU24:BK24*Raumaustattung!K24),IF(Projekteingabe!$C$10=4,SUM(BL24:CB24*Raumaustattung!K24),""))))</f>
        <v>776</v>
      </c>
      <c r="M24" s="19"/>
      <c r="N24" s="309"/>
      <c r="O24" s="20"/>
      <c r="P24" s="20"/>
      <c r="Q24" s="20"/>
      <c r="R24" s="20"/>
      <c r="S24" s="20"/>
      <c r="T24" s="20"/>
      <c r="U24" s="20"/>
      <c r="V24" s="20"/>
      <c r="W24" s="264"/>
      <c r="X24" s="178"/>
      <c r="Y24" s="178"/>
      <c r="Z24" s="178"/>
      <c r="AA24" s="178"/>
      <c r="AB24" s="178"/>
      <c r="AC24" s="316"/>
      <c r="AT24" s="324"/>
      <c r="BK24" s="324"/>
      <c r="BM24" s="1">
        <v>4</v>
      </c>
      <c r="BO24" s="1">
        <v>4</v>
      </c>
      <c r="CB24" s="324"/>
    </row>
    <row r="25" spans="1:80" s="180" customFormat="1" ht="14" x14ac:dyDescent="0.2">
      <c r="A25" s="179">
        <v>239</v>
      </c>
      <c r="C25" s="181"/>
      <c r="D25" s="182" t="s">
        <v>168</v>
      </c>
      <c r="E25" s="183" t="s">
        <v>133</v>
      </c>
      <c r="F25" s="194" t="s">
        <v>134</v>
      </c>
      <c r="G25" s="184" t="s">
        <v>169</v>
      </c>
      <c r="H25" s="270"/>
      <c r="I25" s="278"/>
      <c r="J25" s="193"/>
      <c r="K25" s="186">
        <v>76</v>
      </c>
      <c r="L25" s="187" cm="1">
        <f t="array" ref="L25">IF(Projekteingabe!$C$10=1,SUM(Raumaustattung!M25:AC25*Raumaustattung!K25),IF(Projekteingabe!$C$10=2,SUM(AD25:AT25*Raumaustattung!K25),IF(Projekteingabe!$C$10=3,SUM(AU25:BK25*Raumaustattung!K25),IF(Projekteingabe!$C$10=4,SUM(BL25:CB25*Raumaustattung!K25),""))))</f>
        <v>2052</v>
      </c>
      <c r="M25" s="188"/>
      <c r="N25" s="286"/>
      <c r="O25" s="189"/>
      <c r="P25" s="189"/>
      <c r="Q25" s="189"/>
      <c r="R25" s="189"/>
      <c r="S25" s="189"/>
      <c r="T25" s="189"/>
      <c r="U25" s="189"/>
      <c r="V25" s="189"/>
      <c r="W25" s="304"/>
      <c r="X25" s="298"/>
      <c r="Y25" s="298"/>
      <c r="Z25" s="298"/>
      <c r="AA25" s="298"/>
      <c r="AB25" s="298"/>
      <c r="AC25" s="317"/>
      <c r="AD25" s="180">
        <f>IF(AND(Projekteingabe!$C$16="Ja",Projekteingabe!$C$17="Digitalstrom"),ROUNDUP(AD20/$J$20,0)+ROUNDUP(AD21/$J$21,0))</f>
        <v>1</v>
      </c>
      <c r="AE25" s="180">
        <f>IF(AND(Projekteingabe!$C$16="Ja",Projekteingabe!$C$17="Digitalstrom"),ROUNDUP(AE20/$J$20,0)+ROUNDUP(AE21/$J$21,0))</f>
        <v>0</v>
      </c>
      <c r="AF25" s="180">
        <f>IF(AND(Projekteingabe!$C$16="Ja",Projekteingabe!$C$17="Digitalstrom"),ROUNDUP(AF20/$J$20,0)+ROUNDUP(AF21/$J$21,0))</f>
        <v>0</v>
      </c>
      <c r="AG25" s="180">
        <f>IF(AND(Projekteingabe!$C$16="Ja",Projekteingabe!$C$17="Digitalstrom"),ROUNDUP(AG20/$J$20,0)+ROUNDUP(AG21/$J$21,0))</f>
        <v>0</v>
      </c>
      <c r="AH25" s="180">
        <f>IF(AND(Projekteingabe!$C$16="Ja",Projekteingabe!$C$17="Digitalstrom"),ROUNDUP(AH20/$J$20,0)+ROUNDUP(AH21/$J$21,0))</f>
        <v>0</v>
      </c>
      <c r="AI25" s="180">
        <f>IF(AND(Projekteingabe!$C$16="Ja",Projekteingabe!$C$17="Digitalstrom"),ROUNDUP(AI20/$J$20,0)+ROUNDUP(AI21/$J$21,0))</f>
        <v>0</v>
      </c>
      <c r="AJ25" s="180">
        <f>IF(AND(Projekteingabe!$C$16="Ja",Projekteingabe!$C$17="Digitalstrom"),ROUNDUP(AJ20/$J$20,0)+ROUNDUP(AJ21/$J$21,0))</f>
        <v>0</v>
      </c>
      <c r="AK25" s="180">
        <f>IF(AND(Projekteingabe!$C$16="Ja",Projekteingabe!$C$17="Digitalstrom"),ROUNDUP(AK20/$J$20,0)+ROUNDUP(AK21/$J$21,0))</f>
        <v>0</v>
      </c>
      <c r="AL25" s="180">
        <f>IF(AND(Projekteingabe!$C$16="Ja",Projekteingabe!$C$17="Digitalstrom"),ROUNDUP(AL20/$J$20,0)+ROUNDUP(AL21/$J$21,0))</f>
        <v>0</v>
      </c>
      <c r="AM25" s="180">
        <f>IF(AND(Projekteingabe!$C$16="Ja",Projekteingabe!$C$17="Digitalstrom"),ROUNDUP(AM20/$J$20,0)+ROUNDUP(AM21/$J$21,0))</f>
        <v>0</v>
      </c>
      <c r="AN25" s="180">
        <f>IF(AND(Projekteingabe!$C$16="Ja",Projekteingabe!$C$17="Digitalstrom"),ROUNDUP(AN20/$J$20,0)+ROUNDUP(AN21/$J$21,0))</f>
        <v>0</v>
      </c>
      <c r="AO25" s="180">
        <f>IF(AND(Projekteingabe!$C$16="Ja",Projekteingabe!$C$17="Digitalstrom"),ROUNDUP(AO20/$J$20,0)+ROUNDUP(AO21/$J$21,0))</f>
        <v>0</v>
      </c>
      <c r="AP25" s="180">
        <f>IF(AND(Projekteingabe!$C$16="Ja",Projekteingabe!$C$17="Digitalstrom"),ROUNDUP(AP20/$J$20,0)+ROUNDUP(AP21/$J$21,0))</f>
        <v>0</v>
      </c>
      <c r="AQ25" s="180">
        <f>IF(AND(Projekteingabe!$C$16="Ja",Projekteingabe!$C$17="Digitalstrom"),ROUNDUP(AQ20/$J$20,0)+ROUNDUP(AQ21/$J$21,0))</f>
        <v>0</v>
      </c>
      <c r="AR25" s="180">
        <f>IF(AND(Projekteingabe!$C$16="Ja",Projekteingabe!$C$17="Digitalstrom"),ROUNDUP(AR20/$J$20,0)+ROUNDUP(AR21/$J$21,0))</f>
        <v>0</v>
      </c>
      <c r="AS25" s="180">
        <f>IF(AND(Projekteingabe!$C$16="Ja",Projekteingabe!$C$17="Digitalstrom"),ROUNDUP(AS20/$J$20,0)+ROUNDUP(AS21/$J$21,0))</f>
        <v>0</v>
      </c>
      <c r="AT25" s="325">
        <f>IF(AND(Projekteingabe!$C$16="Ja",Projekteingabe!$C$17="Digitalstrom"),ROUNDUP(AT20/$J$20,0)+ROUNDUP(AT21/$J$21,0))</f>
        <v>0</v>
      </c>
      <c r="AU25" s="180">
        <f>IF(AND(Projekteingabe!$C$16="Ja",Projekteingabe!$C$17="Digitalstrom"),ROUNDUP(AU20/$J$20,0)+ROUNDUP(AU21/$J$21,0)+AU22)</f>
        <v>1</v>
      </c>
      <c r="AV25" s="180">
        <f>IF(AND(Projekteingabe!$C$16="Ja",Projekteingabe!$C$17="Digitalstrom"),ROUNDUP(AV20/$J$20,0)+ROUNDUP(AV21/$J$21,0)+AV22)</f>
        <v>2</v>
      </c>
      <c r="AW25" s="180">
        <f>IF(AND(Projekteingabe!$C$16="Ja",Projekteingabe!$C$17="Digitalstrom"),ROUNDUP(AW20/$J$20,0)+ROUNDUP(AW21/$J$21,0)+AW22)</f>
        <v>1</v>
      </c>
      <c r="AX25" s="180">
        <f>IF(AND(Projekteingabe!$C$16="Ja",Projekteingabe!$C$17="Digitalstrom"),ROUNDUP(AX20/$J$20,0)+ROUNDUP(AX21/$J$21,0)+AX22)</f>
        <v>1</v>
      </c>
      <c r="AY25" s="180">
        <f>IF(AND(Projekteingabe!$C$16="Ja",Projekteingabe!$C$17="Digitalstrom"),ROUNDUP(AY20/$J$20,0)+ROUNDUP(AY21/$J$21,0)+AY22)</f>
        <v>1</v>
      </c>
      <c r="AZ25" s="180">
        <f>IF(AND(Projekteingabe!$C$16="Ja",Projekteingabe!$C$17="Digitalstrom"),ROUNDUP(AZ20/$J$20,0)+ROUNDUP(AZ21/$J$21,0)+AZ22)</f>
        <v>1</v>
      </c>
      <c r="BA25" s="180">
        <f>IF(AND(Projekteingabe!$C$16="Ja",Projekteingabe!$C$17="Digitalstrom"),ROUNDUP(BA20/$J$20,0)+ROUNDUP(BA21/$J$21,0)+BA22)</f>
        <v>1</v>
      </c>
      <c r="BB25" s="180">
        <f>IF(AND(Projekteingabe!$C$16="Ja",Projekteingabe!$C$17="Digitalstrom"),ROUNDUP(BB20/$J$20,0)+ROUNDUP(BB21/$J$21,0)+BB22)</f>
        <v>1</v>
      </c>
      <c r="BC25" s="180">
        <f>IF(AND(Projekteingabe!$C$16="Ja",Projekteingabe!$C$17="Digitalstrom"),ROUNDUP(BC20/$J$20,0)+ROUNDUP(BC21/$J$21,0)+BC22)</f>
        <v>1</v>
      </c>
      <c r="BD25" s="180">
        <f>IF(AND(Projekteingabe!$C$16="Ja",Projekteingabe!$C$17="Digitalstrom"),ROUNDUP(BD20/$J$20,0)+ROUNDUP(BD21/$J$21,0)+BD22)</f>
        <v>2</v>
      </c>
      <c r="BE25" s="180">
        <f>IF(AND(Projekteingabe!$C$16="Ja",Projekteingabe!$C$17="Digitalstrom"),ROUNDUP(BE20/$J$20,0)+ROUNDUP(BE21/$J$21,0)+BE22)</f>
        <v>2</v>
      </c>
      <c r="BF25" s="180">
        <f>IF(AND(Projekteingabe!$C$16="Ja",Projekteingabe!$C$17="Digitalstrom"),ROUNDUP(BF20/$J$20,0)+ROUNDUP(BF21/$J$21,0)+BF22)</f>
        <v>2</v>
      </c>
      <c r="BG25" s="180">
        <f>IF(AND(Projekteingabe!$C$16="Ja",Projekteingabe!$C$17="Digitalstrom"),ROUNDUP(BG20/$J$20,0)+ROUNDUP(BG21/$J$21,0)+BG22)</f>
        <v>2</v>
      </c>
      <c r="BH25" s="180">
        <f>IF(AND(Projekteingabe!$C$16="Ja",Projekteingabe!$C$17="Digitalstrom"),ROUNDUP(BH20/$J$20,0)+ROUNDUP(BH21/$J$21,0)+BH22)</f>
        <v>0</v>
      </c>
      <c r="BI25" s="180">
        <f>IF(AND(Projekteingabe!$C$16="Ja",Projekteingabe!$C$17="Digitalstrom"),ROUNDUP(BI20/$J$20,0)+ROUNDUP(BI21/$J$21,0)+BI22)</f>
        <v>0</v>
      </c>
      <c r="BJ25" s="180">
        <f>IF(AND(Projekteingabe!$C$16="Ja",Projekteingabe!$C$17="Digitalstrom"),ROUNDUP(BJ20/$J$20,0)+ROUNDUP(BJ21/$J$21,0)+BJ22)</f>
        <v>2</v>
      </c>
      <c r="BK25" s="325">
        <f>IF(AND(Projekteingabe!$C$16="Ja",Projekteingabe!$C$17="Digitalstrom"),ROUNDUP(BK20/$J$20,0)+ROUNDUP(BK21/$J$21,0)+BK22)</f>
        <v>0</v>
      </c>
      <c r="BL25" s="180">
        <f>IF(AND(Projekteingabe!$C$16="Ja",Projekteingabe!$C$17="Digitalstrom"),ROUNDUP(BL20/$J$20,0)+ROUNDUP(BL21/$J$21,0)+BL22+ROUNDUP(BL24/$J$24,0))</f>
        <v>1</v>
      </c>
      <c r="BM25" s="180">
        <f>IF(AND(Projekteingabe!$C$16="Ja",Projekteingabe!$C$17="Digitalstrom"),ROUNDUP(BM20/$J$20,0)+ROUNDUP(BM21/$J$21,0)+BM22+ROUNDUP(BM24/$J$24,0))</f>
        <v>3</v>
      </c>
      <c r="BN25" s="180">
        <f>IF(AND(Projekteingabe!$C$16="Ja",Projekteingabe!$C$17="Digitalstrom"),ROUNDUP(BN20/$J$20,0)+ROUNDUP(BN21/$J$21,0)+BN22+ROUNDUP(BN24/$J$24,0))</f>
        <v>3</v>
      </c>
      <c r="BO25" s="180">
        <f>IF(AND(Projekteingabe!$C$16="Ja",Projekteingabe!$C$17="Digitalstrom"),ROUNDUP(BO20/$J$20,0)+ROUNDUP(BO21/$J$21,0)+BO22+ROUNDUP(BO24/$J$24,0))</f>
        <v>3</v>
      </c>
      <c r="BP25" s="180">
        <f>IF(AND(Projekteingabe!$C$16="Ja",Projekteingabe!$C$17="Digitalstrom"),ROUNDUP(BP20/$J$20,0)+ROUNDUP(BP21/$J$21,0)+BP22+ROUNDUP(BP24/$J$24,0))</f>
        <v>1</v>
      </c>
      <c r="BQ25" s="180">
        <f>IF(AND(Projekteingabe!$C$16="Ja",Projekteingabe!$C$17="Digitalstrom"),ROUNDUP(BQ20/$J$20,0)+ROUNDUP(BQ21/$J$21,0)+BQ22+ROUNDUP(BQ24/$J$24,0))</f>
        <v>2</v>
      </c>
      <c r="BR25" s="180">
        <f>IF(AND(Projekteingabe!$C$16="Ja",Projekteingabe!$C$17="Digitalstrom"),ROUNDUP(BR20/$J$20,0)+ROUNDUP(BR21/$J$21,0)+BR22+ROUNDUP(BR24/$J$24,0))</f>
        <v>1</v>
      </c>
      <c r="BS25" s="180">
        <f>IF(AND(Projekteingabe!$C$16="Ja",Projekteingabe!$C$17="Digitalstrom"),ROUNDUP(BS20/$J$20,0)+ROUNDUP(BS21/$J$21,0)+BS22+ROUNDUP(BS24/$J$24,0))</f>
        <v>1</v>
      </c>
      <c r="BT25" s="180">
        <f>IF(AND(Projekteingabe!$C$16="Ja",Projekteingabe!$C$17="Digitalstrom"),ROUNDUP(BT20/$J$20,0)+ROUNDUP(BT21/$J$21,0)+BT22+ROUNDUP(BT24/$J$24,0))</f>
        <v>2</v>
      </c>
      <c r="BU25" s="180">
        <f>IF(AND(Projekteingabe!$C$16="Ja",Projekteingabe!$C$17="Digitalstrom"),ROUNDUP(BU20/$J$20,0)+ROUNDUP(BU21/$J$21,0)+BU22+ROUNDUP(BU24/$J$24,0))</f>
        <v>2</v>
      </c>
      <c r="BV25" s="180">
        <f>IF(AND(Projekteingabe!$C$16="Ja",Projekteingabe!$C$17="Digitalstrom"),ROUNDUP(BV20/$J$20,0)+ROUNDUP(BV21/$J$21,0)+BV22+ROUNDUP(BV24/$J$24,0))</f>
        <v>2</v>
      </c>
      <c r="BW25" s="180">
        <f>IF(AND(Projekteingabe!$C$16="Ja",Projekteingabe!$C$17="Digitalstrom"),ROUNDUP(BW20/$J$20,0)+ROUNDUP(BW21/$J$21,0)+BW22+ROUNDUP(BW24/$J$24,0))</f>
        <v>2</v>
      </c>
      <c r="BX25" s="180">
        <f>IF(AND(Projekteingabe!$C$16="Ja",Projekteingabe!$C$17="Digitalstrom"),ROUNDUP(BX20/$J$20,0)+ROUNDUP(BX21/$J$21,0)+BX22+ROUNDUP(BX24/$J$24,0))</f>
        <v>2</v>
      </c>
      <c r="BY25" s="180">
        <f>IF(AND(Projekteingabe!$C$16="Ja",Projekteingabe!$C$17="Digitalstrom"),ROUNDUP(BY20/$J$20,0)+ROUNDUP(BY21/$J$21,0)+BY22+ROUNDUP(BY24/$J$24,0))</f>
        <v>0</v>
      </c>
      <c r="BZ25" s="180">
        <f>IF(AND(Projekteingabe!$C$16="Ja",Projekteingabe!$C$17="Digitalstrom"),ROUNDUP(BZ20/$J$20,0)+ROUNDUP(BZ21/$J$21,0)+BZ22+ROUNDUP(BZ24/$J$24,0))</f>
        <v>0</v>
      </c>
      <c r="CA25" s="180">
        <f>IF(AND(Projekteingabe!$C$16="Ja",Projekteingabe!$C$17="Digitalstrom"),ROUNDUP(CA20/$J$20,0)+ROUNDUP(CA21/$J$21,0)+CA22+ROUNDUP(CA24/$J$24,0))</f>
        <v>2</v>
      </c>
      <c r="CB25" s="325">
        <f>IF(AND(Projekteingabe!$C$16="Ja",Projekteingabe!$C$17="Digitalstrom"),ROUNDUP(CB20/$J$20,0)+ROUNDUP(CB21/$J$21,0)+CB22+ROUNDUP(CB24/$J$24,0))</f>
        <v>0</v>
      </c>
    </row>
    <row r="26" spans="1:80" s="180" customFormat="1" ht="14" x14ac:dyDescent="0.2">
      <c r="A26" s="179">
        <v>239</v>
      </c>
      <c r="C26" s="181"/>
      <c r="D26" s="182" t="s">
        <v>170</v>
      </c>
      <c r="E26" s="183" t="s">
        <v>133</v>
      </c>
      <c r="F26" s="194" t="s">
        <v>134</v>
      </c>
      <c r="G26" s="184" t="s">
        <v>171</v>
      </c>
      <c r="H26" s="270"/>
      <c r="I26" s="278"/>
      <c r="J26" s="193"/>
      <c r="K26" s="186">
        <v>113</v>
      </c>
      <c r="L26" s="187" cm="1">
        <f t="array" ref="L26">IF(Projekteingabe!$C$10=1,SUM(Raumaustattung!M26:AC26*Raumaustattung!K26),IF(Projekteingabe!$C$10=2,SUM(AD26:AT26*Raumaustattung!K26),IF(Projekteingabe!$C$10=3,SUM(AU26:BK26*Raumaustattung!K26),IF(Projekteingabe!$C$10=4,SUM(BL26:CB26*Raumaustattung!K26),""))))</f>
        <v>226</v>
      </c>
      <c r="M26" s="188">
        <f>IF(AND(Projekteingabe!$C$16="Ja",Projekteingabe!$C$17="Digitalstrom"),M22)</f>
        <v>1</v>
      </c>
      <c r="N26" s="286">
        <f>IF(AND(Projekteingabe!$C$16="Ja",Projekteingabe!$C$17="Digitalstrom"),N22)</f>
        <v>1</v>
      </c>
      <c r="O26" s="189">
        <f>IF(AND(Projekteingabe!$C$16="Ja",Projekteingabe!$C$17="Digitalstrom"),O22)</f>
        <v>1</v>
      </c>
      <c r="P26" s="189">
        <f>IF(AND(Projekteingabe!$C$16="Ja",Projekteingabe!$C$17="Digitalstrom"),P22)</f>
        <v>1</v>
      </c>
      <c r="Q26" s="189">
        <f>IF(AND(Projekteingabe!$C$16="Ja",Projekteingabe!$C$17="Digitalstrom"),Q22)</f>
        <v>1</v>
      </c>
      <c r="R26" s="189">
        <f>IF(AND(Projekteingabe!$C$16="Ja",Projekteingabe!$C$17="Digitalstrom"),R22)</f>
        <v>1</v>
      </c>
      <c r="S26" s="189">
        <f>IF(AND(Projekteingabe!$C$16="Ja",Projekteingabe!$C$17="Digitalstrom"),S22)</f>
        <v>1</v>
      </c>
      <c r="T26" s="189">
        <f>IF(AND(Projekteingabe!$C$16="Ja",Projekteingabe!$C$17="Digitalstrom"),T22)</f>
        <v>1</v>
      </c>
      <c r="U26" s="189">
        <f>IF(AND(Projekteingabe!$C$16="Ja",Projekteingabe!$C$17="Digitalstrom"),U22)</f>
        <v>1</v>
      </c>
      <c r="V26" s="189">
        <f>IF(AND(Projekteingabe!$C$16="Ja",Projekteingabe!$C$17="Digitalstrom"),V22)</f>
        <v>1</v>
      </c>
      <c r="W26" s="304">
        <f>IF(AND(Projekteingabe!$C$16="Ja",Projekteingabe!$C$17="Digitalstrom"),W22)</f>
        <v>1</v>
      </c>
      <c r="X26" s="298">
        <f>IF(AND(Projekteingabe!$C$16="Ja",Projekteingabe!$C$17="Digitalstrom"),X22)</f>
        <v>1</v>
      </c>
      <c r="Y26" s="298">
        <f>IF(AND(Projekteingabe!$C$16="Ja",Projekteingabe!$C$17="Digitalstrom"),Y22)</f>
        <v>0</v>
      </c>
      <c r="Z26" s="298">
        <f>IF(AND(Projekteingabe!$C$16="Ja",Projekteingabe!$C$17="Digitalstrom"),Z22)</f>
        <v>0</v>
      </c>
      <c r="AA26" s="298">
        <f>IF(AND(Projekteingabe!$C$16="Ja",Projekteingabe!$C$17="Digitalstrom"),AA22)</f>
        <v>0</v>
      </c>
      <c r="AB26" s="298">
        <f>IF(AND(Projekteingabe!$C$16="Ja",Projekteingabe!$C$17="Digitalstrom"),AB22)</f>
        <v>1</v>
      </c>
      <c r="AC26" s="317">
        <f>IF(AND(Projekteingabe!$C$16="Ja",Projekteingabe!$C$17="Digitalstrom"),AC22)</f>
        <v>0</v>
      </c>
      <c r="AD26" s="180">
        <f>IF(AND(Projekteingabe!$C$16="Ja",Projekteingabe!$C$17="Digitalstrom"),AD22)</f>
        <v>0</v>
      </c>
      <c r="AE26" s="180">
        <f>IF(AND(Projekteingabe!$C$16="Ja",Projekteingabe!$C$17="Digitalstrom"),AE22)</f>
        <v>1</v>
      </c>
      <c r="AF26" s="180">
        <f>IF(AND(Projekteingabe!$C$16="Ja",Projekteingabe!$C$17="Digitalstrom"),AF22)</f>
        <v>1</v>
      </c>
      <c r="AG26" s="180">
        <f>IF(AND(Projekteingabe!$C$16="Ja",Projekteingabe!$C$17="Digitalstrom"),AG22)</f>
        <v>1</v>
      </c>
      <c r="AH26" s="180">
        <f>IF(AND(Projekteingabe!$C$16="Ja",Projekteingabe!$C$17="Digitalstrom"),AH22)</f>
        <v>1</v>
      </c>
      <c r="AI26" s="180">
        <f>IF(AND(Projekteingabe!$C$16="Ja",Projekteingabe!$C$17="Digitalstrom"),AI22)</f>
        <v>1</v>
      </c>
      <c r="AJ26" s="180">
        <f>IF(AND(Projekteingabe!$C$16="Ja",Projekteingabe!$C$17="Digitalstrom"),AJ22)</f>
        <v>1</v>
      </c>
      <c r="AK26" s="180">
        <f>IF(AND(Projekteingabe!$C$16="Ja",Projekteingabe!$C$17="Digitalstrom"),AK22)</f>
        <v>1</v>
      </c>
      <c r="AL26" s="180">
        <f>IF(AND(Projekteingabe!$C$16="Ja",Projekteingabe!$C$17="Digitalstrom"),AL22)</f>
        <v>1</v>
      </c>
      <c r="AM26" s="180">
        <f>IF(AND(Projekteingabe!$C$16="Ja",Projekteingabe!$C$17="Digitalstrom"),AM22)</f>
        <v>1</v>
      </c>
      <c r="AN26" s="180">
        <f>IF(AND(Projekteingabe!$C$16="Ja",Projekteingabe!$C$17="Digitalstrom"),AN22)</f>
        <v>2</v>
      </c>
      <c r="AO26" s="180">
        <f>IF(AND(Projekteingabe!$C$16="Ja",Projekteingabe!$C$17="Digitalstrom"),AO22)</f>
        <v>2</v>
      </c>
      <c r="AP26" s="180">
        <f>IF(AND(Projekteingabe!$C$16="Ja",Projekteingabe!$C$17="Digitalstrom"),AP22)</f>
        <v>1</v>
      </c>
      <c r="AQ26" s="180">
        <f>IF(AND(Projekteingabe!$C$16="Ja",Projekteingabe!$C$17="Digitalstrom"),AQ22)</f>
        <v>0</v>
      </c>
      <c r="AR26" s="180">
        <f>IF(AND(Projekteingabe!$C$16="Ja",Projekteingabe!$C$17="Digitalstrom"),AR22)</f>
        <v>0</v>
      </c>
      <c r="AS26" s="180">
        <f>IF(AND(Projekteingabe!$C$16="Ja",Projekteingabe!$C$17="Digitalstrom"),AS22)</f>
        <v>1</v>
      </c>
      <c r="AT26" s="325">
        <f>IF(AND(Projekteingabe!$C$16="Ja",Projekteingabe!$C$17="Digitalstrom"),AT22)</f>
        <v>0</v>
      </c>
      <c r="AU26" s="180">
        <f>AU23</f>
        <v>0</v>
      </c>
      <c r="AV26" s="180">
        <f t="shared" ref="AV26:CB26" si="0">AV23</f>
        <v>0</v>
      </c>
      <c r="AW26" s="180">
        <f t="shared" si="0"/>
        <v>0</v>
      </c>
      <c r="AX26" s="180">
        <f t="shared" si="0"/>
        <v>0</v>
      </c>
      <c r="AY26" s="180">
        <f t="shared" si="0"/>
        <v>0</v>
      </c>
      <c r="AZ26" s="180">
        <f t="shared" si="0"/>
        <v>0</v>
      </c>
      <c r="BA26" s="180">
        <f t="shared" si="0"/>
        <v>0</v>
      </c>
      <c r="BB26" s="180">
        <f t="shared" si="0"/>
        <v>1</v>
      </c>
      <c r="BC26" s="180">
        <f t="shared" si="0"/>
        <v>0</v>
      </c>
      <c r="BD26" s="180">
        <f t="shared" si="0"/>
        <v>0</v>
      </c>
      <c r="BE26" s="180">
        <f t="shared" si="0"/>
        <v>0</v>
      </c>
      <c r="BF26" s="180">
        <f t="shared" si="0"/>
        <v>0</v>
      </c>
      <c r="BG26" s="180">
        <f t="shared" si="0"/>
        <v>0</v>
      </c>
      <c r="BH26" s="180">
        <f t="shared" si="0"/>
        <v>0</v>
      </c>
      <c r="BI26" s="180">
        <f t="shared" si="0"/>
        <v>0</v>
      </c>
      <c r="BJ26" s="180">
        <f t="shared" si="0"/>
        <v>0</v>
      </c>
      <c r="BK26" s="325">
        <f t="shared" si="0"/>
        <v>0</v>
      </c>
      <c r="BL26" s="180">
        <f t="shared" si="0"/>
        <v>0</v>
      </c>
      <c r="BM26" s="180">
        <f t="shared" si="0"/>
        <v>0</v>
      </c>
      <c r="BN26" s="180">
        <f t="shared" si="0"/>
        <v>0</v>
      </c>
      <c r="BO26" s="180">
        <f t="shared" si="0"/>
        <v>0</v>
      </c>
      <c r="BP26" s="180">
        <f t="shared" si="0"/>
        <v>0</v>
      </c>
      <c r="BQ26" s="180">
        <f t="shared" si="0"/>
        <v>0</v>
      </c>
      <c r="BR26" s="180">
        <f t="shared" si="0"/>
        <v>0</v>
      </c>
      <c r="BS26" s="180">
        <f t="shared" si="0"/>
        <v>2</v>
      </c>
      <c r="BT26" s="180">
        <f t="shared" si="0"/>
        <v>0</v>
      </c>
      <c r="BU26" s="180">
        <f t="shared" si="0"/>
        <v>0</v>
      </c>
      <c r="BV26" s="180">
        <f t="shared" si="0"/>
        <v>0</v>
      </c>
      <c r="BW26" s="180">
        <f t="shared" si="0"/>
        <v>0</v>
      </c>
      <c r="BX26" s="180">
        <f t="shared" si="0"/>
        <v>0</v>
      </c>
      <c r="BY26" s="180">
        <f t="shared" si="0"/>
        <v>0</v>
      </c>
      <c r="BZ26" s="180">
        <f t="shared" si="0"/>
        <v>0</v>
      </c>
      <c r="CA26" s="180">
        <f t="shared" si="0"/>
        <v>0</v>
      </c>
      <c r="CB26" s="325">
        <f t="shared" si="0"/>
        <v>0</v>
      </c>
    </row>
    <row r="27" spans="1:80" s="3" customFormat="1" x14ac:dyDescent="0.2">
      <c r="A27" s="107">
        <v>237.1</v>
      </c>
      <c r="B27" s="8"/>
      <c r="C27" s="8" t="s">
        <v>172</v>
      </c>
      <c r="D27" s="9"/>
      <c r="E27" s="171"/>
      <c r="F27" s="175"/>
      <c r="G27" s="14"/>
      <c r="H27" s="268"/>
      <c r="I27" s="276"/>
      <c r="J27" s="8"/>
      <c r="K27" s="160"/>
      <c r="L27" s="161">
        <f>SUM(L28:L35)</f>
        <v>1710</v>
      </c>
      <c r="M27" s="22"/>
      <c r="N27" s="308"/>
      <c r="O27" s="23"/>
      <c r="P27" s="23"/>
      <c r="Q27" s="23"/>
      <c r="R27" s="23"/>
      <c r="S27" s="23"/>
      <c r="T27" s="23"/>
      <c r="U27" s="23"/>
      <c r="V27" s="23"/>
      <c r="W27" s="303"/>
      <c r="X27" s="297"/>
      <c r="Y27" s="297"/>
      <c r="Z27" s="297"/>
      <c r="AA27" s="297"/>
      <c r="AB27" s="297"/>
      <c r="AC27" s="315"/>
      <c r="AT27" s="323"/>
      <c r="BK27" s="323"/>
      <c r="CB27" s="323"/>
    </row>
    <row r="28" spans="1:80" s="1" customFormat="1" ht="14" x14ac:dyDescent="0.2">
      <c r="A28" s="103">
        <v>237.1</v>
      </c>
      <c r="B28" s="1" t="s">
        <v>518</v>
      </c>
      <c r="C28" s="2" t="s">
        <v>506</v>
      </c>
      <c r="D28" s="5" t="s">
        <v>173</v>
      </c>
      <c r="E28" s="165" t="s">
        <v>133</v>
      </c>
      <c r="F28" s="173" t="s">
        <v>134</v>
      </c>
      <c r="G28" s="11" t="s">
        <v>174</v>
      </c>
      <c r="H28" s="269" t="s">
        <v>175</v>
      </c>
      <c r="I28" s="277"/>
      <c r="J28" s="4"/>
      <c r="K28" s="151">
        <v>120</v>
      </c>
      <c r="L28" s="148" cm="1">
        <f t="array" ref="L28">IF(Projekteingabe!$C$10=1,SUM(Raumaustattung!M28:AC28*Raumaustattung!K28),IF(Projekteingabe!$C$10=2,SUM(AD28:AT28*Raumaustattung!K28),IF(Projekteingabe!$C$10=3,SUM(AU28:BK28*Raumaustattung!K28),IF(Projekteingabe!$C$10=4,SUM(BL28:CB28*Raumaustattung!K28),""))))</f>
        <v>360</v>
      </c>
      <c r="M28" s="177"/>
      <c r="N28" s="178"/>
      <c r="O28" s="20"/>
      <c r="P28" s="20"/>
      <c r="Q28" s="20"/>
      <c r="R28" s="20"/>
      <c r="S28" s="20"/>
      <c r="T28" s="20"/>
      <c r="U28" s="20"/>
      <c r="V28" s="20">
        <v>1</v>
      </c>
      <c r="W28" s="264">
        <v>1</v>
      </c>
      <c r="X28" s="178">
        <v>1</v>
      </c>
      <c r="Y28" s="178"/>
      <c r="Z28" s="178"/>
      <c r="AA28" s="178"/>
      <c r="AB28" s="178"/>
      <c r="AC28" s="316"/>
      <c r="AD28" s="177"/>
      <c r="AE28" s="178"/>
      <c r="AF28" s="20"/>
      <c r="AG28" s="20"/>
      <c r="AH28" s="20"/>
      <c r="AI28" s="20"/>
      <c r="AJ28" s="20"/>
      <c r="AK28" s="20"/>
      <c r="AL28" s="20"/>
      <c r="AM28" s="20">
        <v>1</v>
      </c>
      <c r="AN28" s="264">
        <v>1</v>
      </c>
      <c r="AO28" s="178">
        <v>1</v>
      </c>
      <c r="AT28" s="324"/>
      <c r="AU28" s="177"/>
      <c r="AV28" s="178"/>
      <c r="AW28" s="20"/>
      <c r="AX28" s="20"/>
      <c r="AY28" s="20"/>
      <c r="AZ28" s="20"/>
      <c r="BA28" s="20"/>
      <c r="BB28" s="20"/>
      <c r="BC28" s="20"/>
      <c r="BD28" s="20">
        <v>1</v>
      </c>
      <c r="BE28" s="264">
        <v>1</v>
      </c>
      <c r="BF28" s="178">
        <v>1</v>
      </c>
      <c r="BK28" s="324"/>
      <c r="BL28" s="177"/>
      <c r="BM28" s="178"/>
      <c r="BN28" s="20"/>
      <c r="BO28" s="20"/>
      <c r="BP28" s="20"/>
      <c r="BQ28" s="20"/>
      <c r="BR28" s="20"/>
      <c r="BS28" s="20"/>
      <c r="BT28" s="20"/>
      <c r="BU28" s="20">
        <v>1</v>
      </c>
      <c r="BV28" s="264">
        <v>1</v>
      </c>
      <c r="BW28" s="178">
        <v>1</v>
      </c>
      <c r="CB28" s="324"/>
    </row>
    <row r="29" spans="1:80" s="1" customFormat="1" ht="14" x14ac:dyDescent="0.2">
      <c r="A29" s="103">
        <v>237.1</v>
      </c>
      <c r="B29" s="1" t="s">
        <v>518</v>
      </c>
      <c r="C29" s="2" t="s">
        <v>519</v>
      </c>
      <c r="D29" s="5" t="s">
        <v>176</v>
      </c>
      <c r="E29" s="165" t="s">
        <v>133</v>
      </c>
      <c r="F29" s="173" t="s">
        <v>134</v>
      </c>
      <c r="G29" s="11" t="s">
        <v>174</v>
      </c>
      <c r="H29" s="269" t="s">
        <v>175</v>
      </c>
      <c r="I29" s="277"/>
      <c r="J29" s="4"/>
      <c r="K29" s="151">
        <v>150</v>
      </c>
      <c r="L29" s="148" cm="1">
        <f t="array" ref="L29">IF(Projekteingabe!$C$10=1,SUM(Raumaustattung!M29:AC29*Raumaustattung!K29),IF(Projekteingabe!$C$10=2,SUM(AD29:AT29*Raumaustattung!K29),IF(Projekteingabe!$C$10=3,SUM(AU29:BK29*Raumaustattung!K29),IF(Projekteingabe!$C$10=4,SUM(BL29:CB29*Raumaustattung!K29),""))))</f>
        <v>1350</v>
      </c>
      <c r="M29" s="177">
        <v>1</v>
      </c>
      <c r="N29" s="178">
        <v>1</v>
      </c>
      <c r="O29" s="20">
        <v>1</v>
      </c>
      <c r="P29" s="20">
        <v>1</v>
      </c>
      <c r="Q29" s="20">
        <v>1</v>
      </c>
      <c r="R29" s="20">
        <v>1</v>
      </c>
      <c r="S29" s="20">
        <v>1</v>
      </c>
      <c r="T29" s="20">
        <v>1</v>
      </c>
      <c r="U29" s="20">
        <v>1</v>
      </c>
      <c r="V29" s="20"/>
      <c r="W29" s="264"/>
      <c r="X29" s="178"/>
      <c r="Y29" s="178"/>
      <c r="Z29" s="178"/>
      <c r="AA29" s="178"/>
      <c r="AB29" s="178"/>
      <c r="AC29" s="316"/>
      <c r="AD29" s="177">
        <v>1</v>
      </c>
      <c r="AE29" s="178">
        <v>1</v>
      </c>
      <c r="AF29" s="20">
        <v>1</v>
      </c>
      <c r="AG29" s="20">
        <v>1</v>
      </c>
      <c r="AH29" s="20">
        <v>1</v>
      </c>
      <c r="AI29" s="20">
        <v>1</v>
      </c>
      <c r="AJ29" s="20">
        <v>1</v>
      </c>
      <c r="AK29" s="20">
        <v>1</v>
      </c>
      <c r="AL29" s="20">
        <v>1</v>
      </c>
      <c r="AM29" s="20"/>
      <c r="AN29" s="264"/>
      <c r="AO29" s="178"/>
      <c r="AT29" s="324"/>
      <c r="AU29" s="177">
        <v>1</v>
      </c>
      <c r="AV29" s="178">
        <v>1</v>
      </c>
      <c r="AW29" s="20">
        <v>1</v>
      </c>
      <c r="AX29" s="20">
        <v>1</v>
      </c>
      <c r="AY29" s="20">
        <v>1</v>
      </c>
      <c r="AZ29" s="20">
        <v>1</v>
      </c>
      <c r="BA29" s="20">
        <v>1</v>
      </c>
      <c r="BB29" s="20">
        <v>1</v>
      </c>
      <c r="BC29" s="20">
        <v>1</v>
      </c>
      <c r="BD29" s="20"/>
      <c r="BE29" s="264"/>
      <c r="BF29" s="178"/>
      <c r="BK29" s="324"/>
      <c r="BL29" s="177">
        <v>1</v>
      </c>
      <c r="BM29" s="178">
        <v>1</v>
      </c>
      <c r="BN29" s="20">
        <v>1</v>
      </c>
      <c r="BO29" s="20">
        <v>1</v>
      </c>
      <c r="BP29" s="20">
        <v>1</v>
      </c>
      <c r="BQ29" s="20">
        <v>1</v>
      </c>
      <c r="BR29" s="20">
        <v>1</v>
      </c>
      <c r="BS29" s="20">
        <v>1</v>
      </c>
      <c r="BT29" s="20">
        <v>1</v>
      </c>
      <c r="BU29" s="20"/>
      <c r="BV29" s="264"/>
      <c r="BW29" s="178"/>
      <c r="CB29" s="324"/>
    </row>
    <row r="30" spans="1:80" s="1" customFormat="1" ht="14" x14ac:dyDescent="0.2">
      <c r="A30" s="103">
        <v>237.1</v>
      </c>
      <c r="B30" s="1" t="s">
        <v>520</v>
      </c>
      <c r="C30" s="2" t="s">
        <v>521</v>
      </c>
      <c r="D30" s="5" t="s">
        <v>177</v>
      </c>
      <c r="E30" s="165" t="s">
        <v>133</v>
      </c>
      <c r="F30" s="173" t="s">
        <v>134</v>
      </c>
      <c r="G30" s="11" t="s">
        <v>178</v>
      </c>
      <c r="H30" s="269"/>
      <c r="I30" s="277"/>
      <c r="J30" s="4"/>
      <c r="K30" s="151">
        <v>183</v>
      </c>
      <c r="L30" s="148" cm="1">
        <f t="array" ref="L30">IF(Projekteingabe!$C$10=1,SUM(Raumaustattung!M30:AC30*Raumaustattung!K30),IF(Projekteingabe!$C$10=2,SUM(AD30:AT30*Raumaustattung!K30),IF(Projekteingabe!$C$10=3,SUM(AU30:BK30*Raumaustattung!K30),IF(Projekteingabe!$C$10=4,SUM(BL30:CB30*Raumaustattung!K30),""))))</f>
        <v>0</v>
      </c>
      <c r="M30" s="177"/>
      <c r="N30" s="178"/>
      <c r="O30" s="20"/>
      <c r="P30" s="20"/>
      <c r="Q30" s="20"/>
      <c r="R30" s="20"/>
      <c r="S30" s="20"/>
      <c r="T30" s="20"/>
      <c r="U30" s="20"/>
      <c r="V30" s="20"/>
      <c r="W30" s="264"/>
      <c r="X30" s="178"/>
      <c r="Y30" s="178"/>
      <c r="Z30" s="178"/>
      <c r="AA30" s="178"/>
      <c r="AB30" s="178"/>
      <c r="AC30" s="316"/>
      <c r="AT30" s="324"/>
      <c r="BK30" s="324"/>
      <c r="CB30" s="324"/>
    </row>
    <row r="31" spans="1:80" s="1" customFormat="1" ht="14" x14ac:dyDescent="0.2">
      <c r="A31" s="103">
        <v>237.1</v>
      </c>
      <c r="C31" s="2"/>
      <c r="D31" s="5" t="s">
        <v>179</v>
      </c>
      <c r="E31" s="165" t="s">
        <v>133</v>
      </c>
      <c r="F31" s="173" t="s">
        <v>134</v>
      </c>
      <c r="G31" s="11" t="s">
        <v>174</v>
      </c>
      <c r="H31" s="269" t="s">
        <v>180</v>
      </c>
      <c r="I31" s="277"/>
      <c r="J31" s="4"/>
      <c r="K31" s="151">
        <v>150</v>
      </c>
      <c r="L31" s="148" cm="1">
        <f t="array" ref="L31">IF(Projekteingabe!$C$10=1,SUM(Raumaustattung!M31:AC31*Raumaustattung!K31),IF(Projekteingabe!$C$10=2,SUM(AD31:AT31*Raumaustattung!K31),IF(Projekteingabe!$C$10=3,SUM(AU31:BK31*Raumaustattung!K31),IF(Projekteingabe!$C$10=4,SUM(BL31:CB31*Raumaustattung!K31),""))))</f>
        <v>0</v>
      </c>
      <c r="M31" s="177"/>
      <c r="N31" s="178"/>
      <c r="O31" s="20"/>
      <c r="P31" s="20"/>
      <c r="Q31" s="20"/>
      <c r="R31" s="20"/>
      <c r="S31" s="20"/>
      <c r="T31" s="20"/>
      <c r="U31" s="20"/>
      <c r="V31" s="20"/>
      <c r="W31" s="264"/>
      <c r="X31" s="178"/>
      <c r="Y31" s="178"/>
      <c r="Z31" s="178"/>
      <c r="AA31" s="178"/>
      <c r="AB31" s="178"/>
      <c r="AC31" s="316"/>
      <c r="AT31" s="324"/>
      <c r="BK31" s="324"/>
      <c r="CB31" s="324"/>
    </row>
    <row r="32" spans="1:80" s="1" customFormat="1" ht="14" x14ac:dyDescent="0.2">
      <c r="A32" s="103">
        <v>237.1</v>
      </c>
      <c r="C32" s="2"/>
      <c r="D32" s="5" t="s">
        <v>181</v>
      </c>
      <c r="E32" s="165" t="s">
        <v>133</v>
      </c>
      <c r="F32" s="173" t="s">
        <v>134</v>
      </c>
      <c r="G32" s="11" t="s">
        <v>178</v>
      </c>
      <c r="H32" s="269"/>
      <c r="I32" s="277"/>
      <c r="J32" s="4"/>
      <c r="K32" s="151">
        <v>211</v>
      </c>
      <c r="L32" s="148" cm="1">
        <f t="array" ref="L32">IF(Projekteingabe!$C$10=1,SUM(Raumaustattung!M32:AC32*Raumaustattung!K32),IF(Projekteingabe!$C$10=2,SUM(AD32:AT32*Raumaustattung!K32),IF(Projekteingabe!$C$10=3,SUM(AU32:BK32*Raumaustattung!K32),IF(Projekteingabe!$C$10=4,SUM(BL32:CB32*Raumaustattung!K32),""))))</f>
        <v>0</v>
      </c>
      <c r="M32" s="177"/>
      <c r="N32" s="178"/>
      <c r="O32" s="20"/>
      <c r="P32" s="20"/>
      <c r="Q32" s="20"/>
      <c r="R32" s="20"/>
      <c r="S32" s="20"/>
      <c r="T32" s="20"/>
      <c r="U32" s="20"/>
      <c r="V32" s="20"/>
      <c r="W32" s="264"/>
      <c r="X32" s="178"/>
      <c r="Y32" s="178"/>
      <c r="Z32" s="178"/>
      <c r="AA32" s="178"/>
      <c r="AB32" s="178"/>
      <c r="AC32" s="316"/>
      <c r="AT32" s="324"/>
      <c r="BK32" s="324"/>
      <c r="CB32" s="324"/>
    </row>
    <row r="33" spans="1:80" s="180" customFormat="1" ht="14" x14ac:dyDescent="0.2">
      <c r="A33" s="179">
        <v>239</v>
      </c>
      <c r="C33" s="181"/>
      <c r="D33" s="182" t="s">
        <v>182</v>
      </c>
      <c r="E33" s="183" t="s">
        <v>133</v>
      </c>
      <c r="F33" s="194" t="s">
        <v>134</v>
      </c>
      <c r="G33" s="184" t="s">
        <v>183</v>
      </c>
      <c r="H33" s="270"/>
      <c r="I33" s="278"/>
      <c r="J33" s="193"/>
      <c r="K33" s="186">
        <v>154</v>
      </c>
      <c r="L33" s="187" cm="1">
        <f t="array" ref="L33">IF(Projekteingabe!$C$10=1,SUM(Raumaustattung!M33:AC33*Raumaustattung!K33),IF(Projekteingabe!$C$10=2,SUM(AD33:AT33*Raumaustattung!K33),IF(Projekteingabe!$C$10=3,SUM(AU33:BK33*Raumaustattung!K33),IF(Projekteingabe!$C$10=4,SUM(BL33:CB33*Raumaustattung!K33),""))))</f>
        <v>0</v>
      </c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304"/>
      <c r="X33" s="298"/>
      <c r="Y33" s="298"/>
      <c r="Z33" s="298"/>
      <c r="AA33" s="298"/>
      <c r="AB33" s="298"/>
      <c r="AC33" s="317"/>
      <c r="AT33" s="325"/>
      <c r="BK33" s="325"/>
      <c r="CB33" s="325"/>
    </row>
    <row r="34" spans="1:80" s="180" customFormat="1" ht="14" x14ac:dyDescent="0.2">
      <c r="A34" s="179">
        <v>239</v>
      </c>
      <c r="C34" s="181"/>
      <c r="D34" s="182" t="s">
        <v>184</v>
      </c>
      <c r="E34" s="183" t="s">
        <v>133</v>
      </c>
      <c r="F34" s="194" t="s">
        <v>134</v>
      </c>
      <c r="G34" s="184" t="s">
        <v>185</v>
      </c>
      <c r="H34" s="270"/>
      <c r="I34" s="278"/>
      <c r="J34" s="193"/>
      <c r="K34" s="186">
        <v>76</v>
      </c>
      <c r="L34" s="187" cm="1">
        <f t="array" ref="L34">IF(Projekteingabe!$C$10=1,SUM(Raumaustattung!M34:AC34*Raumaustattung!K34),IF(Projekteingabe!$C$10=2,SUM(AD34:AT34*Raumaustattung!K34),IF(Projekteingabe!$C$10=3,SUM(AU34:BK34*Raumaustattung!K34),IF(Projekteingabe!$C$10=4,SUM(BL34:CB34*Raumaustattung!K34),""))))</f>
        <v>0</v>
      </c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304"/>
      <c r="X34" s="298"/>
      <c r="Y34" s="298"/>
      <c r="Z34" s="298"/>
      <c r="AA34" s="298"/>
      <c r="AB34" s="298"/>
      <c r="AC34" s="317"/>
      <c r="AT34" s="325"/>
      <c r="BK34" s="325"/>
      <c r="CB34" s="325"/>
    </row>
    <row r="35" spans="1:80" s="180" customFormat="1" ht="14" x14ac:dyDescent="0.2">
      <c r="A35" s="179">
        <v>239</v>
      </c>
      <c r="C35" s="181"/>
      <c r="D35" s="182" t="s">
        <v>186</v>
      </c>
      <c r="E35" s="183" t="s">
        <v>133</v>
      </c>
      <c r="F35" s="194" t="s">
        <v>134</v>
      </c>
      <c r="G35" s="184" t="s">
        <v>187</v>
      </c>
      <c r="H35" s="270"/>
      <c r="I35" s="278"/>
      <c r="J35" s="193"/>
      <c r="K35" s="195" t="s">
        <v>149</v>
      </c>
      <c r="L35" s="187"/>
      <c r="M35" s="188"/>
      <c r="N35" s="286"/>
      <c r="O35" s="189"/>
      <c r="P35" s="189"/>
      <c r="Q35" s="189"/>
      <c r="R35" s="189"/>
      <c r="S35" s="189"/>
      <c r="T35" s="189"/>
      <c r="U35" s="189"/>
      <c r="V35" s="189"/>
      <c r="W35" s="304"/>
      <c r="X35" s="298"/>
      <c r="Y35" s="298"/>
      <c r="Z35" s="298"/>
      <c r="AA35" s="298"/>
      <c r="AB35" s="298"/>
      <c r="AC35" s="317"/>
      <c r="AT35" s="325"/>
      <c r="BK35" s="325"/>
      <c r="CB35" s="325"/>
    </row>
    <row r="36" spans="1:80" s="119" customFormat="1" ht="19" x14ac:dyDescent="0.2">
      <c r="A36" s="110"/>
      <c r="B36" s="111" t="s">
        <v>188</v>
      </c>
      <c r="C36" s="111"/>
      <c r="D36" s="112"/>
      <c r="E36" s="113"/>
      <c r="F36" s="176"/>
      <c r="G36" s="114"/>
      <c r="H36" s="281"/>
      <c r="I36" s="284"/>
      <c r="K36" s="283"/>
      <c r="L36" s="285">
        <f>SUM(L8,L14,L19,L27)</f>
        <v>10856</v>
      </c>
      <c r="M36" s="282"/>
      <c r="N36" s="282"/>
      <c r="O36" s="117"/>
      <c r="P36" s="117"/>
      <c r="Q36" s="117"/>
      <c r="R36" s="117"/>
      <c r="S36" s="117"/>
      <c r="T36" s="117"/>
      <c r="U36" s="117"/>
      <c r="V36" s="117"/>
      <c r="W36" s="305"/>
      <c r="X36" s="299"/>
      <c r="Y36" s="299"/>
      <c r="Z36" s="299"/>
      <c r="AA36" s="299"/>
      <c r="AB36" s="299"/>
      <c r="AC36" s="318"/>
      <c r="AT36" s="326"/>
      <c r="BK36" s="326"/>
      <c r="CB36" s="326"/>
    </row>
    <row r="37" spans="1:80" x14ac:dyDescent="0.2">
      <c r="A37" s="103"/>
      <c r="B37" s="1"/>
      <c r="L37" s="164"/>
    </row>
    <row r="38" spans="1:80" x14ac:dyDescent="0.2">
      <c r="A38" s="103"/>
      <c r="B38" s="1"/>
      <c r="L38" s="164"/>
    </row>
    <row r="39" spans="1:80" x14ac:dyDescent="0.2">
      <c r="A39" s="103"/>
      <c r="B39" s="1"/>
      <c r="C39" s="1"/>
      <c r="D39" s="10"/>
      <c r="E39" s="16"/>
      <c r="F39" s="136"/>
      <c r="G39" s="17"/>
      <c r="H39" s="272"/>
      <c r="I39" s="280"/>
      <c r="J39" s="1"/>
      <c r="L39" s="164"/>
      <c r="M39" s="25"/>
      <c r="N39" s="310"/>
      <c r="O39" s="26"/>
      <c r="P39" s="26"/>
      <c r="Q39" s="26"/>
      <c r="R39" s="26"/>
      <c r="S39" s="26"/>
      <c r="T39" s="26"/>
      <c r="U39" s="26"/>
      <c r="V39" s="26"/>
      <c r="W39" s="306"/>
      <c r="X39" s="300"/>
      <c r="Y39" s="300"/>
      <c r="Z39" s="300"/>
      <c r="AA39" s="300"/>
      <c r="AB39" s="300"/>
      <c r="AC39" s="319"/>
    </row>
    <row r="40" spans="1:80" x14ac:dyDescent="0.2">
      <c r="A40" s="103"/>
      <c r="B40" s="1"/>
      <c r="C40" s="1"/>
      <c r="D40" s="10"/>
      <c r="E40" s="16"/>
      <c r="F40" s="136"/>
      <c r="G40" s="17"/>
      <c r="H40" s="272"/>
      <c r="I40" s="280"/>
      <c r="J40" s="1"/>
      <c r="L40" s="164"/>
      <c r="M40" s="25"/>
      <c r="N40" s="310"/>
      <c r="O40" s="26"/>
      <c r="P40" s="26"/>
      <c r="Q40" s="26"/>
      <c r="R40" s="26"/>
      <c r="S40" s="26"/>
      <c r="T40" s="26"/>
      <c r="U40" s="26"/>
      <c r="V40" s="26"/>
      <c r="W40" s="306"/>
      <c r="X40" s="300"/>
      <c r="Y40" s="300"/>
      <c r="Z40" s="300"/>
      <c r="AA40" s="300"/>
      <c r="AB40" s="300"/>
      <c r="AC40" s="319"/>
    </row>
    <row r="41" spans="1:80" x14ac:dyDescent="0.2">
      <c r="A41" s="103"/>
      <c r="B41" s="1"/>
      <c r="C41" s="1"/>
      <c r="D41" s="10"/>
      <c r="E41" s="16"/>
      <c r="F41" s="136"/>
      <c r="G41" s="17"/>
      <c r="H41" s="272"/>
      <c r="I41" s="280"/>
      <c r="J41" s="1"/>
      <c r="L41" s="164"/>
      <c r="M41" s="25"/>
      <c r="N41" s="310"/>
      <c r="O41" s="26"/>
      <c r="P41" s="26"/>
      <c r="Q41" s="26"/>
      <c r="R41" s="26"/>
      <c r="S41" s="26"/>
      <c r="T41" s="26"/>
      <c r="U41" s="26"/>
      <c r="V41" s="26"/>
      <c r="W41" s="306"/>
      <c r="X41" s="300"/>
      <c r="Y41" s="300"/>
      <c r="Z41" s="300"/>
      <c r="AA41" s="300"/>
      <c r="AB41" s="300"/>
      <c r="AC41" s="319"/>
    </row>
    <row r="42" spans="1:80" x14ac:dyDescent="0.2">
      <c r="A42" s="103"/>
      <c r="B42" s="1"/>
      <c r="C42" s="1"/>
      <c r="D42" s="10"/>
      <c r="E42" s="16"/>
      <c r="F42" s="136"/>
      <c r="G42" s="17"/>
      <c r="H42" s="272"/>
      <c r="I42" s="280"/>
      <c r="J42" s="1"/>
      <c r="L42" s="164"/>
      <c r="M42" s="25"/>
      <c r="N42" s="310"/>
      <c r="O42" s="26"/>
      <c r="P42" s="26"/>
      <c r="Q42" s="26"/>
      <c r="R42" s="26"/>
      <c r="S42" s="26"/>
      <c r="T42" s="26"/>
      <c r="U42" s="26"/>
      <c r="V42" s="26"/>
      <c r="W42" s="306"/>
      <c r="X42" s="300"/>
      <c r="Y42" s="300"/>
      <c r="Z42" s="300"/>
      <c r="AA42" s="300"/>
      <c r="AB42" s="300"/>
      <c r="AC42" s="319"/>
    </row>
    <row r="43" spans="1:80" x14ac:dyDescent="0.2">
      <c r="A43" s="103"/>
      <c r="B43" s="1"/>
      <c r="C43" s="1"/>
      <c r="D43" s="10"/>
      <c r="E43" s="16"/>
      <c r="F43" s="136"/>
      <c r="G43" s="17"/>
      <c r="H43" s="272"/>
      <c r="I43" s="280"/>
      <c r="J43" s="1"/>
      <c r="L43" s="164"/>
      <c r="M43" s="25"/>
      <c r="N43" s="310"/>
      <c r="O43" s="26"/>
      <c r="P43" s="26"/>
      <c r="Q43" s="26"/>
      <c r="R43" s="26"/>
      <c r="S43" s="26"/>
      <c r="T43" s="26"/>
      <c r="U43" s="26"/>
      <c r="V43" s="26"/>
      <c r="W43" s="306"/>
      <c r="X43" s="300"/>
      <c r="Y43" s="300"/>
      <c r="Z43" s="300"/>
      <c r="AA43" s="300"/>
      <c r="AB43" s="300"/>
      <c r="AC43" s="319"/>
    </row>
    <row r="44" spans="1:80" x14ac:dyDescent="0.2">
      <c r="B44" s="1"/>
      <c r="C44" s="1"/>
      <c r="D44" s="10"/>
      <c r="E44" s="16"/>
      <c r="F44" s="136"/>
      <c r="G44" s="17"/>
      <c r="H44" s="272"/>
      <c r="I44" s="280"/>
      <c r="J44" s="1"/>
      <c r="L44" s="164"/>
      <c r="M44" s="25"/>
      <c r="N44" s="310"/>
      <c r="O44" s="26"/>
      <c r="P44" s="26"/>
      <c r="Q44" s="26"/>
      <c r="R44" s="26"/>
      <c r="S44" s="26"/>
      <c r="T44" s="26"/>
      <c r="U44" s="26"/>
      <c r="V44" s="26"/>
      <c r="W44" s="306"/>
      <c r="X44" s="300"/>
      <c r="Y44" s="300"/>
      <c r="Z44" s="300"/>
      <c r="AA44" s="300"/>
      <c r="AB44" s="300"/>
      <c r="AC44" s="319"/>
    </row>
    <row r="45" spans="1:80" x14ac:dyDescent="0.2">
      <c r="B45" s="1"/>
      <c r="C45" s="1"/>
      <c r="D45" s="10"/>
      <c r="E45" s="16"/>
      <c r="F45" s="136"/>
      <c r="G45" s="17"/>
      <c r="H45" s="272"/>
      <c r="I45" s="280"/>
      <c r="J45" s="1"/>
      <c r="L45" s="164"/>
      <c r="M45" s="25"/>
      <c r="N45" s="310"/>
      <c r="O45" s="26"/>
      <c r="P45" s="26"/>
      <c r="Q45" s="26"/>
      <c r="R45" s="26"/>
      <c r="S45" s="26"/>
      <c r="T45" s="26"/>
      <c r="U45" s="26"/>
      <c r="V45" s="26"/>
      <c r="W45" s="306"/>
      <c r="X45" s="300"/>
      <c r="Y45" s="300"/>
      <c r="Z45" s="300"/>
      <c r="AA45" s="300"/>
      <c r="AB45" s="300"/>
      <c r="AC45" s="319"/>
    </row>
    <row r="46" spans="1:80" x14ac:dyDescent="0.2">
      <c r="B46" s="1"/>
      <c r="C46" s="1"/>
      <c r="D46" s="10"/>
      <c r="E46" s="16"/>
      <c r="F46" s="136"/>
      <c r="G46" s="17"/>
      <c r="H46" s="272"/>
      <c r="I46" s="280"/>
      <c r="J46" s="1"/>
      <c r="L46" s="164"/>
      <c r="M46" s="25"/>
      <c r="N46" s="310"/>
      <c r="O46" s="26"/>
      <c r="P46" s="26"/>
      <c r="Q46" s="26"/>
      <c r="R46" s="26"/>
      <c r="S46" s="26"/>
      <c r="T46" s="26"/>
      <c r="U46" s="26"/>
      <c r="V46" s="26"/>
      <c r="W46" s="306"/>
      <c r="X46" s="300"/>
      <c r="Y46" s="300"/>
      <c r="Z46" s="300"/>
      <c r="AA46" s="300"/>
      <c r="AB46" s="300"/>
      <c r="AC46" s="319"/>
    </row>
    <row r="47" spans="1:80" x14ac:dyDescent="0.2">
      <c r="B47" s="1"/>
      <c r="C47" s="1"/>
      <c r="D47" s="10"/>
      <c r="E47" s="16"/>
      <c r="F47" s="136"/>
      <c r="G47" s="17"/>
      <c r="H47" s="272"/>
      <c r="I47" s="280"/>
      <c r="J47" s="1"/>
      <c r="L47" s="164"/>
      <c r="M47" s="25"/>
      <c r="N47" s="310"/>
      <c r="O47" s="26"/>
      <c r="P47" s="26"/>
      <c r="Q47" s="26"/>
      <c r="R47" s="26"/>
      <c r="S47" s="26"/>
      <c r="T47" s="26"/>
      <c r="U47" s="26"/>
      <c r="V47" s="26"/>
      <c r="W47" s="306"/>
      <c r="X47" s="300"/>
      <c r="Y47" s="300"/>
      <c r="Z47" s="300"/>
      <c r="AA47" s="300"/>
      <c r="AB47" s="300"/>
      <c r="AC47" s="319"/>
    </row>
    <row r="48" spans="1:80" x14ac:dyDescent="0.2">
      <c r="B48" s="1"/>
    </row>
  </sheetData>
  <mergeCells count="7">
    <mergeCell ref="AD5:AT5"/>
    <mergeCell ref="AU5:BK5"/>
    <mergeCell ref="BL5:CB5"/>
    <mergeCell ref="I5:J5"/>
    <mergeCell ref="B5:D5"/>
    <mergeCell ref="K5:L5"/>
    <mergeCell ref="M5:AC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6EDE-6192-4A7F-B28E-60A89041719C}">
  <dimension ref="A1:AP157"/>
  <sheetViews>
    <sheetView zoomScale="90" zoomScaleNormal="90" workbookViewId="0">
      <pane xSplit="9" ySplit="6" topLeftCell="J103" activePane="bottomRight" state="frozen"/>
      <selection pane="topRight" activeCell="F1" sqref="F1"/>
      <selection pane="bottomLeft" activeCell="A8" sqref="A8"/>
      <selection pane="bottomRight" activeCell="I111" sqref="I111"/>
    </sheetView>
  </sheetViews>
  <sheetFormatPr baseColWidth="10" defaultColWidth="11.5" defaultRowHeight="14" x14ac:dyDescent="0.2"/>
  <cols>
    <col min="1" max="1" width="6.83203125" style="108" customWidth="1"/>
    <col min="2" max="2" width="2.5" style="6" customWidth="1"/>
    <col min="3" max="3" width="2.5" style="4" customWidth="1"/>
    <col min="4" max="4" width="30.6640625" style="5" customWidth="1"/>
    <col min="5" max="5" width="18.83203125" style="13" bestFit="1" customWidth="1"/>
    <col min="6" max="6" width="20.6640625" style="135" customWidth="1"/>
    <col min="7" max="7" width="26.6640625" style="11" customWidth="1"/>
    <col min="8" max="8" width="26.6640625" style="12" customWidth="1"/>
    <col min="9" max="9" width="12.5" style="147" customWidth="1"/>
    <col min="10" max="10" width="14.1640625" style="148" bestFit="1" customWidth="1"/>
    <col min="11" max="11" width="3.33203125" style="19" customWidth="1"/>
    <col min="12" max="40" width="3.33203125" style="20" customWidth="1"/>
    <col min="41" max="41" width="3.33203125" style="21" customWidth="1"/>
    <col min="42" max="42" width="93.5" style="124" bestFit="1" customWidth="1"/>
    <col min="43" max="16384" width="11.5" style="1"/>
  </cols>
  <sheetData>
    <row r="1" spans="1:42" s="29" customFormat="1" ht="19" x14ac:dyDescent="0.2">
      <c r="A1" s="89" t="s">
        <v>3</v>
      </c>
      <c r="C1" s="30"/>
      <c r="D1" s="30"/>
      <c r="E1" s="30"/>
      <c r="F1" s="30"/>
      <c r="G1" s="30"/>
      <c r="H1" s="30"/>
      <c r="I1" s="144"/>
      <c r="J1" s="144"/>
      <c r="K1" s="30"/>
      <c r="L1" s="30"/>
      <c r="M1" s="30"/>
      <c r="N1" s="30"/>
      <c r="O1" s="30"/>
      <c r="P1" s="30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120"/>
    </row>
    <row r="2" spans="1:42" s="29" customFormat="1" ht="19" x14ac:dyDescent="0.2">
      <c r="A2" s="89" t="s">
        <v>112</v>
      </c>
      <c r="C2" s="30"/>
      <c r="D2" s="30"/>
      <c r="E2" s="30"/>
      <c r="F2" s="30"/>
      <c r="G2" s="30"/>
      <c r="H2" s="30"/>
      <c r="I2" s="144"/>
      <c r="J2" s="144"/>
      <c r="K2" s="30"/>
      <c r="L2" s="30"/>
      <c r="M2" s="30"/>
      <c r="N2" s="30"/>
      <c r="O2" s="30"/>
      <c r="P2" s="30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120"/>
    </row>
    <row r="3" spans="1:42" s="29" customFormat="1" ht="16" x14ac:dyDescent="0.2">
      <c r="A3" s="90" t="s">
        <v>113</v>
      </c>
      <c r="C3" s="31"/>
      <c r="D3" s="31"/>
      <c r="E3" s="28"/>
      <c r="F3" s="28"/>
      <c r="G3" s="28"/>
      <c r="H3" s="28"/>
      <c r="I3" s="41"/>
      <c r="J3" s="42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120"/>
    </row>
    <row r="4" spans="1:42" s="34" customFormat="1" ht="15" thickBot="1" x14ac:dyDescent="0.25">
      <c r="A4" s="91"/>
      <c r="B4" s="32"/>
      <c r="C4" s="32"/>
      <c r="D4" s="32"/>
      <c r="E4" s="33"/>
      <c r="F4" s="33"/>
      <c r="G4" s="33"/>
      <c r="H4" s="33"/>
      <c r="I4" s="43"/>
      <c r="J4" s="44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121"/>
    </row>
    <row r="5" spans="1:42" s="143" customFormat="1" ht="17" x14ac:dyDescent="0.2">
      <c r="A5" s="137" t="s">
        <v>114</v>
      </c>
      <c r="B5" s="377" t="s">
        <v>115</v>
      </c>
      <c r="C5" s="378"/>
      <c r="D5" s="379"/>
      <c r="E5" s="138" t="s">
        <v>116</v>
      </c>
      <c r="F5" s="139" t="s">
        <v>117</v>
      </c>
      <c r="G5" s="140" t="s">
        <v>118</v>
      </c>
      <c r="H5" s="141" t="s">
        <v>119</v>
      </c>
      <c r="I5" s="381" t="s">
        <v>121</v>
      </c>
      <c r="J5" s="382"/>
      <c r="K5" s="383" t="s">
        <v>204</v>
      </c>
      <c r="L5" s="384"/>
      <c r="M5" s="384"/>
      <c r="N5" s="384"/>
      <c r="O5" s="384"/>
      <c r="P5" s="384"/>
      <c r="Q5" s="384"/>
      <c r="R5" s="384"/>
      <c r="S5" s="384"/>
      <c r="T5" s="384"/>
      <c r="U5" s="384"/>
      <c r="V5" s="384"/>
      <c r="W5" s="384"/>
      <c r="X5" s="384"/>
      <c r="Y5" s="384"/>
      <c r="Z5" s="384"/>
      <c r="AA5" s="384"/>
      <c r="AB5" s="384"/>
      <c r="AC5" s="384"/>
      <c r="AD5" s="384"/>
      <c r="AE5" s="384"/>
      <c r="AF5" s="384"/>
      <c r="AG5" s="384"/>
      <c r="AH5" s="384"/>
      <c r="AI5" s="384"/>
      <c r="AJ5" s="384"/>
      <c r="AK5" s="384"/>
      <c r="AL5" s="384"/>
      <c r="AM5" s="384"/>
      <c r="AN5" s="384"/>
      <c r="AO5" s="385"/>
      <c r="AP5" s="142"/>
    </row>
    <row r="6" spans="1:42" s="47" customFormat="1" ht="76" thickBot="1" x14ac:dyDescent="0.25">
      <c r="A6" s="101"/>
      <c r="B6" s="45"/>
      <c r="C6" s="45"/>
      <c r="D6" s="46"/>
      <c r="E6" s="35"/>
      <c r="F6" s="132"/>
      <c r="G6" s="36"/>
      <c r="H6" s="37"/>
      <c r="I6" s="92" t="s">
        <v>128</v>
      </c>
      <c r="J6" s="93" t="s">
        <v>129</v>
      </c>
      <c r="K6" s="38" t="s">
        <v>205</v>
      </c>
      <c r="L6" s="39" t="s">
        <v>92</v>
      </c>
      <c r="M6" s="39" t="s">
        <v>79</v>
      </c>
      <c r="N6" s="39" t="s">
        <v>206</v>
      </c>
      <c r="O6" s="39" t="s">
        <v>86</v>
      </c>
      <c r="P6" s="39" t="s">
        <v>82</v>
      </c>
      <c r="Q6" s="39" t="s">
        <v>207</v>
      </c>
      <c r="R6" s="39" t="s">
        <v>208</v>
      </c>
      <c r="S6" s="39" t="s">
        <v>48</v>
      </c>
      <c r="T6" s="39" t="s">
        <v>209</v>
      </c>
      <c r="U6" s="39" t="s">
        <v>210</v>
      </c>
      <c r="V6" s="39" t="s">
        <v>25</v>
      </c>
      <c r="W6" s="39" t="s">
        <v>70</v>
      </c>
      <c r="X6" s="39" t="s">
        <v>74</v>
      </c>
      <c r="Y6" s="39" t="s">
        <v>107</v>
      </c>
      <c r="Z6" s="39" t="s">
        <v>97</v>
      </c>
      <c r="AA6" s="39" t="s">
        <v>104</v>
      </c>
      <c r="AB6" s="39" t="s">
        <v>211</v>
      </c>
      <c r="AC6" s="39" t="s">
        <v>212</v>
      </c>
      <c r="AD6" s="39" t="s">
        <v>213</v>
      </c>
      <c r="AE6" s="39" t="s">
        <v>214</v>
      </c>
      <c r="AF6" s="39" t="s">
        <v>44</v>
      </c>
      <c r="AG6" s="39" t="s">
        <v>215</v>
      </c>
      <c r="AH6" s="39" t="s">
        <v>70</v>
      </c>
      <c r="AI6" s="39" t="s">
        <v>216</v>
      </c>
      <c r="AJ6" s="39" t="s">
        <v>96</v>
      </c>
      <c r="AK6" s="39" t="s">
        <v>217</v>
      </c>
      <c r="AL6" s="39" t="s">
        <v>218</v>
      </c>
      <c r="AM6" s="39" t="s">
        <v>219</v>
      </c>
      <c r="AN6" s="39" t="s">
        <v>220</v>
      </c>
      <c r="AO6" s="40" t="s">
        <v>221</v>
      </c>
      <c r="AP6" s="122"/>
    </row>
    <row r="7" spans="1:42" s="56" customFormat="1" ht="16" x14ac:dyDescent="0.2">
      <c r="A7" s="102">
        <v>15</v>
      </c>
      <c r="B7" s="48" t="s">
        <v>222</v>
      </c>
      <c r="C7" s="48"/>
      <c r="D7" s="49"/>
      <c r="E7" s="50"/>
      <c r="F7" s="133"/>
      <c r="G7" s="51"/>
      <c r="H7" s="52"/>
      <c r="I7" s="145"/>
      <c r="J7" s="146"/>
      <c r="K7" s="53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5"/>
      <c r="AP7" s="123"/>
    </row>
    <row r="8" spans="1:42" x14ac:dyDescent="0.2">
      <c r="A8" s="103">
        <v>152</v>
      </c>
      <c r="B8" s="2"/>
      <c r="C8" s="2"/>
      <c r="D8" s="5" t="s">
        <v>223</v>
      </c>
      <c r="E8" s="165" t="s">
        <v>146</v>
      </c>
      <c r="F8" s="11" t="s">
        <v>224</v>
      </c>
      <c r="H8" s="12" t="s">
        <v>225</v>
      </c>
    </row>
    <row r="9" spans="1:42" x14ac:dyDescent="0.2">
      <c r="A9" s="103">
        <v>153</v>
      </c>
      <c r="B9" s="1"/>
      <c r="C9" s="2"/>
      <c r="D9" s="5" t="s">
        <v>130</v>
      </c>
      <c r="E9" s="165" t="s">
        <v>146</v>
      </c>
      <c r="F9" s="11" t="s">
        <v>226</v>
      </c>
      <c r="H9" s="12" t="s">
        <v>227</v>
      </c>
    </row>
    <row r="10" spans="1:42" x14ac:dyDescent="0.2">
      <c r="A10" s="103">
        <v>153</v>
      </c>
      <c r="B10" s="2"/>
      <c r="C10" s="2"/>
      <c r="D10" s="5" t="s">
        <v>228</v>
      </c>
      <c r="E10" s="165" t="s">
        <v>146</v>
      </c>
      <c r="F10" s="11" t="s">
        <v>229</v>
      </c>
      <c r="H10" s="12" t="s">
        <v>227</v>
      </c>
    </row>
    <row r="11" spans="1:42" x14ac:dyDescent="0.2">
      <c r="A11" s="103">
        <v>155</v>
      </c>
      <c r="B11" s="2"/>
      <c r="C11" s="2"/>
      <c r="D11" s="5" t="s">
        <v>230</v>
      </c>
      <c r="E11" s="165" t="s">
        <v>146</v>
      </c>
      <c r="F11" s="11" t="s">
        <v>226</v>
      </c>
      <c r="H11" s="12" t="s">
        <v>225</v>
      </c>
    </row>
    <row r="12" spans="1:42" s="64" customFormat="1" ht="16" x14ac:dyDescent="0.2">
      <c r="A12" s="104">
        <v>24</v>
      </c>
      <c r="B12" s="57" t="s">
        <v>231</v>
      </c>
      <c r="C12" s="57"/>
      <c r="D12" s="58"/>
      <c r="E12" s="166"/>
      <c r="F12" s="59"/>
      <c r="G12" s="59"/>
      <c r="H12" s="60"/>
      <c r="I12" s="149"/>
      <c r="J12" s="150">
        <f>SUM(J13:J23)</f>
        <v>0</v>
      </c>
      <c r="K12" s="61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3"/>
      <c r="AP12" s="125"/>
    </row>
    <row r="13" spans="1:42" s="180" customFormat="1" x14ac:dyDescent="0.2">
      <c r="A13" s="179">
        <v>241</v>
      </c>
      <c r="C13" s="181"/>
      <c r="D13" s="182" t="s">
        <v>232</v>
      </c>
      <c r="E13" s="183" t="s">
        <v>133</v>
      </c>
      <c r="F13" s="184" t="s">
        <v>233</v>
      </c>
      <c r="G13" s="184"/>
      <c r="H13" s="185" t="s">
        <v>234</v>
      </c>
      <c r="I13" s="186">
        <v>15000</v>
      </c>
      <c r="J13" s="187">
        <f t="shared" ref="J13:J23" si="0">SUM(K13:AO13)*I13</f>
        <v>0</v>
      </c>
      <c r="K13" s="188"/>
      <c r="L13" s="189"/>
      <c r="M13" s="189"/>
      <c r="N13" s="189"/>
      <c r="O13" s="189"/>
      <c r="P13" s="189"/>
      <c r="Q13" s="189"/>
      <c r="R13" s="189"/>
      <c r="S13" s="189"/>
      <c r="T13" s="189"/>
      <c r="U13" s="189"/>
      <c r="V13" s="189"/>
      <c r="W13" s="189"/>
      <c r="X13" s="189"/>
      <c r="Y13" s="189"/>
      <c r="Z13" s="189"/>
      <c r="AA13" s="189"/>
      <c r="AB13" s="189"/>
      <c r="AC13" s="189"/>
      <c r="AD13" s="189"/>
      <c r="AE13" s="189"/>
      <c r="AF13" s="189"/>
      <c r="AG13" s="189"/>
      <c r="AH13" s="189"/>
      <c r="AI13" s="189"/>
      <c r="AJ13" s="189"/>
      <c r="AK13" s="189"/>
      <c r="AL13" s="189"/>
      <c r="AM13" s="189"/>
      <c r="AN13" s="189"/>
      <c r="AO13" s="190"/>
      <c r="AP13" s="191"/>
    </row>
    <row r="14" spans="1:42" s="180" customFormat="1" x14ac:dyDescent="0.2">
      <c r="A14" s="179">
        <v>241</v>
      </c>
      <c r="C14" s="181"/>
      <c r="D14" s="182" t="s">
        <v>235</v>
      </c>
      <c r="E14" s="183" t="s">
        <v>133</v>
      </c>
      <c r="F14" s="184" t="s">
        <v>236</v>
      </c>
      <c r="G14" s="184"/>
      <c r="H14" s="185"/>
      <c r="I14" s="186">
        <v>2500</v>
      </c>
      <c r="J14" s="187">
        <f t="shared" si="0"/>
        <v>0</v>
      </c>
      <c r="K14" s="188"/>
      <c r="L14" s="189"/>
      <c r="M14" s="189"/>
      <c r="N14" s="189"/>
      <c r="O14" s="189"/>
      <c r="P14" s="189"/>
      <c r="Q14" s="189"/>
      <c r="R14" s="189"/>
      <c r="S14" s="189"/>
      <c r="T14" s="189"/>
      <c r="U14" s="189"/>
      <c r="V14" s="189"/>
      <c r="W14" s="189"/>
      <c r="X14" s="189"/>
      <c r="Y14" s="189"/>
      <c r="Z14" s="189"/>
      <c r="AA14" s="189"/>
      <c r="AB14" s="189"/>
      <c r="AC14" s="189"/>
      <c r="AD14" s="189"/>
      <c r="AE14" s="189"/>
      <c r="AF14" s="189"/>
      <c r="AG14" s="189"/>
      <c r="AH14" s="189"/>
      <c r="AI14" s="189"/>
      <c r="AJ14" s="189"/>
      <c r="AK14" s="189"/>
      <c r="AL14" s="189"/>
      <c r="AM14" s="189"/>
      <c r="AN14" s="189"/>
      <c r="AO14" s="190"/>
      <c r="AP14" s="191"/>
    </row>
    <row r="15" spans="1:42" x14ac:dyDescent="0.2">
      <c r="A15" s="103">
        <v>242</v>
      </c>
      <c r="B15" s="1"/>
      <c r="C15" s="2"/>
      <c r="D15" s="5" t="s">
        <v>237</v>
      </c>
      <c r="E15" s="165" t="s">
        <v>133</v>
      </c>
      <c r="F15" s="11" t="s">
        <v>236</v>
      </c>
      <c r="H15" s="12" t="s">
        <v>238</v>
      </c>
      <c r="I15" s="151">
        <v>5000</v>
      </c>
      <c r="J15" s="148">
        <f t="shared" si="0"/>
        <v>0</v>
      </c>
      <c r="AP15" s="100"/>
    </row>
    <row r="16" spans="1:42" x14ac:dyDescent="0.2">
      <c r="A16" s="103">
        <v>242</v>
      </c>
      <c r="B16" s="1"/>
      <c r="C16" s="2"/>
      <c r="D16" s="5" t="s">
        <v>239</v>
      </c>
      <c r="E16" s="165" t="s">
        <v>133</v>
      </c>
      <c r="F16" s="11" t="s">
        <v>236</v>
      </c>
      <c r="G16" s="11" t="s">
        <v>240</v>
      </c>
      <c r="H16" s="12" t="s">
        <v>241</v>
      </c>
      <c r="I16" s="151">
        <v>12000</v>
      </c>
      <c r="J16" s="148">
        <f t="shared" si="0"/>
        <v>0</v>
      </c>
      <c r="AP16" s="100"/>
    </row>
    <row r="17" spans="1:42" x14ac:dyDescent="0.2">
      <c r="A17" s="103">
        <v>242</v>
      </c>
      <c r="B17" s="1"/>
      <c r="C17" s="2"/>
      <c r="D17" s="5" t="s">
        <v>242</v>
      </c>
      <c r="E17" s="165" t="s">
        <v>133</v>
      </c>
      <c r="F17" s="11" t="s">
        <v>236</v>
      </c>
      <c r="I17" s="151">
        <v>3000</v>
      </c>
      <c r="J17" s="148">
        <f t="shared" si="0"/>
        <v>0</v>
      </c>
      <c r="AP17" s="100"/>
    </row>
    <row r="18" spans="1:42" x14ac:dyDescent="0.2">
      <c r="A18" s="103">
        <v>242</v>
      </c>
      <c r="B18" s="1"/>
      <c r="C18" s="2"/>
      <c r="D18" s="5" t="s">
        <v>243</v>
      </c>
      <c r="E18" s="165" t="s">
        <v>133</v>
      </c>
      <c r="F18" s="11" t="s">
        <v>236</v>
      </c>
      <c r="I18" s="151">
        <v>3000</v>
      </c>
      <c r="J18" s="148">
        <f t="shared" si="0"/>
        <v>0</v>
      </c>
      <c r="AP18" s="100"/>
    </row>
    <row r="19" spans="1:42" x14ac:dyDescent="0.2">
      <c r="A19" s="103">
        <v>242</v>
      </c>
      <c r="B19" s="1"/>
      <c r="C19" s="2"/>
      <c r="D19" s="5" t="s">
        <v>244</v>
      </c>
      <c r="E19" s="165" t="s">
        <v>133</v>
      </c>
      <c r="F19" s="11" t="s">
        <v>236</v>
      </c>
      <c r="I19" s="151">
        <v>1500</v>
      </c>
      <c r="J19" s="148">
        <f t="shared" si="0"/>
        <v>0</v>
      </c>
      <c r="AP19" s="100"/>
    </row>
    <row r="20" spans="1:42" x14ac:dyDescent="0.2">
      <c r="A20" s="103">
        <v>242</v>
      </c>
      <c r="B20" s="1"/>
      <c r="C20" s="2"/>
      <c r="D20" s="5" t="s">
        <v>245</v>
      </c>
      <c r="E20" s="165" t="s">
        <v>133</v>
      </c>
      <c r="F20" s="11" t="s">
        <v>236</v>
      </c>
      <c r="I20" s="151">
        <v>6000</v>
      </c>
      <c r="J20" s="148">
        <f t="shared" si="0"/>
        <v>0</v>
      </c>
      <c r="AP20" s="100"/>
    </row>
    <row r="21" spans="1:42" x14ac:dyDescent="0.2">
      <c r="A21" s="103">
        <v>243</v>
      </c>
      <c r="B21" s="1"/>
      <c r="C21" s="2"/>
      <c r="D21" s="5" t="s">
        <v>246</v>
      </c>
      <c r="E21" s="165" t="s">
        <v>133</v>
      </c>
      <c r="F21" s="11" t="s">
        <v>236</v>
      </c>
      <c r="I21" s="151">
        <v>20000</v>
      </c>
      <c r="J21" s="148">
        <f t="shared" si="0"/>
        <v>0</v>
      </c>
      <c r="AP21" s="100"/>
    </row>
    <row r="22" spans="1:42" x14ac:dyDescent="0.2">
      <c r="A22" s="103">
        <v>243</v>
      </c>
      <c r="B22" s="1"/>
      <c r="C22" s="2"/>
      <c r="D22" s="5" t="s">
        <v>247</v>
      </c>
      <c r="E22" s="165" t="s">
        <v>133</v>
      </c>
      <c r="F22" s="11" t="s">
        <v>236</v>
      </c>
      <c r="I22" s="151">
        <v>6500</v>
      </c>
      <c r="J22" s="148">
        <f t="shared" si="0"/>
        <v>0</v>
      </c>
      <c r="AP22" s="100"/>
    </row>
    <row r="23" spans="1:42" s="180" customFormat="1" x14ac:dyDescent="0.2">
      <c r="A23" s="179">
        <v>246</v>
      </c>
      <c r="C23" s="181"/>
      <c r="D23" s="182" t="s">
        <v>248</v>
      </c>
      <c r="E23" s="183" t="s">
        <v>133</v>
      </c>
      <c r="F23" s="184" t="s">
        <v>236</v>
      </c>
      <c r="G23" s="184"/>
      <c r="H23" s="185"/>
      <c r="I23" s="186">
        <v>6000</v>
      </c>
      <c r="J23" s="187">
        <f t="shared" si="0"/>
        <v>0</v>
      </c>
      <c r="K23" s="188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  <c r="W23" s="189"/>
      <c r="X23" s="189"/>
      <c r="Y23" s="189"/>
      <c r="Z23" s="189"/>
      <c r="AA23" s="189"/>
      <c r="AB23" s="189"/>
      <c r="AC23" s="189"/>
      <c r="AD23" s="189"/>
      <c r="AE23" s="189"/>
      <c r="AF23" s="189"/>
      <c r="AG23" s="189"/>
      <c r="AH23" s="189"/>
      <c r="AI23" s="189"/>
      <c r="AJ23" s="189"/>
      <c r="AK23" s="189"/>
      <c r="AL23" s="189"/>
      <c r="AM23" s="189"/>
      <c r="AN23" s="189"/>
      <c r="AO23" s="190"/>
      <c r="AP23" s="192"/>
    </row>
    <row r="24" spans="1:42" s="72" customFormat="1" ht="16" x14ac:dyDescent="0.2">
      <c r="A24" s="105">
        <v>244</v>
      </c>
      <c r="B24" s="65" t="s">
        <v>249</v>
      </c>
      <c r="C24" s="65"/>
      <c r="D24" s="66"/>
      <c r="E24" s="167"/>
      <c r="F24" s="134"/>
      <c r="G24" s="67"/>
      <c r="H24" s="68"/>
      <c r="I24" s="152"/>
      <c r="J24" s="153">
        <f>SUM(J25:J30)</f>
        <v>0</v>
      </c>
      <c r="K24" s="69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1"/>
      <c r="AP24" s="126"/>
    </row>
    <row r="25" spans="1:42" x14ac:dyDescent="0.2">
      <c r="A25" s="103">
        <v>244</v>
      </c>
      <c r="B25" s="1"/>
      <c r="C25" s="2"/>
      <c r="D25" s="5" t="s">
        <v>250</v>
      </c>
      <c r="E25" s="165" t="s">
        <v>133</v>
      </c>
      <c r="F25" s="11" t="s">
        <v>251</v>
      </c>
      <c r="G25" s="11" t="s">
        <v>252</v>
      </c>
      <c r="I25" s="151">
        <v>6000</v>
      </c>
      <c r="J25" s="148">
        <f t="shared" ref="J25:J30" si="1">SUM(K25:AO25)*I25</f>
        <v>0</v>
      </c>
      <c r="AP25" s="100"/>
    </row>
    <row r="26" spans="1:42" s="180" customFormat="1" x14ac:dyDescent="0.2">
      <c r="A26" s="179">
        <v>244</v>
      </c>
      <c r="B26" s="181"/>
      <c r="C26" s="181"/>
      <c r="D26" s="182" t="s">
        <v>253</v>
      </c>
      <c r="E26" s="183" t="s">
        <v>133</v>
      </c>
      <c r="F26" s="184" t="s">
        <v>251</v>
      </c>
      <c r="G26" s="184" t="s">
        <v>254</v>
      </c>
      <c r="H26" s="185"/>
      <c r="I26" s="186">
        <v>5000</v>
      </c>
      <c r="J26" s="187">
        <f t="shared" si="1"/>
        <v>0</v>
      </c>
      <c r="K26" s="188"/>
      <c r="L26" s="189"/>
      <c r="M26" s="189"/>
      <c r="N26" s="189"/>
      <c r="O26" s="189"/>
      <c r="P26" s="189"/>
      <c r="Q26" s="189"/>
      <c r="R26" s="189"/>
      <c r="S26" s="189"/>
      <c r="T26" s="189"/>
      <c r="U26" s="189"/>
      <c r="V26" s="189"/>
      <c r="W26" s="189"/>
      <c r="X26" s="189"/>
      <c r="Y26" s="189"/>
      <c r="Z26" s="189"/>
      <c r="AA26" s="189"/>
      <c r="AB26" s="189"/>
      <c r="AC26" s="189"/>
      <c r="AD26" s="189"/>
      <c r="AE26" s="189"/>
      <c r="AF26" s="189"/>
      <c r="AG26" s="189"/>
      <c r="AH26" s="189"/>
      <c r="AI26" s="189"/>
      <c r="AJ26" s="189"/>
      <c r="AK26" s="189"/>
      <c r="AL26" s="189"/>
      <c r="AM26" s="189"/>
      <c r="AN26" s="189"/>
      <c r="AO26" s="190"/>
      <c r="AP26" s="192"/>
    </row>
    <row r="27" spans="1:42" s="100" customFormat="1" x14ac:dyDescent="0.2">
      <c r="A27" s="103">
        <v>244</v>
      </c>
      <c r="B27" s="94"/>
      <c r="C27" s="94"/>
      <c r="D27" s="7" t="s">
        <v>255</v>
      </c>
      <c r="E27" s="168" t="s">
        <v>133</v>
      </c>
      <c r="F27" s="11" t="s">
        <v>251</v>
      </c>
      <c r="G27" s="95" t="s">
        <v>256</v>
      </c>
      <c r="H27" s="96"/>
      <c r="I27" s="154">
        <v>12000</v>
      </c>
      <c r="J27" s="155">
        <f>K27*I27</f>
        <v>0</v>
      </c>
      <c r="K27" s="97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9"/>
      <c r="AP27" s="124"/>
    </row>
    <row r="28" spans="1:42" x14ac:dyDescent="0.2">
      <c r="A28" s="103">
        <v>244</v>
      </c>
      <c r="B28" s="2"/>
      <c r="C28" s="2"/>
      <c r="D28" s="5" t="s">
        <v>257</v>
      </c>
      <c r="E28" s="165" t="s">
        <v>133</v>
      </c>
      <c r="F28" s="11" t="s">
        <v>251</v>
      </c>
      <c r="G28" s="11" t="s">
        <v>258</v>
      </c>
      <c r="I28" s="151">
        <v>350</v>
      </c>
      <c r="J28" s="148">
        <f t="shared" si="1"/>
        <v>0</v>
      </c>
    </row>
    <row r="29" spans="1:42" s="180" customFormat="1" x14ac:dyDescent="0.2">
      <c r="A29" s="179">
        <v>244</v>
      </c>
      <c r="B29" s="181"/>
      <c r="C29" s="181"/>
      <c r="D29" s="182" t="s">
        <v>259</v>
      </c>
      <c r="E29" s="183" t="s">
        <v>133</v>
      </c>
      <c r="F29" s="184" t="s">
        <v>251</v>
      </c>
      <c r="G29" s="184" t="s">
        <v>260</v>
      </c>
      <c r="H29" s="185"/>
      <c r="I29" s="186">
        <v>1000</v>
      </c>
      <c r="J29" s="187">
        <f t="shared" si="1"/>
        <v>0</v>
      </c>
      <c r="K29" s="188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89"/>
      <c r="AI29" s="189"/>
      <c r="AJ29" s="189"/>
      <c r="AK29" s="189"/>
      <c r="AL29" s="189"/>
      <c r="AM29" s="189"/>
      <c r="AN29" s="189"/>
      <c r="AO29" s="190"/>
      <c r="AP29" s="191"/>
    </row>
    <row r="30" spans="1:42" s="180" customFormat="1" x14ac:dyDescent="0.2">
      <c r="A30" s="179">
        <v>244</v>
      </c>
      <c r="B30" s="181"/>
      <c r="C30" s="181"/>
      <c r="D30" s="182" t="s">
        <v>261</v>
      </c>
      <c r="E30" s="183" t="s">
        <v>133</v>
      </c>
      <c r="F30" s="184" t="s">
        <v>251</v>
      </c>
      <c r="G30" s="184" t="s">
        <v>262</v>
      </c>
      <c r="H30" s="185"/>
      <c r="I30" s="186">
        <v>625</v>
      </c>
      <c r="J30" s="187">
        <f t="shared" si="1"/>
        <v>0</v>
      </c>
      <c r="K30" s="188"/>
      <c r="L30" s="189"/>
      <c r="M30" s="189"/>
      <c r="N30" s="189"/>
      <c r="O30" s="189"/>
      <c r="P30" s="189"/>
      <c r="Q30" s="189"/>
      <c r="R30" s="189"/>
      <c r="S30" s="189"/>
      <c r="T30" s="189"/>
      <c r="U30" s="189"/>
      <c r="V30" s="189"/>
      <c r="W30" s="189"/>
      <c r="X30" s="189"/>
      <c r="Y30" s="189"/>
      <c r="Z30" s="189"/>
      <c r="AA30" s="189"/>
      <c r="AB30" s="189"/>
      <c r="AC30" s="189"/>
      <c r="AD30" s="189"/>
      <c r="AE30" s="189"/>
      <c r="AF30" s="189"/>
      <c r="AG30" s="189"/>
      <c r="AH30" s="189"/>
      <c r="AI30" s="189"/>
      <c r="AJ30" s="189"/>
      <c r="AK30" s="189"/>
      <c r="AL30" s="189"/>
      <c r="AM30" s="189"/>
      <c r="AN30" s="189"/>
      <c r="AO30" s="190"/>
      <c r="AP30" s="191"/>
    </row>
    <row r="31" spans="1:42" s="80" customFormat="1" ht="16" x14ac:dyDescent="0.2">
      <c r="A31" s="109">
        <v>25</v>
      </c>
      <c r="B31" s="73" t="s">
        <v>263</v>
      </c>
      <c r="C31" s="73"/>
      <c r="D31" s="74"/>
      <c r="E31" s="169"/>
      <c r="F31" s="172"/>
      <c r="G31" s="75"/>
      <c r="H31" s="76"/>
      <c r="I31" s="156"/>
      <c r="J31" s="157"/>
      <c r="K31" s="77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9"/>
      <c r="AP31" s="127"/>
    </row>
    <row r="32" spans="1:42" x14ac:dyDescent="0.2">
      <c r="A32" s="103">
        <v>251</v>
      </c>
      <c r="B32" s="1"/>
      <c r="C32" s="2"/>
      <c r="D32" s="5" t="s">
        <v>264</v>
      </c>
      <c r="E32" s="165" t="s">
        <v>263</v>
      </c>
      <c r="F32" s="173" t="s">
        <v>265</v>
      </c>
      <c r="H32" s="12" t="s">
        <v>266</v>
      </c>
    </row>
    <row r="33" spans="1:42" x14ac:dyDescent="0.2">
      <c r="A33" s="103">
        <v>254</v>
      </c>
      <c r="B33" s="2"/>
      <c r="C33" s="2"/>
      <c r="D33" s="5" t="s">
        <v>267</v>
      </c>
      <c r="E33" s="165" t="s">
        <v>263</v>
      </c>
      <c r="F33" s="173" t="s">
        <v>265</v>
      </c>
      <c r="H33" s="12" t="s">
        <v>268</v>
      </c>
    </row>
    <row r="34" spans="1:42" x14ac:dyDescent="0.2">
      <c r="A34" s="103">
        <v>252</v>
      </c>
      <c r="B34" s="2"/>
      <c r="C34" s="2"/>
      <c r="D34" s="5" t="s">
        <v>269</v>
      </c>
      <c r="E34" s="165" t="s">
        <v>146</v>
      </c>
      <c r="F34" s="173" t="s">
        <v>265</v>
      </c>
      <c r="H34" s="12" t="s">
        <v>270</v>
      </c>
    </row>
    <row r="35" spans="1:42" x14ac:dyDescent="0.2">
      <c r="A35" s="103">
        <v>252</v>
      </c>
      <c r="B35" s="2"/>
      <c r="C35" s="2"/>
      <c r="D35" s="5" t="s">
        <v>271</v>
      </c>
      <c r="E35" s="165" t="s">
        <v>146</v>
      </c>
      <c r="F35" s="173" t="s">
        <v>272</v>
      </c>
      <c r="H35" s="12" t="s">
        <v>270</v>
      </c>
    </row>
    <row r="36" spans="1:42" x14ac:dyDescent="0.2">
      <c r="A36" s="103">
        <v>258</v>
      </c>
      <c r="B36" s="2"/>
      <c r="C36" s="2"/>
      <c r="D36" s="5" t="s">
        <v>61</v>
      </c>
      <c r="E36" s="165" t="s">
        <v>146</v>
      </c>
      <c r="F36" s="173" t="s">
        <v>272</v>
      </c>
      <c r="H36" s="12" t="s">
        <v>273</v>
      </c>
    </row>
    <row r="37" spans="1:42" s="88" customFormat="1" ht="16" x14ac:dyDescent="0.2">
      <c r="A37" s="106">
        <v>23</v>
      </c>
      <c r="B37" s="81" t="s">
        <v>130</v>
      </c>
      <c r="C37" s="81"/>
      <c r="D37" s="82"/>
      <c r="E37" s="170"/>
      <c r="F37" s="174"/>
      <c r="G37" s="83"/>
      <c r="H37" s="84"/>
      <c r="I37" s="158"/>
      <c r="J37" s="159">
        <f>SUM(J38,J40,J42,J46,J53,J55,J62,J67,J72,J89,J91,J98,J101,J105,J116,J120,J124,J127)</f>
        <v>1165</v>
      </c>
      <c r="K37" s="85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  <c r="AO37" s="87"/>
      <c r="AP37" s="128"/>
    </row>
    <row r="38" spans="1:42" s="3" customFormat="1" ht="15" x14ac:dyDescent="0.2">
      <c r="A38" s="107">
        <v>223</v>
      </c>
      <c r="B38" s="8"/>
      <c r="C38" s="8" t="s">
        <v>274</v>
      </c>
      <c r="D38" s="9"/>
      <c r="E38" s="171"/>
      <c r="F38" s="175"/>
      <c r="G38" s="14"/>
      <c r="H38" s="15"/>
      <c r="I38" s="160"/>
      <c r="J38" s="161">
        <f>SUM(J39)</f>
        <v>0</v>
      </c>
      <c r="K38" s="22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4"/>
      <c r="AP38" s="129"/>
    </row>
    <row r="39" spans="1:42" s="180" customFormat="1" x14ac:dyDescent="0.2">
      <c r="A39" s="179">
        <v>223</v>
      </c>
      <c r="C39" s="193"/>
      <c r="D39" s="182" t="s">
        <v>275</v>
      </c>
      <c r="E39" s="183" t="s">
        <v>133</v>
      </c>
      <c r="F39" s="194" t="s">
        <v>134</v>
      </c>
      <c r="G39" s="184" t="s">
        <v>148</v>
      </c>
      <c r="H39" s="185"/>
      <c r="I39" s="186">
        <v>2500</v>
      </c>
      <c r="J39" s="187">
        <f>SUM(K39:AO39)*I39</f>
        <v>0</v>
      </c>
      <c r="K39" s="188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189"/>
      <c r="X39" s="189"/>
      <c r="Y39" s="189"/>
      <c r="Z39" s="189"/>
      <c r="AA39" s="189"/>
      <c r="AB39" s="189"/>
      <c r="AC39" s="189"/>
      <c r="AD39" s="189"/>
      <c r="AE39" s="189"/>
      <c r="AF39" s="189"/>
      <c r="AG39" s="189"/>
      <c r="AH39" s="189"/>
      <c r="AI39" s="189"/>
      <c r="AJ39" s="189"/>
      <c r="AK39" s="189"/>
      <c r="AL39" s="189"/>
      <c r="AM39" s="189"/>
      <c r="AN39" s="189"/>
      <c r="AO39" s="190"/>
      <c r="AP39" s="191"/>
    </row>
    <row r="40" spans="1:42" s="3" customFormat="1" ht="15" x14ac:dyDescent="0.2">
      <c r="A40" s="107">
        <v>230</v>
      </c>
      <c r="B40" s="8"/>
      <c r="C40" s="8" t="s">
        <v>276</v>
      </c>
      <c r="D40" s="9"/>
      <c r="E40" s="171"/>
      <c r="F40" s="175"/>
      <c r="G40" s="14"/>
      <c r="H40" s="15"/>
      <c r="I40" s="160"/>
      <c r="J40" s="161">
        <f>SUM(J41)</f>
        <v>0</v>
      </c>
      <c r="K40" s="22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4"/>
      <c r="AP40" s="129"/>
    </row>
    <row r="41" spans="1:42" x14ac:dyDescent="0.2">
      <c r="A41" s="103">
        <v>230</v>
      </c>
      <c r="B41" s="1"/>
      <c r="D41" s="5" t="s">
        <v>277</v>
      </c>
      <c r="E41" s="165" t="s">
        <v>133</v>
      </c>
      <c r="F41" s="173" t="s">
        <v>134</v>
      </c>
      <c r="G41" s="11" t="s">
        <v>148</v>
      </c>
      <c r="I41" s="151">
        <v>5000</v>
      </c>
      <c r="J41" s="148">
        <f>SUM(K41:AO41)*I41</f>
        <v>0</v>
      </c>
    </row>
    <row r="42" spans="1:42" s="3" customFormat="1" ht="15" x14ac:dyDescent="0.2">
      <c r="A42" s="107">
        <v>231.1</v>
      </c>
      <c r="B42" s="8"/>
      <c r="C42" s="8" t="s">
        <v>278</v>
      </c>
      <c r="D42" s="9"/>
      <c r="E42" s="171"/>
      <c r="F42" s="175"/>
      <c r="G42" s="14"/>
      <c r="H42" s="15"/>
      <c r="I42" s="160"/>
      <c r="J42" s="161">
        <f>SUM(J43:J45)</f>
        <v>0</v>
      </c>
      <c r="K42" s="22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4"/>
      <c r="AP42" s="129"/>
    </row>
    <row r="43" spans="1:42" x14ac:dyDescent="0.2">
      <c r="A43" s="103">
        <v>231.1</v>
      </c>
      <c r="B43" s="1"/>
      <c r="C43" s="2"/>
      <c r="D43" s="5" t="s">
        <v>279</v>
      </c>
      <c r="E43" s="165" t="s">
        <v>133</v>
      </c>
      <c r="F43" s="173" t="s">
        <v>134</v>
      </c>
      <c r="I43" s="151">
        <v>1000</v>
      </c>
      <c r="J43" s="148">
        <f>SUM(K43:AO43)*I43</f>
        <v>0</v>
      </c>
    </row>
    <row r="44" spans="1:42" x14ac:dyDescent="0.2">
      <c r="A44" s="103">
        <v>231.1</v>
      </c>
      <c r="B44" s="1"/>
      <c r="C44" s="2"/>
      <c r="D44" s="5" t="s">
        <v>280</v>
      </c>
      <c r="E44" s="165" t="s">
        <v>133</v>
      </c>
      <c r="F44" s="173" t="s">
        <v>134</v>
      </c>
      <c r="I44" s="151">
        <v>5000</v>
      </c>
      <c r="J44" s="148">
        <f>SUM(K44:AO44)*I44</f>
        <v>0</v>
      </c>
    </row>
    <row r="45" spans="1:42" x14ac:dyDescent="0.2">
      <c r="A45" s="103">
        <v>231.1</v>
      </c>
      <c r="B45" s="1"/>
      <c r="C45" s="2"/>
      <c r="D45" s="5" t="s">
        <v>281</v>
      </c>
      <c r="E45" s="165" t="s">
        <v>133</v>
      </c>
      <c r="F45" s="173" t="s">
        <v>134</v>
      </c>
      <c r="H45" s="12" t="s">
        <v>282</v>
      </c>
      <c r="I45" s="151">
        <v>2000</v>
      </c>
      <c r="J45" s="148">
        <f>SUM(K45:AO45)*I45</f>
        <v>0</v>
      </c>
    </row>
    <row r="46" spans="1:42" s="3" customFormat="1" ht="15" x14ac:dyDescent="0.2">
      <c r="A46" s="107">
        <v>231.2</v>
      </c>
      <c r="B46" s="8"/>
      <c r="C46" s="8" t="s">
        <v>283</v>
      </c>
      <c r="D46" s="9"/>
      <c r="E46" s="171"/>
      <c r="F46" s="175"/>
      <c r="G46" s="14"/>
      <c r="H46" s="15"/>
      <c r="I46" s="160"/>
      <c r="J46" s="161">
        <f>SUM(J47:J52)</f>
        <v>0</v>
      </c>
      <c r="K46" s="22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4"/>
      <c r="AP46" s="129"/>
    </row>
    <row r="47" spans="1:42" x14ac:dyDescent="0.2">
      <c r="A47" s="103">
        <v>231.2</v>
      </c>
      <c r="B47" s="1"/>
      <c r="D47" s="5" t="s">
        <v>284</v>
      </c>
      <c r="E47" s="165" t="s">
        <v>133</v>
      </c>
      <c r="F47" s="173" t="s">
        <v>285</v>
      </c>
      <c r="G47" s="11" t="s">
        <v>286</v>
      </c>
      <c r="H47" s="12" t="s">
        <v>287</v>
      </c>
      <c r="I47" s="151">
        <v>50000</v>
      </c>
      <c r="J47" s="148">
        <f>SUM(K47:AO47)*I47</f>
        <v>0</v>
      </c>
    </row>
    <row r="48" spans="1:42" s="180" customFormat="1" x14ac:dyDescent="0.2">
      <c r="A48" s="179">
        <v>231.2</v>
      </c>
      <c r="C48" s="181"/>
      <c r="D48" s="182" t="s">
        <v>288</v>
      </c>
      <c r="E48" s="183" t="s">
        <v>133</v>
      </c>
      <c r="F48" s="194" t="s">
        <v>285</v>
      </c>
      <c r="G48" s="184" t="s">
        <v>289</v>
      </c>
      <c r="H48" s="185" t="s">
        <v>290</v>
      </c>
      <c r="I48" s="186">
        <v>17500</v>
      </c>
      <c r="J48" s="187">
        <f>SUM(K48:AO48)*I48</f>
        <v>0</v>
      </c>
      <c r="K48" s="188"/>
      <c r="L48" s="189"/>
      <c r="M48" s="189"/>
      <c r="N48" s="189"/>
      <c r="O48" s="189"/>
      <c r="P48" s="189"/>
      <c r="Q48" s="189"/>
      <c r="R48" s="189"/>
      <c r="S48" s="189"/>
      <c r="T48" s="189"/>
      <c r="U48" s="189"/>
      <c r="V48" s="189"/>
      <c r="W48" s="189"/>
      <c r="X48" s="189"/>
      <c r="Y48" s="189"/>
      <c r="Z48" s="189"/>
      <c r="AA48" s="189"/>
      <c r="AB48" s="189"/>
      <c r="AC48" s="189"/>
      <c r="AD48" s="189"/>
      <c r="AE48" s="189"/>
      <c r="AF48" s="189"/>
      <c r="AG48" s="189"/>
      <c r="AH48" s="189"/>
      <c r="AI48" s="189"/>
      <c r="AJ48" s="189"/>
      <c r="AK48" s="189"/>
      <c r="AL48" s="189"/>
      <c r="AM48" s="189"/>
      <c r="AN48" s="189"/>
      <c r="AO48" s="190"/>
      <c r="AP48" s="191"/>
    </row>
    <row r="49" spans="1:42" x14ac:dyDescent="0.2">
      <c r="A49" s="103">
        <v>231.2</v>
      </c>
      <c r="B49" s="1"/>
      <c r="C49" s="2"/>
      <c r="D49" s="5" t="s">
        <v>291</v>
      </c>
      <c r="E49" s="165" t="s">
        <v>133</v>
      </c>
      <c r="F49" s="173" t="s">
        <v>285</v>
      </c>
      <c r="G49" s="11" t="s">
        <v>174</v>
      </c>
      <c r="I49" s="151">
        <v>-8330</v>
      </c>
      <c r="J49" s="148">
        <f>SUM(K49:AO49)*I49</f>
        <v>0</v>
      </c>
    </row>
    <row r="50" spans="1:42" s="180" customFormat="1" x14ac:dyDescent="0.2">
      <c r="A50" s="179">
        <v>231.2</v>
      </c>
      <c r="C50" s="181"/>
      <c r="D50" s="182" t="s">
        <v>292</v>
      </c>
      <c r="E50" s="183" t="s">
        <v>133</v>
      </c>
      <c r="F50" s="194" t="s">
        <v>285</v>
      </c>
      <c r="G50" s="184" t="s">
        <v>289</v>
      </c>
      <c r="H50" s="185"/>
      <c r="I50" s="186">
        <v>3000</v>
      </c>
      <c r="J50" s="187">
        <f>SUM(K50:AO50)*I50</f>
        <v>0</v>
      </c>
      <c r="K50" s="188"/>
      <c r="L50" s="189"/>
      <c r="M50" s="189"/>
      <c r="N50" s="189"/>
      <c r="O50" s="189"/>
      <c r="P50" s="189"/>
      <c r="Q50" s="189"/>
      <c r="R50" s="189"/>
      <c r="S50" s="189"/>
      <c r="T50" s="189"/>
      <c r="U50" s="189"/>
      <c r="V50" s="189"/>
      <c r="W50" s="189"/>
      <c r="X50" s="189"/>
      <c r="Y50" s="189"/>
      <c r="Z50" s="189"/>
      <c r="AA50" s="189"/>
      <c r="AB50" s="189"/>
      <c r="AC50" s="189"/>
      <c r="AD50" s="189"/>
      <c r="AE50" s="189"/>
      <c r="AF50" s="189"/>
      <c r="AG50" s="189"/>
      <c r="AH50" s="189"/>
      <c r="AI50" s="189"/>
      <c r="AJ50" s="189"/>
      <c r="AK50" s="189"/>
      <c r="AL50" s="189"/>
      <c r="AM50" s="189"/>
      <c r="AN50" s="189"/>
      <c r="AO50" s="190"/>
      <c r="AP50" s="191"/>
    </row>
    <row r="51" spans="1:42" x14ac:dyDescent="0.2">
      <c r="A51" s="103">
        <v>231.2</v>
      </c>
      <c r="B51" s="1"/>
      <c r="C51" s="2"/>
      <c r="D51" s="5" t="s">
        <v>293</v>
      </c>
      <c r="E51" s="165" t="s">
        <v>133</v>
      </c>
      <c r="F51" s="173" t="s">
        <v>285</v>
      </c>
      <c r="G51" s="11" t="s">
        <v>148</v>
      </c>
      <c r="I51" s="151" t="s">
        <v>149</v>
      </c>
    </row>
    <row r="52" spans="1:42" x14ac:dyDescent="0.2">
      <c r="A52" s="103">
        <v>232.1</v>
      </c>
      <c r="B52" s="1"/>
      <c r="C52" s="2"/>
      <c r="D52" s="5" t="s">
        <v>294</v>
      </c>
      <c r="E52" s="165" t="s">
        <v>133</v>
      </c>
      <c r="F52" s="173" t="s">
        <v>134</v>
      </c>
      <c r="I52" s="151">
        <v>2000</v>
      </c>
      <c r="J52" s="148">
        <f>SUM(K52:AO52)*I52</f>
        <v>0</v>
      </c>
    </row>
    <row r="53" spans="1:42" s="3" customFormat="1" ht="15" x14ac:dyDescent="0.2">
      <c r="A53" s="107">
        <v>232.1</v>
      </c>
      <c r="B53" s="8"/>
      <c r="C53" s="8" t="s">
        <v>295</v>
      </c>
      <c r="D53" s="9"/>
      <c r="E53" s="171"/>
      <c r="F53" s="175"/>
      <c r="G53" s="14"/>
      <c r="H53" s="15"/>
      <c r="I53" s="160"/>
      <c r="J53" s="161">
        <f>SUM(J54)</f>
        <v>0</v>
      </c>
      <c r="K53" s="22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4"/>
      <c r="AP53" s="129"/>
    </row>
    <row r="54" spans="1:42" x14ac:dyDescent="0.2">
      <c r="A54" s="103">
        <v>232.1</v>
      </c>
      <c r="B54" s="1"/>
      <c r="D54" s="5" t="s">
        <v>296</v>
      </c>
      <c r="E54" s="165" t="s">
        <v>133</v>
      </c>
      <c r="F54" s="173" t="s">
        <v>134</v>
      </c>
      <c r="G54" s="11" t="s">
        <v>148</v>
      </c>
      <c r="I54" s="151">
        <v>240</v>
      </c>
      <c r="J54" s="148">
        <f>SUM(K54:AO54)*I54</f>
        <v>0</v>
      </c>
    </row>
    <row r="55" spans="1:42" s="3" customFormat="1" ht="15" x14ac:dyDescent="0.2">
      <c r="A55" s="107">
        <v>232.2</v>
      </c>
      <c r="B55" s="8"/>
      <c r="C55" s="8" t="s">
        <v>297</v>
      </c>
      <c r="D55" s="9"/>
      <c r="E55" s="171"/>
      <c r="F55" s="175"/>
      <c r="G55" s="14"/>
      <c r="H55" s="15"/>
      <c r="I55" s="160"/>
      <c r="J55" s="161">
        <f>SUM(J56:J61)</f>
        <v>0</v>
      </c>
      <c r="K55" s="22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4"/>
      <c r="AP55" s="129"/>
    </row>
    <row r="56" spans="1:42" x14ac:dyDescent="0.2">
      <c r="A56" s="103">
        <v>232.2</v>
      </c>
      <c r="B56" s="1"/>
      <c r="D56" s="5" t="s">
        <v>298</v>
      </c>
      <c r="E56" s="165" t="s">
        <v>133</v>
      </c>
      <c r="F56" s="173" t="s">
        <v>134</v>
      </c>
      <c r="G56" s="11" t="s">
        <v>148</v>
      </c>
      <c r="I56" s="151">
        <v>1500</v>
      </c>
      <c r="J56" s="148">
        <f>SUM(K56:AO56)*I56</f>
        <v>0</v>
      </c>
    </row>
    <row r="57" spans="1:42" s="180" customFormat="1" x14ac:dyDescent="0.2">
      <c r="A57" s="179">
        <v>232.2</v>
      </c>
      <c r="C57" s="193"/>
      <c r="D57" s="182" t="s">
        <v>299</v>
      </c>
      <c r="E57" s="183" t="s">
        <v>133</v>
      </c>
      <c r="F57" s="194" t="s">
        <v>134</v>
      </c>
      <c r="G57" s="184" t="s">
        <v>148</v>
      </c>
      <c r="H57" s="185"/>
      <c r="I57" s="186">
        <v>1000</v>
      </c>
      <c r="J57" s="187">
        <f>SUM(K57:AO57)*I57</f>
        <v>0</v>
      </c>
      <c r="K57" s="188"/>
      <c r="L57" s="189"/>
      <c r="M57" s="189"/>
      <c r="N57" s="189"/>
      <c r="O57" s="189"/>
      <c r="P57" s="189"/>
      <c r="Q57" s="189"/>
      <c r="R57" s="189"/>
      <c r="S57" s="189"/>
      <c r="T57" s="189"/>
      <c r="U57" s="189"/>
      <c r="V57" s="189"/>
      <c r="W57" s="189"/>
      <c r="X57" s="189"/>
      <c r="Y57" s="189"/>
      <c r="Z57" s="189"/>
      <c r="AA57" s="189"/>
      <c r="AB57" s="189"/>
      <c r="AC57" s="189"/>
      <c r="AD57" s="189"/>
      <c r="AE57" s="189"/>
      <c r="AF57" s="189"/>
      <c r="AG57" s="189"/>
      <c r="AH57" s="189"/>
      <c r="AI57" s="189"/>
      <c r="AJ57" s="189"/>
      <c r="AK57" s="189"/>
      <c r="AL57" s="189"/>
      <c r="AM57" s="189"/>
      <c r="AN57" s="189"/>
      <c r="AO57" s="190"/>
      <c r="AP57" s="191"/>
    </row>
    <row r="58" spans="1:42" x14ac:dyDescent="0.2">
      <c r="A58" s="103">
        <v>239</v>
      </c>
      <c r="B58" s="1"/>
      <c r="C58" s="2"/>
      <c r="D58" s="5" t="s">
        <v>300</v>
      </c>
      <c r="E58" s="165" t="s">
        <v>133</v>
      </c>
      <c r="F58" s="173" t="s">
        <v>134</v>
      </c>
      <c r="G58" s="11" t="s">
        <v>301</v>
      </c>
      <c r="I58" s="151">
        <v>237</v>
      </c>
      <c r="J58" s="148">
        <f>SUM(K58:AO58)*I58</f>
        <v>0</v>
      </c>
    </row>
    <row r="59" spans="1:42" x14ac:dyDescent="0.2">
      <c r="A59" s="103">
        <v>239</v>
      </c>
      <c r="B59" s="1"/>
      <c r="C59" s="2"/>
      <c r="D59" s="5" t="s">
        <v>302</v>
      </c>
      <c r="E59" s="165" t="s">
        <v>133</v>
      </c>
      <c r="F59" s="173" t="s">
        <v>134</v>
      </c>
      <c r="G59" s="11" t="s">
        <v>303</v>
      </c>
      <c r="I59" s="151">
        <v>95</v>
      </c>
      <c r="J59" s="148">
        <f>SUM(K59:AO59)*I59</f>
        <v>0</v>
      </c>
      <c r="K59" s="177" t="str">
        <f>IF(K58=0,"",K58)</f>
        <v/>
      </c>
      <c r="L59" s="178" t="str">
        <f t="shared" ref="L59:AO59" si="2">IF(L58=0,"",L58)</f>
        <v/>
      </c>
      <c r="M59" s="178" t="str">
        <f t="shared" si="2"/>
        <v/>
      </c>
      <c r="N59" s="178" t="str">
        <f t="shared" si="2"/>
        <v/>
      </c>
      <c r="O59" s="178" t="str">
        <f t="shared" si="2"/>
        <v/>
      </c>
      <c r="P59" s="178" t="str">
        <f t="shared" si="2"/>
        <v/>
      </c>
      <c r="Q59" s="178" t="str">
        <f t="shared" si="2"/>
        <v/>
      </c>
      <c r="R59" s="178" t="str">
        <f t="shared" si="2"/>
        <v/>
      </c>
      <c r="S59" s="178" t="str">
        <f t="shared" si="2"/>
        <v/>
      </c>
      <c r="T59" s="178" t="str">
        <f t="shared" si="2"/>
        <v/>
      </c>
      <c r="U59" s="178" t="str">
        <f t="shared" si="2"/>
        <v/>
      </c>
      <c r="V59" s="178" t="str">
        <f t="shared" si="2"/>
        <v/>
      </c>
      <c r="W59" s="178" t="str">
        <f t="shared" si="2"/>
        <v/>
      </c>
      <c r="X59" s="178" t="str">
        <f t="shared" si="2"/>
        <v/>
      </c>
      <c r="Y59" s="178" t="str">
        <f t="shared" si="2"/>
        <v/>
      </c>
      <c r="Z59" s="178" t="str">
        <f t="shared" si="2"/>
        <v/>
      </c>
      <c r="AA59" s="178" t="str">
        <f t="shared" si="2"/>
        <v/>
      </c>
      <c r="AB59" s="178" t="str">
        <f t="shared" si="2"/>
        <v/>
      </c>
      <c r="AC59" s="178" t="str">
        <f t="shared" si="2"/>
        <v/>
      </c>
      <c r="AD59" s="178" t="str">
        <f t="shared" si="2"/>
        <v/>
      </c>
      <c r="AE59" s="178" t="str">
        <f t="shared" si="2"/>
        <v/>
      </c>
      <c r="AF59" s="178" t="str">
        <f t="shared" si="2"/>
        <v/>
      </c>
      <c r="AG59" s="178" t="str">
        <f t="shared" si="2"/>
        <v/>
      </c>
      <c r="AH59" s="178" t="str">
        <f t="shared" si="2"/>
        <v/>
      </c>
      <c r="AI59" s="178" t="str">
        <f t="shared" si="2"/>
        <v/>
      </c>
      <c r="AJ59" s="178" t="str">
        <f t="shared" si="2"/>
        <v/>
      </c>
      <c r="AK59" s="178" t="str">
        <f t="shared" si="2"/>
        <v/>
      </c>
      <c r="AL59" s="178" t="str">
        <f t="shared" si="2"/>
        <v/>
      </c>
      <c r="AM59" s="178" t="str">
        <f t="shared" si="2"/>
        <v/>
      </c>
      <c r="AN59" s="178" t="str">
        <f t="shared" si="2"/>
        <v/>
      </c>
      <c r="AO59" s="21" t="str">
        <f t="shared" si="2"/>
        <v/>
      </c>
    </row>
    <row r="60" spans="1:42" s="180" customFormat="1" x14ac:dyDescent="0.2">
      <c r="A60" s="179">
        <v>239</v>
      </c>
      <c r="B60" s="181"/>
      <c r="C60" s="181"/>
      <c r="D60" s="182" t="s">
        <v>304</v>
      </c>
      <c r="E60" s="183" t="s">
        <v>133</v>
      </c>
      <c r="F60" s="184" t="s">
        <v>134</v>
      </c>
      <c r="G60" s="184" t="s">
        <v>305</v>
      </c>
      <c r="H60" s="185"/>
      <c r="I60" s="186">
        <v>140</v>
      </c>
      <c r="J60" s="187">
        <f>SUM(K60:AO60)*I60</f>
        <v>0</v>
      </c>
      <c r="K60" s="188"/>
      <c r="L60" s="189"/>
      <c r="M60" s="189"/>
      <c r="N60" s="189"/>
      <c r="O60" s="189"/>
      <c r="P60" s="189"/>
      <c r="Q60" s="189"/>
      <c r="R60" s="189"/>
      <c r="S60" s="189"/>
      <c r="T60" s="189"/>
      <c r="U60" s="189"/>
      <c r="V60" s="189"/>
      <c r="W60" s="189"/>
      <c r="X60" s="189"/>
      <c r="Y60" s="189"/>
      <c r="Z60" s="189"/>
      <c r="AA60" s="189"/>
      <c r="AB60" s="189"/>
      <c r="AC60" s="189"/>
      <c r="AD60" s="189"/>
      <c r="AE60" s="189"/>
      <c r="AF60" s="189"/>
      <c r="AG60" s="189"/>
      <c r="AH60" s="189"/>
      <c r="AI60" s="189"/>
      <c r="AJ60" s="189"/>
      <c r="AK60" s="189"/>
      <c r="AL60" s="189"/>
      <c r="AM60" s="189"/>
      <c r="AN60" s="189"/>
      <c r="AO60" s="190"/>
      <c r="AP60" s="191"/>
    </row>
    <row r="61" spans="1:42" x14ac:dyDescent="0.2">
      <c r="A61" s="103">
        <v>239</v>
      </c>
      <c r="B61" s="2"/>
      <c r="C61" s="2"/>
      <c r="D61" s="7" t="s">
        <v>306</v>
      </c>
      <c r="E61" s="165" t="s">
        <v>133</v>
      </c>
      <c r="F61" s="11" t="s">
        <v>134</v>
      </c>
      <c r="G61" s="11" t="s">
        <v>63</v>
      </c>
      <c r="H61" s="12" t="s">
        <v>307</v>
      </c>
      <c r="I61" s="151" t="s">
        <v>149</v>
      </c>
      <c r="J61" s="148" t="s">
        <v>149</v>
      </c>
      <c r="K61" s="178" t="str">
        <f t="shared" ref="K61:O61" si="3">IF(K58=0,"",K58)</f>
        <v/>
      </c>
      <c r="L61" s="178" t="str">
        <f t="shared" si="3"/>
        <v/>
      </c>
      <c r="M61" s="178" t="str">
        <f t="shared" si="3"/>
        <v/>
      </c>
      <c r="N61" s="178" t="str">
        <f t="shared" si="3"/>
        <v/>
      </c>
      <c r="O61" s="178" t="str">
        <f t="shared" si="3"/>
        <v/>
      </c>
      <c r="P61" s="178" t="str">
        <f>IF(P58=0,"",P58)</f>
        <v/>
      </c>
      <c r="Q61" s="178" t="str">
        <f t="shared" ref="Q61:AO61" si="4">IF(Q58=0,"",Q58)</f>
        <v/>
      </c>
      <c r="R61" s="178" t="str">
        <f t="shared" si="4"/>
        <v/>
      </c>
      <c r="S61" s="178" t="str">
        <f t="shared" si="4"/>
        <v/>
      </c>
      <c r="T61" s="178" t="str">
        <f t="shared" si="4"/>
        <v/>
      </c>
      <c r="U61" s="178" t="str">
        <f t="shared" si="4"/>
        <v/>
      </c>
      <c r="V61" s="178" t="str">
        <f t="shared" si="4"/>
        <v/>
      </c>
      <c r="W61" s="178" t="str">
        <f t="shared" si="4"/>
        <v/>
      </c>
      <c r="X61" s="178" t="str">
        <f t="shared" si="4"/>
        <v/>
      </c>
      <c r="Y61" s="178" t="str">
        <f t="shared" si="4"/>
        <v/>
      </c>
      <c r="Z61" s="178" t="str">
        <f t="shared" si="4"/>
        <v/>
      </c>
      <c r="AA61" s="178" t="str">
        <f t="shared" si="4"/>
        <v/>
      </c>
      <c r="AB61" s="178" t="str">
        <f t="shared" si="4"/>
        <v/>
      </c>
      <c r="AC61" s="178" t="str">
        <f t="shared" si="4"/>
        <v/>
      </c>
      <c r="AD61" s="178" t="str">
        <f t="shared" si="4"/>
        <v/>
      </c>
      <c r="AE61" s="178" t="str">
        <f t="shared" si="4"/>
        <v/>
      </c>
      <c r="AF61" s="178" t="str">
        <f t="shared" si="4"/>
        <v/>
      </c>
      <c r="AG61" s="178" t="str">
        <f t="shared" si="4"/>
        <v/>
      </c>
      <c r="AH61" s="178" t="str">
        <f t="shared" si="4"/>
        <v/>
      </c>
      <c r="AI61" s="178" t="str">
        <f t="shared" si="4"/>
        <v/>
      </c>
      <c r="AJ61" s="178" t="str">
        <f t="shared" si="4"/>
        <v/>
      </c>
      <c r="AK61" s="178" t="str">
        <f t="shared" si="4"/>
        <v/>
      </c>
      <c r="AL61" s="178" t="str">
        <f t="shared" si="4"/>
        <v/>
      </c>
      <c r="AM61" s="178" t="str">
        <f t="shared" si="4"/>
        <v/>
      </c>
      <c r="AN61" s="178" t="str">
        <f t="shared" si="4"/>
        <v/>
      </c>
      <c r="AO61" s="21" t="str">
        <f t="shared" si="4"/>
        <v/>
      </c>
    </row>
    <row r="62" spans="1:42" s="3" customFormat="1" ht="15" x14ac:dyDescent="0.2">
      <c r="A62" s="107">
        <v>232.3</v>
      </c>
      <c r="B62" s="8"/>
      <c r="C62" s="8" t="s">
        <v>131</v>
      </c>
      <c r="D62" s="9"/>
      <c r="E62" s="171"/>
      <c r="F62" s="175"/>
      <c r="G62" s="14"/>
      <c r="H62" s="15"/>
      <c r="I62" s="160"/>
      <c r="J62" s="161">
        <f>SUM(J64:J66)</f>
        <v>0</v>
      </c>
      <c r="K62" s="22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4"/>
      <c r="AP62" s="129"/>
    </row>
    <row r="63" spans="1:42" x14ac:dyDescent="0.2">
      <c r="A63" s="103">
        <v>232.1</v>
      </c>
      <c r="B63" s="1"/>
      <c r="D63" s="5" t="s">
        <v>132</v>
      </c>
      <c r="E63" s="165" t="s">
        <v>133</v>
      </c>
      <c r="F63" s="173" t="s">
        <v>134</v>
      </c>
      <c r="G63" s="11" t="s">
        <v>135</v>
      </c>
      <c r="H63" s="12" t="s">
        <v>136</v>
      </c>
      <c r="I63" s="151">
        <v>308</v>
      </c>
      <c r="J63" s="148">
        <f>SUM(K63:AO63)*I63</f>
        <v>0</v>
      </c>
    </row>
    <row r="64" spans="1:42" x14ac:dyDescent="0.2">
      <c r="A64" s="103">
        <v>232.3</v>
      </c>
      <c r="B64" s="1"/>
      <c r="C64" s="2"/>
      <c r="D64" s="5" t="s">
        <v>137</v>
      </c>
      <c r="E64" s="13" t="s">
        <v>133</v>
      </c>
      <c r="F64" s="173" t="s">
        <v>134</v>
      </c>
      <c r="G64" s="11" t="s">
        <v>135</v>
      </c>
      <c r="H64" s="12" t="s">
        <v>138</v>
      </c>
      <c r="I64" s="151">
        <v>98</v>
      </c>
      <c r="J64" s="148">
        <f>SUM(K64:AO64)*I64</f>
        <v>0</v>
      </c>
    </row>
    <row r="65" spans="1:42" x14ac:dyDescent="0.2">
      <c r="A65" s="103">
        <v>232.3</v>
      </c>
      <c r="B65" s="1"/>
      <c r="D65" s="5" t="s">
        <v>139</v>
      </c>
      <c r="E65" s="165" t="s">
        <v>133</v>
      </c>
      <c r="F65" s="173" t="s">
        <v>134</v>
      </c>
      <c r="G65" s="11" t="s">
        <v>135</v>
      </c>
      <c r="H65" s="12" t="s">
        <v>140</v>
      </c>
      <c r="I65" s="151">
        <v>118</v>
      </c>
      <c r="J65" s="148">
        <f>SUM(K65:AO65)*I65</f>
        <v>0</v>
      </c>
    </row>
    <row r="66" spans="1:42" s="180" customFormat="1" x14ac:dyDescent="0.2">
      <c r="A66" s="179">
        <v>239</v>
      </c>
      <c r="C66" s="181"/>
      <c r="D66" s="182" t="s">
        <v>142</v>
      </c>
      <c r="E66" s="183" t="s">
        <v>133</v>
      </c>
      <c r="F66" s="194" t="s">
        <v>134</v>
      </c>
      <c r="G66" s="184" t="s">
        <v>143</v>
      </c>
      <c r="H66" s="185"/>
      <c r="I66" s="186">
        <v>113</v>
      </c>
      <c r="J66" s="187">
        <f>SUM(K66:AO66)*I66</f>
        <v>0</v>
      </c>
      <c r="K66" s="188"/>
      <c r="L66" s="189"/>
      <c r="M66" s="189"/>
      <c r="N66" s="189"/>
      <c r="O66" s="189"/>
      <c r="P66" s="189"/>
      <c r="Q66" s="189"/>
      <c r="R66" s="189"/>
      <c r="S66" s="189"/>
      <c r="T66" s="189"/>
      <c r="U66" s="189"/>
      <c r="V66" s="189"/>
      <c r="W66" s="189"/>
      <c r="X66" s="189"/>
      <c r="Y66" s="189"/>
      <c r="Z66" s="189"/>
      <c r="AA66" s="189"/>
      <c r="AB66" s="189"/>
      <c r="AC66" s="189"/>
      <c r="AD66" s="189"/>
      <c r="AE66" s="189"/>
      <c r="AF66" s="189"/>
      <c r="AG66" s="189"/>
      <c r="AH66" s="189"/>
      <c r="AI66" s="189"/>
      <c r="AJ66" s="189"/>
      <c r="AK66" s="189"/>
      <c r="AL66" s="189"/>
      <c r="AM66" s="189"/>
      <c r="AN66" s="189"/>
      <c r="AO66" s="190"/>
      <c r="AP66" s="191"/>
    </row>
    <row r="67" spans="1:42" s="3" customFormat="1" ht="15" x14ac:dyDescent="0.2">
      <c r="A67" s="107">
        <v>232.4</v>
      </c>
      <c r="B67" s="8"/>
      <c r="C67" s="8" t="s">
        <v>144</v>
      </c>
      <c r="D67" s="9"/>
      <c r="E67" s="171"/>
      <c r="F67" s="175"/>
      <c r="G67" s="14"/>
      <c r="H67" s="15"/>
      <c r="I67" s="160"/>
      <c r="J67" s="161">
        <f>SUM(J68:J71)</f>
        <v>225</v>
      </c>
      <c r="K67" s="22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4"/>
      <c r="AP67" s="129"/>
    </row>
    <row r="68" spans="1:42" x14ac:dyDescent="0.2">
      <c r="A68" s="103">
        <v>228</v>
      </c>
      <c r="B68" s="1"/>
      <c r="D68" s="5" t="s">
        <v>145</v>
      </c>
      <c r="E68" s="165" t="s">
        <v>146</v>
      </c>
      <c r="F68" s="173" t="s">
        <v>147</v>
      </c>
      <c r="G68" s="11" t="s">
        <v>148</v>
      </c>
      <c r="I68" s="151" t="s">
        <v>149</v>
      </c>
      <c r="AC68" s="20">
        <v>1</v>
      </c>
    </row>
    <row r="69" spans="1:42" x14ac:dyDescent="0.2">
      <c r="A69" s="103">
        <v>228</v>
      </c>
      <c r="B69" s="1"/>
      <c r="C69" s="2"/>
      <c r="D69" s="5" t="s">
        <v>150</v>
      </c>
      <c r="E69" s="165" t="s">
        <v>146</v>
      </c>
      <c r="F69" s="173" t="s">
        <v>147</v>
      </c>
      <c r="G69" s="11" t="s">
        <v>148</v>
      </c>
      <c r="I69" s="151" t="s">
        <v>149</v>
      </c>
    </row>
    <row r="70" spans="1:42" x14ac:dyDescent="0.2">
      <c r="A70" s="103">
        <v>232.4</v>
      </c>
      <c r="B70" s="1"/>
      <c r="C70" s="2"/>
      <c r="D70" s="5" t="s">
        <v>151</v>
      </c>
      <c r="E70" s="165" t="s">
        <v>133</v>
      </c>
      <c r="F70" s="173" t="s">
        <v>134</v>
      </c>
      <c r="G70" s="11" t="s">
        <v>148</v>
      </c>
      <c r="H70" s="96"/>
      <c r="I70" s="154">
        <v>75</v>
      </c>
      <c r="J70" s="148">
        <f>SUM(K70:AO70)*I70</f>
        <v>75</v>
      </c>
      <c r="K70" s="19" t="str">
        <f>IF(SUM(K68:K69)=0,"",SUM(K68:K69))</f>
        <v/>
      </c>
      <c r="L70" s="20" t="str">
        <f>IF(SUM(L68:L69)=0,"",SUM(L68:L69))</f>
        <v/>
      </c>
      <c r="M70" s="20" t="str">
        <f t="shared" ref="M70:AO70" si="5">IF(SUM(M68:M69)=0,"",SUM(M68:M69))</f>
        <v/>
      </c>
      <c r="N70" s="20" t="str">
        <f t="shared" si="5"/>
        <v/>
      </c>
      <c r="O70" s="20" t="str">
        <f t="shared" si="5"/>
        <v/>
      </c>
      <c r="P70" s="20" t="str">
        <f>IF(SUM(P68:P69)=0,"",SUM(P68:P69))</f>
        <v/>
      </c>
      <c r="Q70" s="20" t="str">
        <f t="shared" si="5"/>
        <v/>
      </c>
      <c r="R70" s="20" t="str">
        <f t="shared" si="5"/>
        <v/>
      </c>
      <c r="S70" s="20" t="str">
        <f t="shared" si="5"/>
        <v/>
      </c>
      <c r="T70" s="20" t="str">
        <f t="shared" si="5"/>
        <v/>
      </c>
      <c r="U70" s="20" t="str">
        <f t="shared" si="5"/>
        <v/>
      </c>
      <c r="V70" s="20" t="str">
        <f t="shared" si="5"/>
        <v/>
      </c>
      <c r="W70" s="20" t="str">
        <f t="shared" si="5"/>
        <v/>
      </c>
      <c r="X70" s="20" t="str">
        <f t="shared" si="5"/>
        <v/>
      </c>
      <c r="Y70" s="20" t="str">
        <f t="shared" si="5"/>
        <v/>
      </c>
      <c r="Z70" s="20" t="str">
        <f t="shared" si="5"/>
        <v/>
      </c>
      <c r="AA70" s="20" t="str">
        <f t="shared" si="5"/>
        <v/>
      </c>
      <c r="AB70" s="20" t="str">
        <f t="shared" si="5"/>
        <v/>
      </c>
      <c r="AC70" s="20">
        <f>IF(SUM(AC68:AC69)=0,"",SUM(AC68:AC69))</f>
        <v>1</v>
      </c>
      <c r="AD70" s="20" t="str">
        <f t="shared" si="5"/>
        <v/>
      </c>
      <c r="AE70" s="20" t="str">
        <f t="shared" si="5"/>
        <v/>
      </c>
      <c r="AF70" s="20" t="str">
        <f t="shared" si="5"/>
        <v/>
      </c>
      <c r="AG70" s="20" t="str">
        <f t="shared" si="5"/>
        <v/>
      </c>
      <c r="AH70" s="20" t="str">
        <f t="shared" si="5"/>
        <v/>
      </c>
      <c r="AI70" s="20" t="str">
        <f t="shared" si="5"/>
        <v/>
      </c>
      <c r="AJ70" s="20" t="str">
        <f t="shared" si="5"/>
        <v/>
      </c>
      <c r="AK70" s="20" t="str">
        <f t="shared" si="5"/>
        <v/>
      </c>
      <c r="AL70" s="20" t="str">
        <f t="shared" si="5"/>
        <v/>
      </c>
      <c r="AM70" s="20" t="str">
        <f t="shared" si="5"/>
        <v/>
      </c>
      <c r="AN70" s="20" t="str">
        <f t="shared" si="5"/>
        <v/>
      </c>
      <c r="AO70" s="21" t="str">
        <f t="shared" si="5"/>
        <v/>
      </c>
    </row>
    <row r="71" spans="1:42" x14ac:dyDescent="0.2">
      <c r="A71" s="103">
        <v>239</v>
      </c>
      <c r="B71" s="1"/>
      <c r="C71" s="2"/>
      <c r="D71" s="5" t="s">
        <v>152</v>
      </c>
      <c r="E71" s="165" t="s">
        <v>133</v>
      </c>
      <c r="F71" s="173" t="s">
        <v>134</v>
      </c>
      <c r="G71" s="11" t="s">
        <v>153</v>
      </c>
      <c r="I71" s="151">
        <v>150</v>
      </c>
      <c r="J71" s="148">
        <f>SUM(K71:AO71)*I71</f>
        <v>150</v>
      </c>
      <c r="K71" s="19" t="str">
        <f t="shared" ref="K71:AO71" si="6">IF(K70=0,"",K70)</f>
        <v/>
      </c>
      <c r="L71" s="20" t="str">
        <f t="shared" si="6"/>
        <v/>
      </c>
      <c r="M71" s="20" t="str">
        <f t="shared" si="6"/>
        <v/>
      </c>
      <c r="N71" s="20" t="str">
        <f t="shared" si="6"/>
        <v/>
      </c>
      <c r="O71" s="20" t="str">
        <f t="shared" si="6"/>
        <v/>
      </c>
      <c r="P71" s="20" t="str">
        <f t="shared" si="6"/>
        <v/>
      </c>
      <c r="Q71" s="20" t="str">
        <f t="shared" si="6"/>
        <v/>
      </c>
      <c r="R71" s="20" t="str">
        <f t="shared" si="6"/>
        <v/>
      </c>
      <c r="S71" s="20" t="str">
        <f t="shared" si="6"/>
        <v/>
      </c>
      <c r="T71" s="20" t="str">
        <f t="shared" si="6"/>
        <v/>
      </c>
      <c r="U71" s="20" t="str">
        <f t="shared" si="6"/>
        <v/>
      </c>
      <c r="V71" s="20" t="str">
        <f t="shared" si="6"/>
        <v/>
      </c>
      <c r="W71" s="20" t="str">
        <f t="shared" si="6"/>
        <v/>
      </c>
      <c r="X71" s="20" t="str">
        <f t="shared" si="6"/>
        <v/>
      </c>
      <c r="Y71" s="20" t="str">
        <f t="shared" si="6"/>
        <v/>
      </c>
      <c r="Z71" s="20" t="str">
        <f t="shared" si="6"/>
        <v/>
      </c>
      <c r="AA71" s="20" t="str">
        <f t="shared" si="6"/>
        <v/>
      </c>
      <c r="AB71" s="20" t="str">
        <f t="shared" si="6"/>
        <v/>
      </c>
      <c r="AC71" s="20">
        <f t="shared" si="6"/>
        <v>1</v>
      </c>
      <c r="AD71" s="20" t="str">
        <f t="shared" si="6"/>
        <v/>
      </c>
      <c r="AE71" s="20" t="str">
        <f t="shared" si="6"/>
        <v/>
      </c>
      <c r="AF71" s="20" t="str">
        <f t="shared" si="6"/>
        <v/>
      </c>
      <c r="AG71" s="20" t="str">
        <f t="shared" si="6"/>
        <v/>
      </c>
      <c r="AH71" s="20" t="str">
        <f t="shared" si="6"/>
        <v/>
      </c>
      <c r="AI71" s="20" t="str">
        <f t="shared" si="6"/>
        <v/>
      </c>
      <c r="AJ71" s="20" t="str">
        <f t="shared" si="6"/>
        <v/>
      </c>
      <c r="AK71" s="20" t="str">
        <f t="shared" si="6"/>
        <v/>
      </c>
      <c r="AL71" s="20" t="str">
        <f t="shared" si="6"/>
        <v/>
      </c>
      <c r="AM71" s="20" t="str">
        <f t="shared" si="6"/>
        <v/>
      </c>
      <c r="AN71" s="20" t="str">
        <f t="shared" si="6"/>
        <v/>
      </c>
      <c r="AO71" s="21" t="str">
        <f t="shared" si="6"/>
        <v/>
      </c>
    </row>
    <row r="72" spans="1:42" s="3" customFormat="1" ht="15" x14ac:dyDescent="0.2">
      <c r="A72" s="107">
        <v>233</v>
      </c>
      <c r="B72" s="8"/>
      <c r="C72" s="8" t="s">
        <v>154</v>
      </c>
      <c r="D72" s="9"/>
      <c r="E72" s="171"/>
      <c r="F72" s="175"/>
      <c r="G72" s="14"/>
      <c r="H72" s="15"/>
      <c r="I72" s="160"/>
      <c r="J72" s="161">
        <f>SUM(J73:J88)</f>
        <v>524</v>
      </c>
      <c r="K72" s="22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4"/>
      <c r="AP72" s="129"/>
    </row>
    <row r="73" spans="1:42" x14ac:dyDescent="0.2">
      <c r="A73" s="103">
        <v>233</v>
      </c>
      <c r="B73" s="1"/>
      <c r="D73" s="5" t="s">
        <v>155</v>
      </c>
      <c r="E73" s="165" t="s">
        <v>133</v>
      </c>
      <c r="F73" s="173" t="s">
        <v>134</v>
      </c>
      <c r="G73" s="11" t="s">
        <v>156</v>
      </c>
      <c r="H73" s="12" t="s">
        <v>157</v>
      </c>
      <c r="I73" s="151">
        <v>93</v>
      </c>
      <c r="J73" s="148">
        <f t="shared" ref="J73:J81" si="7">SUM(K73:AO73)*I73</f>
        <v>372</v>
      </c>
      <c r="S73" s="20">
        <v>4</v>
      </c>
    </row>
    <row r="74" spans="1:42" x14ac:dyDescent="0.2">
      <c r="A74" s="103">
        <v>233</v>
      </c>
      <c r="B74" s="1"/>
      <c r="C74" s="2"/>
      <c r="D74" s="5" t="s">
        <v>158</v>
      </c>
      <c r="E74" s="165" t="s">
        <v>133</v>
      </c>
      <c r="F74" s="173" t="s">
        <v>134</v>
      </c>
      <c r="G74" s="11" t="s">
        <v>159</v>
      </c>
      <c r="H74" s="12" t="s">
        <v>160</v>
      </c>
      <c r="I74" s="151">
        <v>93</v>
      </c>
      <c r="J74" s="148">
        <f t="shared" si="7"/>
        <v>0</v>
      </c>
    </row>
    <row r="75" spans="1:42" s="180" customFormat="1" x14ac:dyDescent="0.2">
      <c r="A75" s="179">
        <v>233</v>
      </c>
      <c r="C75" s="181"/>
      <c r="D75" s="182" t="s">
        <v>308</v>
      </c>
      <c r="E75" s="183" t="s">
        <v>133</v>
      </c>
      <c r="F75" s="194" t="s">
        <v>134</v>
      </c>
      <c r="G75" s="184" t="s">
        <v>309</v>
      </c>
      <c r="H75" s="185" t="s">
        <v>310</v>
      </c>
      <c r="I75" s="186">
        <v>104</v>
      </c>
      <c r="J75" s="187">
        <f t="shared" si="7"/>
        <v>0</v>
      </c>
      <c r="K75" s="188"/>
      <c r="L75" s="189"/>
      <c r="M75" s="189"/>
      <c r="N75" s="189"/>
      <c r="O75" s="189"/>
      <c r="P75" s="189"/>
      <c r="Q75" s="189"/>
      <c r="R75" s="189"/>
      <c r="S75" s="189"/>
      <c r="T75" s="189"/>
      <c r="U75" s="189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  <c r="AH75" s="189"/>
      <c r="AI75" s="189"/>
      <c r="AJ75" s="189"/>
      <c r="AK75" s="189"/>
      <c r="AL75" s="189"/>
      <c r="AM75" s="189"/>
      <c r="AN75" s="189"/>
      <c r="AO75" s="190"/>
      <c r="AP75" s="191"/>
    </row>
    <row r="76" spans="1:42" x14ac:dyDescent="0.2">
      <c r="A76" s="103">
        <v>233</v>
      </c>
      <c r="B76" s="1"/>
      <c r="C76" s="2"/>
      <c r="D76" s="5" t="s">
        <v>311</v>
      </c>
      <c r="E76" s="165" t="s">
        <v>133</v>
      </c>
      <c r="F76" s="173" t="s">
        <v>134</v>
      </c>
      <c r="G76" s="11" t="s">
        <v>312</v>
      </c>
      <c r="I76" s="151">
        <v>253</v>
      </c>
      <c r="J76" s="148">
        <f t="shared" si="7"/>
        <v>0</v>
      </c>
    </row>
    <row r="77" spans="1:42" s="180" customFormat="1" x14ac:dyDescent="0.2">
      <c r="A77" s="179">
        <v>233</v>
      </c>
      <c r="C77" s="181"/>
      <c r="D77" s="182" t="s">
        <v>313</v>
      </c>
      <c r="E77" s="183" t="s">
        <v>133</v>
      </c>
      <c r="F77" s="194" t="s">
        <v>134</v>
      </c>
      <c r="G77" s="184" t="s">
        <v>314</v>
      </c>
      <c r="H77" s="185" t="s">
        <v>310</v>
      </c>
      <c r="I77" s="186">
        <v>213</v>
      </c>
      <c r="J77" s="187">
        <f t="shared" si="7"/>
        <v>0</v>
      </c>
      <c r="K77" s="188"/>
      <c r="L77" s="189"/>
      <c r="M77" s="189"/>
      <c r="N77" s="189"/>
      <c r="O77" s="189"/>
      <c r="P77" s="189"/>
      <c r="Q77" s="189"/>
      <c r="R77" s="189"/>
      <c r="S77" s="189"/>
      <c r="T77" s="189"/>
      <c r="U77" s="189"/>
      <c r="V77" s="189"/>
      <c r="W77" s="189"/>
      <c r="X77" s="189"/>
      <c r="Y77" s="189"/>
      <c r="Z77" s="189"/>
      <c r="AA77" s="189"/>
      <c r="AB77" s="189"/>
      <c r="AC77" s="189"/>
      <c r="AD77" s="189"/>
      <c r="AE77" s="189"/>
      <c r="AF77" s="189"/>
      <c r="AG77" s="189"/>
      <c r="AH77" s="189"/>
      <c r="AI77" s="189"/>
      <c r="AJ77" s="189"/>
      <c r="AK77" s="189"/>
      <c r="AL77" s="189"/>
      <c r="AM77" s="189"/>
      <c r="AN77" s="189"/>
      <c r="AO77" s="190"/>
      <c r="AP77" s="191"/>
    </row>
    <row r="78" spans="1:42" s="180" customFormat="1" x14ac:dyDescent="0.2">
      <c r="A78" s="179">
        <v>233</v>
      </c>
      <c r="C78" s="181"/>
      <c r="D78" s="182" t="s">
        <v>315</v>
      </c>
      <c r="E78" s="183" t="s">
        <v>133</v>
      </c>
      <c r="F78" s="194" t="s">
        <v>134</v>
      </c>
      <c r="G78" s="184" t="s">
        <v>316</v>
      </c>
      <c r="H78" s="185"/>
      <c r="I78" s="186">
        <v>215</v>
      </c>
      <c r="J78" s="187">
        <f t="shared" si="7"/>
        <v>0</v>
      </c>
      <c r="K78" s="188"/>
      <c r="L78" s="189"/>
      <c r="M78" s="189"/>
      <c r="N78" s="189"/>
      <c r="O78" s="189"/>
      <c r="P78" s="189"/>
      <c r="Q78" s="189"/>
      <c r="R78" s="189"/>
      <c r="S78" s="189"/>
      <c r="T78" s="189"/>
      <c r="U78" s="189"/>
      <c r="V78" s="189"/>
      <c r="W78" s="189"/>
      <c r="X78" s="189"/>
      <c r="Y78" s="189"/>
      <c r="Z78" s="189"/>
      <c r="AA78" s="189"/>
      <c r="AB78" s="189"/>
      <c r="AC78" s="189"/>
      <c r="AD78" s="189"/>
      <c r="AE78" s="189"/>
      <c r="AF78" s="189"/>
      <c r="AG78" s="189"/>
      <c r="AH78" s="189"/>
      <c r="AI78" s="189"/>
      <c r="AJ78" s="189"/>
      <c r="AK78" s="189"/>
      <c r="AL78" s="189"/>
      <c r="AM78" s="189"/>
      <c r="AN78" s="189"/>
      <c r="AO78" s="190"/>
      <c r="AP78" s="191"/>
    </row>
    <row r="79" spans="1:42" x14ac:dyDescent="0.2">
      <c r="A79" s="103">
        <v>233</v>
      </c>
      <c r="B79" s="1"/>
      <c r="C79" s="2"/>
      <c r="D79" s="5" t="s">
        <v>317</v>
      </c>
      <c r="E79" s="165" t="s">
        <v>133</v>
      </c>
      <c r="F79" s="173" t="s">
        <v>134</v>
      </c>
      <c r="G79" s="11" t="s">
        <v>148</v>
      </c>
      <c r="H79" s="12" t="s">
        <v>162</v>
      </c>
      <c r="I79" s="151">
        <v>40</v>
      </c>
      <c r="J79" s="148">
        <f t="shared" si="7"/>
        <v>0</v>
      </c>
      <c r="AP79" s="100"/>
    </row>
    <row r="80" spans="1:42" x14ac:dyDescent="0.2">
      <c r="A80" s="103">
        <v>233</v>
      </c>
      <c r="B80" s="1"/>
      <c r="C80" s="2"/>
      <c r="D80" s="5" t="s">
        <v>318</v>
      </c>
      <c r="E80" s="165" t="s">
        <v>133</v>
      </c>
      <c r="F80" s="173" t="s">
        <v>134</v>
      </c>
      <c r="G80" s="11" t="s">
        <v>148</v>
      </c>
      <c r="H80" s="12" t="s">
        <v>162</v>
      </c>
      <c r="I80" s="151">
        <v>55</v>
      </c>
      <c r="J80" s="148">
        <f t="shared" si="7"/>
        <v>0</v>
      </c>
    </row>
    <row r="81" spans="1:42" s="180" customFormat="1" x14ac:dyDescent="0.2">
      <c r="A81" s="179">
        <v>233</v>
      </c>
      <c r="C81" s="181"/>
      <c r="D81" s="182" t="s">
        <v>163</v>
      </c>
      <c r="E81" s="183" t="s">
        <v>133</v>
      </c>
      <c r="F81" s="194" t="s">
        <v>134</v>
      </c>
      <c r="G81" s="184" t="s">
        <v>148</v>
      </c>
      <c r="H81" s="185" t="s">
        <v>164</v>
      </c>
      <c r="I81" s="195">
        <v>55</v>
      </c>
      <c r="J81" s="187">
        <f t="shared" si="7"/>
        <v>0</v>
      </c>
      <c r="K81" s="188"/>
      <c r="L81" s="189"/>
      <c r="M81" s="189"/>
      <c r="N81" s="189"/>
      <c r="O81" s="189"/>
      <c r="P81" s="189"/>
      <c r="Q81" s="189"/>
      <c r="R81" s="189"/>
      <c r="S81" s="189"/>
      <c r="T81" s="189"/>
      <c r="U81" s="189"/>
      <c r="V81" s="189"/>
      <c r="W81" s="189"/>
      <c r="X81" s="189"/>
      <c r="Y81" s="189"/>
      <c r="Z81" s="189"/>
      <c r="AA81" s="189"/>
      <c r="AB81" s="189"/>
      <c r="AC81" s="189"/>
      <c r="AD81" s="189"/>
      <c r="AE81" s="189"/>
      <c r="AF81" s="189"/>
      <c r="AG81" s="189"/>
      <c r="AH81" s="189"/>
      <c r="AI81" s="189"/>
      <c r="AJ81" s="189"/>
      <c r="AK81" s="189"/>
      <c r="AL81" s="189"/>
      <c r="AM81" s="189"/>
      <c r="AN81" s="189"/>
      <c r="AO81" s="190"/>
      <c r="AP81" s="191"/>
    </row>
    <row r="82" spans="1:42" s="180" customFormat="1" x14ac:dyDescent="0.2">
      <c r="A82" s="179">
        <v>233</v>
      </c>
      <c r="C82" s="181"/>
      <c r="D82" s="182" t="s">
        <v>165</v>
      </c>
      <c r="E82" s="183" t="s">
        <v>133</v>
      </c>
      <c r="F82" s="194" t="s">
        <v>134</v>
      </c>
      <c r="G82" s="184" t="s">
        <v>166</v>
      </c>
      <c r="H82" s="185" t="s">
        <v>167</v>
      </c>
      <c r="I82" s="186">
        <v>199</v>
      </c>
      <c r="J82" s="187">
        <f t="shared" ref="J82:J88" si="8">SUM(K82:AO82)*I82</f>
        <v>0</v>
      </c>
      <c r="K82" s="188"/>
      <c r="L82" s="189"/>
      <c r="M82" s="189"/>
      <c r="N82" s="189"/>
      <c r="O82" s="189"/>
      <c r="P82" s="189"/>
      <c r="Q82" s="189"/>
      <c r="R82" s="189"/>
      <c r="S82" s="189"/>
      <c r="T82" s="189"/>
      <c r="U82" s="189"/>
      <c r="V82" s="189"/>
      <c r="W82" s="189"/>
      <c r="X82" s="189"/>
      <c r="Y82" s="189"/>
      <c r="Z82" s="189"/>
      <c r="AA82" s="189"/>
      <c r="AB82" s="189"/>
      <c r="AC82" s="189"/>
      <c r="AD82" s="189"/>
      <c r="AE82" s="189"/>
      <c r="AF82" s="189"/>
      <c r="AG82" s="189"/>
      <c r="AH82" s="189"/>
      <c r="AI82" s="189"/>
      <c r="AJ82" s="189"/>
      <c r="AK82" s="189"/>
      <c r="AL82" s="189"/>
      <c r="AM82" s="189"/>
      <c r="AN82" s="189"/>
      <c r="AO82" s="190"/>
      <c r="AP82" s="191"/>
    </row>
    <row r="83" spans="1:42" s="180" customFormat="1" x14ac:dyDescent="0.2">
      <c r="A83" s="179">
        <v>233</v>
      </c>
      <c r="C83" s="181"/>
      <c r="D83" s="182" t="s">
        <v>319</v>
      </c>
      <c r="E83" s="183" t="s">
        <v>133</v>
      </c>
      <c r="F83" s="194" t="s">
        <v>134</v>
      </c>
      <c r="G83" s="184" t="s">
        <v>320</v>
      </c>
      <c r="H83" s="185" t="s">
        <v>310</v>
      </c>
      <c r="I83" s="186">
        <v>97</v>
      </c>
      <c r="J83" s="187">
        <f t="shared" si="8"/>
        <v>0</v>
      </c>
      <c r="K83" s="188"/>
      <c r="L83" s="189"/>
      <c r="M83" s="189"/>
      <c r="N83" s="189"/>
      <c r="O83" s="189"/>
      <c r="P83" s="189"/>
      <c r="Q83" s="189"/>
      <c r="R83" s="189"/>
      <c r="S83" s="189"/>
      <c r="T83" s="189"/>
      <c r="U83" s="189"/>
      <c r="V83" s="189"/>
      <c r="W83" s="189"/>
      <c r="X83" s="189"/>
      <c r="Y83" s="189"/>
      <c r="Z83" s="189"/>
      <c r="AA83" s="189"/>
      <c r="AB83" s="189"/>
      <c r="AC83" s="189"/>
      <c r="AD83" s="189"/>
      <c r="AE83" s="189"/>
      <c r="AF83" s="189"/>
      <c r="AG83" s="189"/>
      <c r="AH83" s="189"/>
      <c r="AI83" s="189"/>
      <c r="AJ83" s="189"/>
      <c r="AK83" s="189"/>
      <c r="AL83" s="189"/>
      <c r="AM83" s="189"/>
      <c r="AN83" s="189"/>
      <c r="AO83" s="190"/>
      <c r="AP83" s="191"/>
    </row>
    <row r="84" spans="1:42" s="180" customFormat="1" x14ac:dyDescent="0.2">
      <c r="A84" s="179">
        <v>233</v>
      </c>
      <c r="C84" s="181"/>
      <c r="D84" s="182" t="s">
        <v>321</v>
      </c>
      <c r="E84" s="183" t="s">
        <v>133</v>
      </c>
      <c r="F84" s="194" t="s">
        <v>134</v>
      </c>
      <c r="G84" s="184" t="s">
        <v>322</v>
      </c>
      <c r="H84" s="185"/>
      <c r="I84" s="186">
        <v>247</v>
      </c>
      <c r="J84" s="187">
        <f t="shared" si="8"/>
        <v>0</v>
      </c>
      <c r="K84" s="188"/>
      <c r="L84" s="189"/>
      <c r="M84" s="189"/>
      <c r="N84" s="189"/>
      <c r="O84" s="189"/>
      <c r="P84" s="189"/>
      <c r="Q84" s="189"/>
      <c r="R84" s="189"/>
      <c r="S84" s="189"/>
      <c r="T84" s="189"/>
      <c r="U84" s="189"/>
      <c r="V84" s="189"/>
      <c r="W84" s="189"/>
      <c r="X84" s="189"/>
      <c r="Y84" s="189"/>
      <c r="Z84" s="189"/>
      <c r="AA84" s="189"/>
      <c r="AB84" s="189"/>
      <c r="AC84" s="189"/>
      <c r="AD84" s="189"/>
      <c r="AE84" s="189"/>
      <c r="AF84" s="189"/>
      <c r="AG84" s="189"/>
      <c r="AH84" s="189"/>
      <c r="AI84" s="189"/>
      <c r="AJ84" s="189"/>
      <c r="AK84" s="189"/>
      <c r="AL84" s="189"/>
      <c r="AM84" s="189"/>
      <c r="AN84" s="189"/>
      <c r="AO84" s="190"/>
      <c r="AP84" s="191"/>
    </row>
    <row r="85" spans="1:42" s="180" customFormat="1" x14ac:dyDescent="0.2">
      <c r="A85" s="179">
        <v>233</v>
      </c>
      <c r="C85" s="181"/>
      <c r="D85" s="182" t="s">
        <v>323</v>
      </c>
      <c r="E85" s="183" t="s">
        <v>133</v>
      </c>
      <c r="F85" s="194" t="s">
        <v>134</v>
      </c>
      <c r="G85" s="184" t="s">
        <v>324</v>
      </c>
      <c r="H85" s="185" t="s">
        <v>325</v>
      </c>
      <c r="I85" s="186">
        <v>135</v>
      </c>
      <c r="J85" s="187">
        <f t="shared" si="8"/>
        <v>0</v>
      </c>
      <c r="K85" s="188"/>
      <c r="L85" s="189"/>
      <c r="M85" s="189"/>
      <c r="N85" s="189"/>
      <c r="O85" s="189"/>
      <c r="P85" s="189"/>
      <c r="Q85" s="189"/>
      <c r="R85" s="189"/>
      <c r="S85" s="189"/>
      <c r="T85" s="189"/>
      <c r="U85" s="189"/>
      <c r="V85" s="189"/>
      <c r="W85" s="189"/>
      <c r="X85" s="189"/>
      <c r="Y85" s="189"/>
      <c r="Z85" s="189"/>
      <c r="AA85" s="189"/>
      <c r="AB85" s="189"/>
      <c r="AC85" s="189"/>
      <c r="AD85" s="189"/>
      <c r="AE85" s="189"/>
      <c r="AF85" s="189"/>
      <c r="AG85" s="189"/>
      <c r="AH85" s="189"/>
      <c r="AI85" s="189"/>
      <c r="AJ85" s="189"/>
      <c r="AK85" s="189"/>
      <c r="AL85" s="189"/>
      <c r="AM85" s="189"/>
      <c r="AN85" s="189"/>
      <c r="AO85" s="190"/>
      <c r="AP85" s="191"/>
    </row>
    <row r="86" spans="1:42" x14ac:dyDescent="0.2">
      <c r="A86" s="103">
        <v>239</v>
      </c>
      <c r="B86" s="1"/>
      <c r="C86" s="2"/>
      <c r="D86" s="5" t="s">
        <v>168</v>
      </c>
      <c r="E86" s="165" t="s">
        <v>133</v>
      </c>
      <c r="F86" s="173" t="s">
        <v>134</v>
      </c>
      <c r="G86" s="11" t="s">
        <v>169</v>
      </c>
      <c r="I86" s="151">
        <v>76</v>
      </c>
      <c r="J86" s="148">
        <f t="shared" si="8"/>
        <v>152</v>
      </c>
      <c r="K86" s="19" t="str">
        <f t="shared" ref="K86:AO86" si="9">IF((ROUNDUP(K73/3,0)+ROUNDUP(K74/3,0)+ROUNDUP(K75/3,0)+K79+K80=0),"",ROUNDUP(K73/3,0)+ROUNDUP(K74/3,0)+ROUNDUP(K75/3,0)+K79+K80)</f>
        <v/>
      </c>
      <c r="L86" s="20" t="str">
        <f t="shared" si="9"/>
        <v/>
      </c>
      <c r="M86" s="20" t="str">
        <f t="shared" si="9"/>
        <v/>
      </c>
      <c r="N86" s="20" t="str">
        <f t="shared" si="9"/>
        <v/>
      </c>
      <c r="O86" s="20" t="str">
        <f t="shared" si="9"/>
        <v/>
      </c>
      <c r="P86" s="20" t="str">
        <f t="shared" si="9"/>
        <v/>
      </c>
      <c r="Q86" s="20" t="str">
        <f t="shared" si="9"/>
        <v/>
      </c>
      <c r="R86" s="20" t="str">
        <f t="shared" si="9"/>
        <v/>
      </c>
      <c r="S86" s="20">
        <f t="shared" si="9"/>
        <v>2</v>
      </c>
      <c r="T86" s="20" t="str">
        <f t="shared" si="9"/>
        <v/>
      </c>
      <c r="U86" s="20" t="str">
        <f t="shared" si="9"/>
        <v/>
      </c>
      <c r="V86" s="20" t="str">
        <f t="shared" si="9"/>
        <v/>
      </c>
      <c r="W86" s="20" t="str">
        <f t="shared" si="9"/>
        <v/>
      </c>
      <c r="X86" s="20" t="str">
        <f t="shared" si="9"/>
        <v/>
      </c>
      <c r="Y86" s="20" t="str">
        <f t="shared" si="9"/>
        <v/>
      </c>
      <c r="Z86" s="20" t="str">
        <f t="shared" si="9"/>
        <v/>
      </c>
      <c r="AA86" s="20" t="str">
        <f t="shared" si="9"/>
        <v/>
      </c>
      <c r="AB86" s="20" t="str">
        <f t="shared" si="9"/>
        <v/>
      </c>
      <c r="AC86" s="20" t="str">
        <f t="shared" si="9"/>
        <v/>
      </c>
      <c r="AD86" s="20" t="str">
        <f t="shared" si="9"/>
        <v/>
      </c>
      <c r="AE86" s="20" t="str">
        <f t="shared" si="9"/>
        <v/>
      </c>
      <c r="AF86" s="20" t="str">
        <f t="shared" si="9"/>
        <v/>
      </c>
      <c r="AG86" s="20" t="str">
        <f t="shared" si="9"/>
        <v/>
      </c>
      <c r="AH86" s="20" t="str">
        <f t="shared" si="9"/>
        <v/>
      </c>
      <c r="AI86" s="20" t="str">
        <f t="shared" si="9"/>
        <v/>
      </c>
      <c r="AJ86" s="20" t="str">
        <f t="shared" si="9"/>
        <v/>
      </c>
      <c r="AK86" s="20" t="str">
        <f t="shared" si="9"/>
        <v/>
      </c>
      <c r="AL86" s="20" t="str">
        <f t="shared" si="9"/>
        <v/>
      </c>
      <c r="AM86" s="20" t="str">
        <f t="shared" si="9"/>
        <v/>
      </c>
      <c r="AN86" s="20" t="str">
        <f t="shared" si="9"/>
        <v/>
      </c>
      <c r="AO86" s="21" t="str">
        <f t="shared" si="9"/>
        <v/>
      </c>
    </row>
    <row r="87" spans="1:42" x14ac:dyDescent="0.2">
      <c r="A87" s="103">
        <v>239</v>
      </c>
      <c r="B87" s="1"/>
      <c r="C87" s="2"/>
      <c r="D87" s="5" t="s">
        <v>170</v>
      </c>
      <c r="E87" s="165" t="s">
        <v>133</v>
      </c>
      <c r="F87" s="173" t="s">
        <v>134</v>
      </c>
      <c r="G87" s="11" t="s">
        <v>171</v>
      </c>
      <c r="I87" s="151">
        <v>113</v>
      </c>
      <c r="J87" s="148">
        <f t="shared" si="8"/>
        <v>0</v>
      </c>
      <c r="K87" s="19" t="str">
        <f>IF((K81+IF(K82="",0,1)+IF(K83="",0,1)+IF(K76="",0,1)+IF(K84="",0,1)+IF(K77="",0,1)+IF(K78="",0,1)=0),"",K81+IF(K82="",0,1)+IF(K83="",0,1)+IF(K76="",0,1)+IF(K84="",0,1)+IF(K77="",0,1)+IF(K78="",0,1))</f>
        <v/>
      </c>
      <c r="L87" s="20" t="str">
        <f t="shared" ref="L87:AO87" si="10">IF((L81+IF(L82="",0,1)+IF(L83="",0,1)+IF(L76="",0,1)+IF(L84="",0,1)+IF(L77="",0,1)+IF(L78="",0,1)=0),"",L81+IF(L82="",0,1)+IF(L83="",0,1)+IF(L76="",0,1)+IF(L84="",0,1)+IF(L77="",0,1)+IF(L78="",0,1))</f>
        <v/>
      </c>
      <c r="M87" s="20" t="str">
        <f t="shared" si="10"/>
        <v/>
      </c>
      <c r="N87" s="20" t="str">
        <f t="shared" si="10"/>
        <v/>
      </c>
      <c r="O87" s="20" t="str">
        <f t="shared" si="10"/>
        <v/>
      </c>
      <c r="P87" s="20" t="str">
        <f t="shared" si="10"/>
        <v/>
      </c>
      <c r="Q87" s="20" t="str">
        <f t="shared" si="10"/>
        <v/>
      </c>
      <c r="R87" s="20" t="str">
        <f t="shared" si="10"/>
        <v/>
      </c>
      <c r="S87" s="20" t="str">
        <f t="shared" si="10"/>
        <v/>
      </c>
      <c r="T87" s="20" t="str">
        <f t="shared" si="10"/>
        <v/>
      </c>
      <c r="U87" s="20" t="str">
        <f t="shared" si="10"/>
        <v/>
      </c>
      <c r="V87" s="20" t="str">
        <f t="shared" si="10"/>
        <v/>
      </c>
      <c r="W87" s="20" t="str">
        <f t="shared" si="10"/>
        <v/>
      </c>
      <c r="X87" s="20" t="str">
        <f t="shared" si="10"/>
        <v/>
      </c>
      <c r="Y87" s="20" t="str">
        <f t="shared" si="10"/>
        <v/>
      </c>
      <c r="Z87" s="20" t="str">
        <f t="shared" si="10"/>
        <v/>
      </c>
      <c r="AA87" s="20" t="str">
        <f t="shared" si="10"/>
        <v/>
      </c>
      <c r="AB87" s="20" t="str">
        <f t="shared" si="10"/>
        <v/>
      </c>
      <c r="AC87" s="20" t="str">
        <f t="shared" si="10"/>
        <v/>
      </c>
      <c r="AD87" s="20" t="str">
        <f t="shared" si="10"/>
        <v/>
      </c>
      <c r="AE87" s="20" t="str">
        <f t="shared" si="10"/>
        <v/>
      </c>
      <c r="AF87" s="20" t="str">
        <f t="shared" si="10"/>
        <v/>
      </c>
      <c r="AG87" s="20" t="str">
        <f t="shared" si="10"/>
        <v/>
      </c>
      <c r="AH87" s="20" t="str">
        <f t="shared" si="10"/>
        <v/>
      </c>
      <c r="AI87" s="20" t="str">
        <f t="shared" si="10"/>
        <v/>
      </c>
      <c r="AJ87" s="20" t="str">
        <f t="shared" si="10"/>
        <v/>
      </c>
      <c r="AK87" s="20" t="str">
        <f t="shared" si="10"/>
        <v/>
      </c>
      <c r="AL87" s="20" t="str">
        <f t="shared" si="10"/>
        <v/>
      </c>
      <c r="AM87" s="20" t="str">
        <f t="shared" si="10"/>
        <v/>
      </c>
      <c r="AN87" s="20" t="str">
        <f t="shared" si="10"/>
        <v/>
      </c>
      <c r="AO87" s="21" t="str">
        <f t="shared" si="10"/>
        <v/>
      </c>
    </row>
    <row r="88" spans="1:42" s="180" customFormat="1" x14ac:dyDescent="0.2">
      <c r="A88" s="179">
        <v>239</v>
      </c>
      <c r="C88" s="181"/>
      <c r="D88" s="182" t="s">
        <v>326</v>
      </c>
      <c r="E88" s="183" t="s">
        <v>133</v>
      </c>
      <c r="F88" s="194" t="s">
        <v>134</v>
      </c>
      <c r="G88" s="184" t="s">
        <v>327</v>
      </c>
      <c r="H88" s="185" t="s">
        <v>328</v>
      </c>
      <c r="I88" s="186">
        <v>50</v>
      </c>
      <c r="J88" s="187">
        <f t="shared" si="8"/>
        <v>0</v>
      </c>
      <c r="K88" s="188"/>
      <c r="L88" s="189"/>
      <c r="M88" s="189"/>
      <c r="N88" s="189"/>
      <c r="O88" s="189"/>
      <c r="P88" s="189"/>
      <c r="Q88" s="189"/>
      <c r="R88" s="189"/>
      <c r="S88" s="189"/>
      <c r="T88" s="189"/>
      <c r="U88" s="189"/>
      <c r="V88" s="189"/>
      <c r="W88" s="189"/>
      <c r="X88" s="189"/>
      <c r="Y88" s="189"/>
      <c r="Z88" s="189"/>
      <c r="AA88" s="189"/>
      <c r="AB88" s="189"/>
      <c r="AC88" s="189"/>
      <c r="AD88" s="189"/>
      <c r="AE88" s="189"/>
      <c r="AF88" s="189"/>
      <c r="AG88" s="189"/>
      <c r="AH88" s="189"/>
      <c r="AI88" s="189"/>
      <c r="AJ88" s="189"/>
      <c r="AK88" s="189"/>
      <c r="AL88" s="189"/>
      <c r="AM88" s="189"/>
      <c r="AN88" s="189"/>
      <c r="AO88" s="190"/>
      <c r="AP88" s="191"/>
    </row>
    <row r="89" spans="1:42" s="3" customFormat="1" ht="15" x14ac:dyDescent="0.2">
      <c r="A89" s="107">
        <v>235</v>
      </c>
      <c r="B89" s="8"/>
      <c r="C89" s="8" t="s">
        <v>228</v>
      </c>
      <c r="D89" s="9"/>
      <c r="E89" s="171"/>
      <c r="F89" s="175"/>
      <c r="G89" s="14"/>
      <c r="H89" s="15"/>
      <c r="I89" s="160"/>
      <c r="J89" s="161">
        <f>SUM(J90)</f>
        <v>0</v>
      </c>
      <c r="K89" s="22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4"/>
      <c r="AP89" s="129"/>
    </row>
    <row r="90" spans="1:42" x14ac:dyDescent="0.2">
      <c r="A90" s="103">
        <v>235</v>
      </c>
      <c r="B90" s="1"/>
      <c r="D90" s="5" t="s">
        <v>329</v>
      </c>
      <c r="E90" s="165" t="s">
        <v>133</v>
      </c>
      <c r="F90" s="173" t="s">
        <v>134</v>
      </c>
      <c r="G90" s="11" t="s">
        <v>135</v>
      </c>
      <c r="H90" s="12" t="s">
        <v>330</v>
      </c>
      <c r="I90" s="151">
        <v>248</v>
      </c>
      <c r="J90" s="148">
        <f>SUM(K90:AO90)*I90</f>
        <v>0</v>
      </c>
      <c r="AP90" s="100"/>
    </row>
    <row r="91" spans="1:42" s="3" customFormat="1" ht="15" x14ac:dyDescent="0.2">
      <c r="A91" s="107">
        <v>236.1</v>
      </c>
      <c r="B91" s="8"/>
      <c r="C91" s="8" t="s">
        <v>331</v>
      </c>
      <c r="D91" s="9"/>
      <c r="E91" s="171"/>
      <c r="F91" s="175"/>
      <c r="G91" s="14"/>
      <c r="H91" s="15"/>
      <c r="I91" s="160"/>
      <c r="J91" s="161">
        <f>SUM(J92:J97)</f>
        <v>0</v>
      </c>
      <c r="K91" s="22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4"/>
      <c r="AP91" s="129"/>
    </row>
    <row r="92" spans="1:42" x14ac:dyDescent="0.2">
      <c r="A92" s="103">
        <v>236.1</v>
      </c>
      <c r="B92" s="1"/>
      <c r="D92" s="5" t="s">
        <v>332</v>
      </c>
      <c r="E92" s="165" t="s">
        <v>133</v>
      </c>
      <c r="F92" s="173" t="s">
        <v>134</v>
      </c>
      <c r="G92" s="11" t="s">
        <v>333</v>
      </c>
      <c r="I92" s="151">
        <v>600</v>
      </c>
      <c r="J92" s="148">
        <f>SUM(K92:AO92)*I92</f>
        <v>0</v>
      </c>
    </row>
    <row r="93" spans="1:42" s="180" customFormat="1" x14ac:dyDescent="0.2">
      <c r="A93" s="179">
        <v>236.1</v>
      </c>
      <c r="C93" s="181"/>
      <c r="D93" s="182" t="s">
        <v>334</v>
      </c>
      <c r="E93" s="183" t="s">
        <v>133</v>
      </c>
      <c r="F93" s="194" t="s">
        <v>134</v>
      </c>
      <c r="G93" s="184" t="s">
        <v>335</v>
      </c>
      <c r="H93" s="185"/>
      <c r="I93" s="186">
        <v>520</v>
      </c>
      <c r="J93" s="187">
        <f>SUM(K93:AO93)*I93</f>
        <v>0</v>
      </c>
      <c r="K93" s="188"/>
      <c r="L93" s="189"/>
      <c r="M93" s="189"/>
      <c r="N93" s="189"/>
      <c r="O93" s="189"/>
      <c r="P93" s="189"/>
      <c r="Q93" s="189"/>
      <c r="R93" s="189"/>
      <c r="S93" s="189"/>
      <c r="T93" s="189"/>
      <c r="U93" s="189"/>
      <c r="V93" s="189"/>
      <c r="W93" s="189"/>
      <c r="X93" s="189"/>
      <c r="Y93" s="189"/>
      <c r="Z93" s="189"/>
      <c r="AA93" s="189"/>
      <c r="AB93" s="189"/>
      <c r="AC93" s="189"/>
      <c r="AD93" s="189"/>
      <c r="AE93" s="189"/>
      <c r="AF93" s="189"/>
      <c r="AG93" s="189"/>
      <c r="AH93" s="189"/>
      <c r="AI93" s="189"/>
      <c r="AJ93" s="189"/>
      <c r="AK93" s="189"/>
      <c r="AL93" s="189"/>
      <c r="AM93" s="189"/>
      <c r="AN93" s="189"/>
      <c r="AO93" s="190"/>
      <c r="AP93" s="191"/>
    </row>
    <row r="94" spans="1:42" x14ac:dyDescent="0.2">
      <c r="A94" s="103">
        <v>236.1</v>
      </c>
      <c r="B94" s="1"/>
      <c r="C94" s="2"/>
      <c r="D94" s="5" t="s">
        <v>336</v>
      </c>
      <c r="E94" s="165" t="s">
        <v>133</v>
      </c>
      <c r="F94" s="173" t="s">
        <v>134</v>
      </c>
      <c r="G94" s="11" t="s">
        <v>135</v>
      </c>
      <c r="I94" s="151">
        <v>120</v>
      </c>
      <c r="J94" s="148">
        <f>SUM(K94:AO94)*I94</f>
        <v>0</v>
      </c>
      <c r="AP94" s="100"/>
    </row>
    <row r="95" spans="1:42" s="180" customFormat="1" x14ac:dyDescent="0.2">
      <c r="A95" s="179">
        <v>239</v>
      </c>
      <c r="C95" s="181"/>
      <c r="D95" s="182" t="s">
        <v>337</v>
      </c>
      <c r="E95" s="183" t="s">
        <v>133</v>
      </c>
      <c r="F95" s="194" t="s">
        <v>134</v>
      </c>
      <c r="G95" s="184" t="s">
        <v>187</v>
      </c>
      <c r="H95" s="185"/>
      <c r="I95" s="186" t="s">
        <v>149</v>
      </c>
      <c r="J95" s="187" t="s">
        <v>149</v>
      </c>
      <c r="K95" s="188"/>
      <c r="L95" s="189"/>
      <c r="M95" s="189"/>
      <c r="N95" s="189"/>
      <c r="O95" s="189"/>
      <c r="P95" s="189"/>
      <c r="Q95" s="189"/>
      <c r="R95" s="189"/>
      <c r="S95" s="189"/>
      <c r="T95" s="189"/>
      <c r="U95" s="189"/>
      <c r="V95" s="189"/>
      <c r="W95" s="189"/>
      <c r="X95" s="189"/>
      <c r="Y95" s="189"/>
      <c r="Z95" s="189"/>
      <c r="AA95" s="189"/>
      <c r="AB95" s="189"/>
      <c r="AC95" s="189"/>
      <c r="AD95" s="189"/>
      <c r="AE95" s="189"/>
      <c r="AF95" s="189"/>
      <c r="AG95" s="189"/>
      <c r="AH95" s="189"/>
      <c r="AI95" s="189"/>
      <c r="AJ95" s="189"/>
      <c r="AK95" s="189"/>
      <c r="AL95" s="189"/>
      <c r="AM95" s="189"/>
      <c r="AN95" s="189"/>
      <c r="AO95" s="190"/>
      <c r="AP95" s="191"/>
    </row>
    <row r="96" spans="1:42" x14ac:dyDescent="0.2">
      <c r="A96" s="103">
        <v>239</v>
      </c>
      <c r="B96" s="1"/>
      <c r="C96" s="2"/>
      <c r="D96" s="5" t="s">
        <v>338</v>
      </c>
      <c r="E96" s="165" t="s">
        <v>133</v>
      </c>
      <c r="F96" s="173" t="s">
        <v>134</v>
      </c>
      <c r="G96" s="11" t="s">
        <v>339</v>
      </c>
      <c r="I96" s="151">
        <v>95</v>
      </c>
      <c r="J96" s="148">
        <f>SUM(K96:AO96)*I96</f>
        <v>0</v>
      </c>
      <c r="K96" s="19" t="str">
        <f>IF(SUM(K94:AO94)=0,"",1)</f>
        <v/>
      </c>
    </row>
    <row r="97" spans="1:42" s="180" customFormat="1" x14ac:dyDescent="0.2">
      <c r="A97" s="179">
        <v>239</v>
      </c>
      <c r="B97" s="193"/>
      <c r="C97" s="193"/>
      <c r="D97" s="182" t="s">
        <v>340</v>
      </c>
      <c r="E97" s="183" t="s">
        <v>133</v>
      </c>
      <c r="F97" s="194" t="s">
        <v>134</v>
      </c>
      <c r="G97" s="184" t="s">
        <v>305</v>
      </c>
      <c r="H97" s="185"/>
      <c r="I97" s="186">
        <v>140</v>
      </c>
      <c r="J97" s="187">
        <f>SUM(K97:AO97)*I97</f>
        <v>0</v>
      </c>
      <c r="K97" s="188" t="str">
        <f>IF(K95=0,"",1)</f>
        <v/>
      </c>
      <c r="L97" s="189"/>
      <c r="M97" s="189"/>
      <c r="N97" s="189"/>
      <c r="O97" s="189"/>
      <c r="P97" s="189"/>
      <c r="Q97" s="189"/>
      <c r="R97" s="189"/>
      <c r="S97" s="189"/>
      <c r="T97" s="189"/>
      <c r="U97" s="189"/>
      <c r="V97" s="189"/>
      <c r="W97" s="189"/>
      <c r="X97" s="189"/>
      <c r="Y97" s="189"/>
      <c r="Z97" s="189"/>
      <c r="AA97" s="189"/>
      <c r="AB97" s="189"/>
      <c r="AC97" s="189"/>
      <c r="AD97" s="189"/>
      <c r="AE97" s="189"/>
      <c r="AF97" s="189"/>
      <c r="AG97" s="189"/>
      <c r="AH97" s="189"/>
      <c r="AI97" s="189"/>
      <c r="AJ97" s="189"/>
      <c r="AK97" s="189"/>
      <c r="AL97" s="189"/>
      <c r="AM97" s="189"/>
      <c r="AN97" s="189"/>
      <c r="AO97" s="190"/>
      <c r="AP97" s="191"/>
    </row>
    <row r="98" spans="1:42" s="3" customFormat="1" ht="15" x14ac:dyDescent="0.2">
      <c r="A98" s="107">
        <v>236.2</v>
      </c>
      <c r="B98" s="8"/>
      <c r="C98" s="8" t="s">
        <v>341</v>
      </c>
      <c r="D98" s="9"/>
      <c r="E98" s="171"/>
      <c r="F98" s="175"/>
      <c r="G98" s="14"/>
      <c r="H98" s="15"/>
      <c r="I98" s="160"/>
      <c r="J98" s="161">
        <f>SUM(J99:J100)</f>
        <v>296</v>
      </c>
      <c r="K98" s="22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4"/>
      <c r="AP98" s="129"/>
    </row>
    <row r="99" spans="1:42" s="180" customFormat="1" x14ac:dyDescent="0.2">
      <c r="A99" s="179">
        <v>236.2</v>
      </c>
      <c r="C99" s="193"/>
      <c r="D99" s="182" t="s">
        <v>342</v>
      </c>
      <c r="E99" s="183" t="s">
        <v>133</v>
      </c>
      <c r="F99" s="194" t="s">
        <v>134</v>
      </c>
      <c r="G99" s="184" t="s">
        <v>343</v>
      </c>
      <c r="H99" s="185"/>
      <c r="I99" s="186">
        <v>220</v>
      </c>
      <c r="J99" s="187">
        <f>SUM(K99:AO99)*I99</f>
        <v>220</v>
      </c>
      <c r="K99" s="188"/>
      <c r="L99" s="189"/>
      <c r="M99" s="189"/>
      <c r="N99" s="189"/>
      <c r="O99" s="189"/>
      <c r="P99" s="189">
        <v>1</v>
      </c>
      <c r="Q99" s="189"/>
      <c r="R99" s="189"/>
      <c r="S99" s="189"/>
      <c r="T99" s="189"/>
      <c r="U99" s="189"/>
      <c r="V99" s="189"/>
      <c r="W99" s="189"/>
      <c r="X99" s="189"/>
      <c r="Y99" s="189"/>
      <c r="Z99" s="189"/>
      <c r="AA99" s="189"/>
      <c r="AB99" s="189"/>
      <c r="AC99" s="189"/>
      <c r="AD99" s="189"/>
      <c r="AE99" s="189"/>
      <c r="AF99" s="189"/>
      <c r="AG99" s="189"/>
      <c r="AH99" s="189"/>
      <c r="AI99" s="189"/>
      <c r="AJ99" s="189"/>
      <c r="AK99" s="189"/>
      <c r="AL99" s="189"/>
      <c r="AM99" s="189"/>
      <c r="AN99" s="189"/>
      <c r="AO99" s="190"/>
      <c r="AP99" s="191"/>
    </row>
    <row r="100" spans="1:42" s="180" customFormat="1" x14ac:dyDescent="0.2">
      <c r="A100" s="179">
        <v>239</v>
      </c>
      <c r="C100" s="181"/>
      <c r="D100" s="182" t="s">
        <v>344</v>
      </c>
      <c r="E100" s="183" t="s">
        <v>133</v>
      </c>
      <c r="F100" s="194" t="s">
        <v>134</v>
      </c>
      <c r="G100" s="184" t="s">
        <v>185</v>
      </c>
      <c r="H100" s="185"/>
      <c r="I100" s="186">
        <v>76</v>
      </c>
      <c r="J100" s="187">
        <f>SUM(K100:AO100)*I100</f>
        <v>76</v>
      </c>
      <c r="K100" s="188" t="str">
        <f t="shared" ref="K100:AO100" si="11">IF(K99=0,"",K99)</f>
        <v/>
      </c>
      <c r="L100" s="189" t="str">
        <f t="shared" si="11"/>
        <v/>
      </c>
      <c r="M100" s="189" t="str">
        <f t="shared" si="11"/>
        <v/>
      </c>
      <c r="N100" s="189" t="str">
        <f t="shared" si="11"/>
        <v/>
      </c>
      <c r="O100" s="189" t="str">
        <f t="shared" si="11"/>
        <v/>
      </c>
      <c r="P100" s="189">
        <f t="shared" si="11"/>
        <v>1</v>
      </c>
      <c r="Q100" s="189" t="str">
        <f t="shared" si="11"/>
        <v/>
      </c>
      <c r="R100" s="189" t="str">
        <f t="shared" si="11"/>
        <v/>
      </c>
      <c r="S100" s="189" t="str">
        <f t="shared" si="11"/>
        <v/>
      </c>
      <c r="T100" s="189" t="str">
        <f t="shared" si="11"/>
        <v/>
      </c>
      <c r="U100" s="189" t="str">
        <f t="shared" si="11"/>
        <v/>
      </c>
      <c r="V100" s="189" t="str">
        <f t="shared" si="11"/>
        <v/>
      </c>
      <c r="W100" s="189" t="str">
        <f t="shared" si="11"/>
        <v/>
      </c>
      <c r="X100" s="189" t="str">
        <f t="shared" si="11"/>
        <v/>
      </c>
      <c r="Y100" s="189" t="str">
        <f t="shared" si="11"/>
        <v/>
      </c>
      <c r="Z100" s="189" t="str">
        <f t="shared" si="11"/>
        <v/>
      </c>
      <c r="AA100" s="189" t="str">
        <f t="shared" si="11"/>
        <v/>
      </c>
      <c r="AB100" s="189" t="str">
        <f t="shared" si="11"/>
        <v/>
      </c>
      <c r="AC100" s="189" t="str">
        <f t="shared" si="11"/>
        <v/>
      </c>
      <c r="AD100" s="189" t="str">
        <f t="shared" si="11"/>
        <v/>
      </c>
      <c r="AE100" s="189" t="str">
        <f t="shared" si="11"/>
        <v/>
      </c>
      <c r="AF100" s="189" t="str">
        <f t="shared" si="11"/>
        <v/>
      </c>
      <c r="AG100" s="189" t="str">
        <f t="shared" si="11"/>
        <v/>
      </c>
      <c r="AH100" s="189" t="str">
        <f t="shared" si="11"/>
        <v/>
      </c>
      <c r="AI100" s="189" t="str">
        <f t="shared" si="11"/>
        <v/>
      </c>
      <c r="AJ100" s="189" t="str">
        <f t="shared" si="11"/>
        <v/>
      </c>
      <c r="AK100" s="189" t="str">
        <f t="shared" si="11"/>
        <v/>
      </c>
      <c r="AL100" s="189" t="str">
        <f t="shared" si="11"/>
        <v/>
      </c>
      <c r="AM100" s="189" t="str">
        <f t="shared" si="11"/>
        <v/>
      </c>
      <c r="AN100" s="189" t="str">
        <f t="shared" si="11"/>
        <v/>
      </c>
      <c r="AO100" s="190" t="str">
        <f t="shared" si="11"/>
        <v/>
      </c>
      <c r="AP100" s="191"/>
    </row>
    <row r="101" spans="1:42" s="3" customFormat="1" ht="15" x14ac:dyDescent="0.2">
      <c r="A101" s="107">
        <v>236.3</v>
      </c>
      <c r="B101" s="8"/>
      <c r="C101" s="8" t="s">
        <v>345</v>
      </c>
      <c r="D101" s="9"/>
      <c r="E101" s="171"/>
      <c r="F101" s="175"/>
      <c r="G101" s="14"/>
      <c r="H101" s="15"/>
      <c r="I101" s="160"/>
      <c r="J101" s="161">
        <f>SUM(J102:J104)</f>
        <v>0</v>
      </c>
      <c r="K101" s="22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4"/>
      <c r="AP101" s="129"/>
    </row>
    <row r="102" spans="1:42" s="180" customFormat="1" x14ac:dyDescent="0.2">
      <c r="A102" s="179">
        <v>236.3</v>
      </c>
      <c r="C102" s="181"/>
      <c r="D102" s="182" t="s">
        <v>346</v>
      </c>
      <c r="E102" s="183" t="s">
        <v>133</v>
      </c>
      <c r="F102" s="194" t="s">
        <v>134</v>
      </c>
      <c r="G102" s="184" t="s">
        <v>347</v>
      </c>
      <c r="H102" s="185"/>
      <c r="I102" s="186">
        <v>255</v>
      </c>
      <c r="J102" s="187">
        <f>SUM(K102:AO102)*I102</f>
        <v>0</v>
      </c>
      <c r="K102" s="188"/>
      <c r="L102" s="189"/>
      <c r="M102" s="189"/>
      <c r="N102" s="189"/>
      <c r="O102" s="189"/>
      <c r="P102" s="189"/>
      <c r="Q102" s="189"/>
      <c r="R102" s="189"/>
      <c r="S102" s="189"/>
      <c r="T102" s="189"/>
      <c r="U102" s="189"/>
      <c r="V102" s="189"/>
      <c r="W102" s="189"/>
      <c r="X102" s="189"/>
      <c r="Y102" s="189"/>
      <c r="Z102" s="189"/>
      <c r="AA102" s="189"/>
      <c r="AB102" s="189"/>
      <c r="AC102" s="189"/>
      <c r="AD102" s="189"/>
      <c r="AE102" s="189"/>
      <c r="AF102" s="189"/>
      <c r="AG102" s="189"/>
      <c r="AH102" s="189"/>
      <c r="AI102" s="189"/>
      <c r="AJ102" s="189"/>
      <c r="AK102" s="189"/>
      <c r="AL102" s="189"/>
      <c r="AM102" s="189"/>
      <c r="AN102" s="189"/>
      <c r="AO102" s="190"/>
      <c r="AP102" s="191"/>
    </row>
    <row r="103" spans="1:42" s="180" customFormat="1" x14ac:dyDescent="0.2">
      <c r="A103" s="179">
        <v>239</v>
      </c>
      <c r="C103" s="181"/>
      <c r="D103" s="182" t="s">
        <v>348</v>
      </c>
      <c r="E103" s="183" t="s">
        <v>133</v>
      </c>
      <c r="F103" s="194" t="s">
        <v>134</v>
      </c>
      <c r="G103" s="184" t="s">
        <v>349</v>
      </c>
      <c r="H103" s="185"/>
      <c r="I103" s="186">
        <v>95</v>
      </c>
      <c r="J103" s="187">
        <f>SUM(K103:AO103)*I103</f>
        <v>0</v>
      </c>
      <c r="K103" s="188"/>
      <c r="L103" s="189"/>
      <c r="M103" s="189"/>
      <c r="N103" s="189"/>
      <c r="O103" s="189"/>
      <c r="P103" s="189"/>
      <c r="Q103" s="189"/>
      <c r="R103" s="189"/>
      <c r="S103" s="189"/>
      <c r="T103" s="189"/>
      <c r="U103" s="189"/>
      <c r="V103" s="189"/>
      <c r="W103" s="189"/>
      <c r="X103" s="189"/>
      <c r="Y103" s="189"/>
      <c r="Z103" s="189"/>
      <c r="AA103" s="189"/>
      <c r="AB103" s="189"/>
      <c r="AC103" s="189"/>
      <c r="AD103" s="189"/>
      <c r="AE103" s="189"/>
      <c r="AF103" s="189"/>
      <c r="AG103" s="189"/>
      <c r="AH103" s="189"/>
      <c r="AI103" s="189"/>
      <c r="AJ103" s="189"/>
      <c r="AK103" s="189"/>
      <c r="AL103" s="189"/>
      <c r="AM103" s="189"/>
      <c r="AN103" s="189"/>
      <c r="AO103" s="190"/>
      <c r="AP103" s="191"/>
    </row>
    <row r="104" spans="1:42" s="180" customFormat="1" x14ac:dyDescent="0.2">
      <c r="A104" s="179">
        <v>239</v>
      </c>
      <c r="C104" s="193"/>
      <c r="D104" s="182" t="s">
        <v>350</v>
      </c>
      <c r="E104" s="183" t="s">
        <v>133</v>
      </c>
      <c r="F104" s="194" t="s">
        <v>134</v>
      </c>
      <c r="G104" s="184" t="s">
        <v>187</v>
      </c>
      <c r="H104" s="185"/>
      <c r="I104" s="186" t="s">
        <v>149</v>
      </c>
      <c r="J104" s="187" t="s">
        <v>149</v>
      </c>
      <c r="K104" s="188"/>
      <c r="L104" s="189"/>
      <c r="M104" s="189"/>
      <c r="N104" s="189"/>
      <c r="O104" s="189"/>
      <c r="P104" s="189"/>
      <c r="Q104" s="189"/>
      <c r="R104" s="189"/>
      <c r="S104" s="189"/>
      <c r="T104" s="189"/>
      <c r="U104" s="189"/>
      <c r="V104" s="189"/>
      <c r="W104" s="189"/>
      <c r="X104" s="189"/>
      <c r="Y104" s="189"/>
      <c r="Z104" s="189"/>
      <c r="AA104" s="189"/>
      <c r="AB104" s="189"/>
      <c r="AC104" s="189"/>
      <c r="AD104" s="189"/>
      <c r="AE104" s="189"/>
      <c r="AF104" s="189"/>
      <c r="AG104" s="189"/>
      <c r="AH104" s="189"/>
      <c r="AI104" s="189"/>
      <c r="AJ104" s="189"/>
      <c r="AK104" s="189"/>
      <c r="AL104" s="189"/>
      <c r="AM104" s="189"/>
      <c r="AN104" s="189"/>
      <c r="AO104" s="190"/>
      <c r="AP104" s="192"/>
    </row>
    <row r="105" spans="1:42" s="3" customFormat="1" ht="15" x14ac:dyDescent="0.2">
      <c r="A105" s="107">
        <v>237.1</v>
      </c>
      <c r="B105" s="8"/>
      <c r="C105" s="8" t="s">
        <v>172</v>
      </c>
      <c r="D105" s="9"/>
      <c r="E105" s="171"/>
      <c r="F105" s="175"/>
      <c r="G105" s="14"/>
      <c r="H105" s="15"/>
      <c r="I105" s="160"/>
      <c r="J105" s="161">
        <f>SUM(J106:J115)</f>
        <v>120</v>
      </c>
      <c r="K105" s="22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4"/>
      <c r="AP105" s="129"/>
    </row>
    <row r="106" spans="1:42" x14ac:dyDescent="0.2">
      <c r="A106" s="103">
        <v>237.1</v>
      </c>
      <c r="B106" s="1"/>
      <c r="C106" s="2"/>
      <c r="D106" s="5" t="s">
        <v>173</v>
      </c>
      <c r="E106" s="165" t="s">
        <v>133</v>
      </c>
      <c r="F106" s="173" t="s">
        <v>134</v>
      </c>
      <c r="G106" s="11" t="s">
        <v>174</v>
      </c>
      <c r="H106" s="12" t="s">
        <v>175</v>
      </c>
      <c r="I106" s="151">
        <v>120</v>
      </c>
      <c r="J106" s="148">
        <f>SUM(K106:AO106)*I106</f>
        <v>120</v>
      </c>
      <c r="L106" s="20">
        <v>1</v>
      </c>
    </row>
    <row r="107" spans="1:42" x14ac:dyDescent="0.2">
      <c r="A107" s="103">
        <v>237.1</v>
      </c>
      <c r="B107" s="1"/>
      <c r="D107" s="5" t="s">
        <v>177</v>
      </c>
      <c r="E107" s="165" t="s">
        <v>133</v>
      </c>
      <c r="F107" s="173" t="s">
        <v>134</v>
      </c>
      <c r="G107" s="11" t="s">
        <v>178</v>
      </c>
      <c r="I107" s="151">
        <v>183</v>
      </c>
      <c r="J107" s="148">
        <f>SUM(K107:AO107)*I107</f>
        <v>0</v>
      </c>
    </row>
    <row r="108" spans="1:42" s="180" customFormat="1" x14ac:dyDescent="0.2">
      <c r="A108" s="179">
        <v>237.1</v>
      </c>
      <c r="C108" s="181"/>
      <c r="D108" s="182" t="s">
        <v>351</v>
      </c>
      <c r="E108" s="183" t="s">
        <v>133</v>
      </c>
      <c r="F108" s="194" t="s">
        <v>134</v>
      </c>
      <c r="G108" s="184" t="s">
        <v>178</v>
      </c>
      <c r="H108" s="185"/>
      <c r="I108" s="186">
        <v>211</v>
      </c>
      <c r="J108" s="187">
        <f>SUM(K108:AO108)*I108</f>
        <v>0</v>
      </c>
      <c r="K108" s="188"/>
      <c r="L108" s="189"/>
      <c r="M108" s="189"/>
      <c r="N108" s="189"/>
      <c r="O108" s="189"/>
      <c r="P108" s="189"/>
      <c r="Q108" s="189"/>
      <c r="R108" s="189"/>
      <c r="S108" s="189"/>
      <c r="T108" s="189"/>
      <c r="U108" s="189"/>
      <c r="V108" s="189"/>
      <c r="W108" s="189"/>
      <c r="X108" s="189"/>
      <c r="Y108" s="189"/>
      <c r="Z108" s="189"/>
      <c r="AA108" s="189"/>
      <c r="AB108" s="189"/>
      <c r="AC108" s="189"/>
      <c r="AD108" s="189"/>
      <c r="AE108" s="189"/>
      <c r="AF108" s="189"/>
      <c r="AG108" s="189"/>
      <c r="AH108" s="189"/>
      <c r="AI108" s="189"/>
      <c r="AJ108" s="189"/>
      <c r="AK108" s="189"/>
      <c r="AL108" s="189"/>
      <c r="AM108" s="189"/>
      <c r="AN108" s="189"/>
      <c r="AO108" s="190"/>
      <c r="AP108" s="191"/>
    </row>
    <row r="109" spans="1:42" s="180" customFormat="1" x14ac:dyDescent="0.2">
      <c r="A109" s="179">
        <v>237.1</v>
      </c>
      <c r="C109" s="181"/>
      <c r="D109" s="182" t="s">
        <v>352</v>
      </c>
      <c r="E109" s="183" t="s">
        <v>133</v>
      </c>
      <c r="F109" s="194" t="s">
        <v>134</v>
      </c>
      <c r="G109" s="184" t="s">
        <v>178</v>
      </c>
      <c r="H109" s="185"/>
      <c r="I109" s="186">
        <v>211</v>
      </c>
      <c r="J109" s="187">
        <f>SUM(K109:AO109)*I109</f>
        <v>0</v>
      </c>
      <c r="K109" s="188"/>
      <c r="L109" s="189"/>
      <c r="M109" s="189"/>
      <c r="N109" s="189"/>
      <c r="O109" s="189"/>
      <c r="P109" s="189"/>
      <c r="Q109" s="189"/>
      <c r="R109" s="189"/>
      <c r="S109" s="189"/>
      <c r="T109" s="189"/>
      <c r="U109" s="189"/>
      <c r="V109" s="189"/>
      <c r="W109" s="189"/>
      <c r="X109" s="189"/>
      <c r="Y109" s="189"/>
      <c r="Z109" s="189"/>
      <c r="AA109" s="189"/>
      <c r="AB109" s="189"/>
      <c r="AC109" s="189"/>
      <c r="AD109" s="189"/>
      <c r="AE109" s="189"/>
      <c r="AF109" s="189"/>
      <c r="AG109" s="189"/>
      <c r="AH109" s="189"/>
      <c r="AI109" s="189"/>
      <c r="AJ109" s="189"/>
      <c r="AK109" s="189"/>
      <c r="AL109" s="189"/>
      <c r="AM109" s="189"/>
      <c r="AN109" s="189"/>
      <c r="AO109" s="190"/>
      <c r="AP109" s="191"/>
    </row>
    <row r="110" spans="1:42" x14ac:dyDescent="0.2">
      <c r="A110" s="103">
        <v>239</v>
      </c>
      <c r="B110" s="1"/>
      <c r="C110" s="2"/>
      <c r="D110" s="5" t="s">
        <v>182</v>
      </c>
      <c r="E110" s="165" t="s">
        <v>133</v>
      </c>
      <c r="F110" s="173" t="s">
        <v>134</v>
      </c>
      <c r="G110" s="11" t="s">
        <v>183</v>
      </c>
      <c r="I110" s="151">
        <v>154</v>
      </c>
      <c r="J110" s="148">
        <f t="shared" ref="J110:J111" si="12">SUM(K110:AO110)*I110</f>
        <v>0</v>
      </c>
      <c r="K110" s="19" t="str">
        <f t="shared" ref="K110:AO110" si="13">IF(K107=0,"",K107)</f>
        <v/>
      </c>
      <c r="L110" s="20" t="str">
        <f t="shared" si="13"/>
        <v/>
      </c>
      <c r="M110" s="20" t="str">
        <f t="shared" si="13"/>
        <v/>
      </c>
      <c r="N110" s="20" t="str">
        <f t="shared" si="13"/>
        <v/>
      </c>
      <c r="O110" s="20" t="str">
        <f t="shared" si="13"/>
        <v/>
      </c>
      <c r="P110" s="20" t="str">
        <f t="shared" si="13"/>
        <v/>
      </c>
      <c r="Q110" s="20" t="str">
        <f t="shared" si="13"/>
        <v/>
      </c>
      <c r="R110" s="20" t="str">
        <f t="shared" si="13"/>
        <v/>
      </c>
      <c r="S110" s="20" t="str">
        <f t="shared" si="13"/>
        <v/>
      </c>
      <c r="T110" s="20" t="str">
        <f t="shared" si="13"/>
        <v/>
      </c>
      <c r="U110" s="20" t="str">
        <f t="shared" si="13"/>
        <v/>
      </c>
      <c r="V110" s="20" t="str">
        <f t="shared" si="13"/>
        <v/>
      </c>
      <c r="W110" s="20" t="str">
        <f t="shared" si="13"/>
        <v/>
      </c>
      <c r="X110" s="20" t="str">
        <f t="shared" si="13"/>
        <v/>
      </c>
      <c r="Y110" s="20" t="str">
        <f t="shared" si="13"/>
        <v/>
      </c>
      <c r="Z110" s="20" t="str">
        <f t="shared" si="13"/>
        <v/>
      </c>
      <c r="AA110" s="20" t="str">
        <f t="shared" si="13"/>
        <v/>
      </c>
      <c r="AB110" s="20" t="str">
        <f t="shared" si="13"/>
        <v/>
      </c>
      <c r="AC110" s="20" t="str">
        <f t="shared" si="13"/>
        <v/>
      </c>
      <c r="AD110" s="20" t="str">
        <f t="shared" si="13"/>
        <v/>
      </c>
      <c r="AE110" s="20" t="str">
        <f t="shared" si="13"/>
        <v/>
      </c>
      <c r="AF110" s="20" t="str">
        <f t="shared" si="13"/>
        <v/>
      </c>
      <c r="AG110" s="20" t="str">
        <f t="shared" si="13"/>
        <v/>
      </c>
      <c r="AH110" s="20" t="str">
        <f t="shared" si="13"/>
        <v/>
      </c>
      <c r="AI110" s="20" t="str">
        <f t="shared" si="13"/>
        <v/>
      </c>
      <c r="AJ110" s="20" t="str">
        <f t="shared" si="13"/>
        <v/>
      </c>
      <c r="AK110" s="20" t="str">
        <f t="shared" si="13"/>
        <v/>
      </c>
      <c r="AL110" s="20" t="str">
        <f t="shared" si="13"/>
        <v/>
      </c>
      <c r="AM110" s="20" t="str">
        <f t="shared" si="13"/>
        <v/>
      </c>
      <c r="AN110" s="20" t="str">
        <f t="shared" si="13"/>
        <v/>
      </c>
      <c r="AO110" s="21" t="str">
        <f t="shared" si="13"/>
        <v/>
      </c>
    </row>
    <row r="111" spans="1:42" s="180" customFormat="1" x14ac:dyDescent="0.2">
      <c r="A111" s="179">
        <v>239</v>
      </c>
      <c r="C111" s="181"/>
      <c r="D111" s="182" t="s">
        <v>184</v>
      </c>
      <c r="E111" s="183" t="s">
        <v>133</v>
      </c>
      <c r="F111" s="194" t="s">
        <v>134</v>
      </c>
      <c r="G111" s="184" t="s">
        <v>185</v>
      </c>
      <c r="H111" s="185"/>
      <c r="I111" s="186">
        <v>76</v>
      </c>
      <c r="J111" s="187">
        <f t="shared" si="12"/>
        <v>0</v>
      </c>
      <c r="K111" s="188" t="str">
        <f t="shared" ref="K111:AO111" si="14">IF(K108+K109=0,"",K108+K109)</f>
        <v/>
      </c>
      <c r="L111" s="189" t="str">
        <f t="shared" si="14"/>
        <v/>
      </c>
      <c r="M111" s="189" t="str">
        <f t="shared" si="14"/>
        <v/>
      </c>
      <c r="N111" s="189" t="str">
        <f t="shared" si="14"/>
        <v/>
      </c>
      <c r="O111" s="189" t="str">
        <f t="shared" si="14"/>
        <v/>
      </c>
      <c r="P111" s="189" t="str">
        <f t="shared" si="14"/>
        <v/>
      </c>
      <c r="Q111" s="189" t="str">
        <f t="shared" si="14"/>
        <v/>
      </c>
      <c r="R111" s="189" t="str">
        <f t="shared" si="14"/>
        <v/>
      </c>
      <c r="S111" s="189" t="str">
        <f t="shared" si="14"/>
        <v/>
      </c>
      <c r="T111" s="189" t="str">
        <f t="shared" si="14"/>
        <v/>
      </c>
      <c r="U111" s="189" t="str">
        <f t="shared" si="14"/>
        <v/>
      </c>
      <c r="V111" s="189" t="str">
        <f t="shared" si="14"/>
        <v/>
      </c>
      <c r="W111" s="189" t="str">
        <f t="shared" si="14"/>
        <v/>
      </c>
      <c r="X111" s="189" t="str">
        <f t="shared" si="14"/>
        <v/>
      </c>
      <c r="Y111" s="189" t="str">
        <f t="shared" si="14"/>
        <v/>
      </c>
      <c r="Z111" s="189" t="str">
        <f t="shared" si="14"/>
        <v/>
      </c>
      <c r="AA111" s="189" t="str">
        <f t="shared" si="14"/>
        <v/>
      </c>
      <c r="AB111" s="189" t="str">
        <f t="shared" si="14"/>
        <v/>
      </c>
      <c r="AC111" s="189" t="str">
        <f t="shared" si="14"/>
        <v/>
      </c>
      <c r="AD111" s="189" t="str">
        <f t="shared" si="14"/>
        <v/>
      </c>
      <c r="AE111" s="189" t="str">
        <f t="shared" si="14"/>
        <v/>
      </c>
      <c r="AF111" s="189" t="str">
        <f t="shared" si="14"/>
        <v/>
      </c>
      <c r="AG111" s="189" t="str">
        <f t="shared" si="14"/>
        <v/>
      </c>
      <c r="AH111" s="189" t="str">
        <f t="shared" si="14"/>
        <v/>
      </c>
      <c r="AI111" s="189" t="str">
        <f t="shared" si="14"/>
        <v/>
      </c>
      <c r="AJ111" s="189" t="str">
        <f t="shared" si="14"/>
        <v/>
      </c>
      <c r="AK111" s="189" t="str">
        <f t="shared" si="14"/>
        <v/>
      </c>
      <c r="AL111" s="189" t="str">
        <f t="shared" si="14"/>
        <v/>
      </c>
      <c r="AM111" s="189" t="str">
        <f t="shared" si="14"/>
        <v/>
      </c>
      <c r="AN111" s="189" t="str">
        <f t="shared" si="14"/>
        <v/>
      </c>
      <c r="AO111" s="190" t="str">
        <f t="shared" si="14"/>
        <v/>
      </c>
      <c r="AP111" s="191"/>
    </row>
    <row r="112" spans="1:42" x14ac:dyDescent="0.2">
      <c r="A112" s="103">
        <v>239</v>
      </c>
      <c r="B112" s="1"/>
      <c r="C112" s="2"/>
      <c r="D112" s="5" t="s">
        <v>186</v>
      </c>
      <c r="E112" s="165" t="s">
        <v>133</v>
      </c>
      <c r="F112" s="173" t="s">
        <v>134</v>
      </c>
      <c r="G112" s="11" t="s">
        <v>187</v>
      </c>
      <c r="I112" s="151" t="s">
        <v>149</v>
      </c>
      <c r="J112" s="148" t="s">
        <v>149</v>
      </c>
    </row>
    <row r="113" spans="1:42" x14ac:dyDescent="0.2">
      <c r="A113" s="103">
        <v>239</v>
      </c>
      <c r="B113" s="1"/>
      <c r="C113" s="2"/>
      <c r="D113" s="5" t="s">
        <v>353</v>
      </c>
      <c r="E113" s="165" t="s">
        <v>133</v>
      </c>
      <c r="F113" s="173" t="s">
        <v>134</v>
      </c>
      <c r="G113" s="11" t="s">
        <v>187</v>
      </c>
      <c r="H113" s="12" t="s">
        <v>354</v>
      </c>
      <c r="I113" s="151" t="s">
        <v>149</v>
      </c>
      <c r="J113" s="148" t="s">
        <v>149</v>
      </c>
      <c r="AP113" s="100"/>
    </row>
    <row r="114" spans="1:42" x14ac:dyDescent="0.2">
      <c r="A114" s="103">
        <v>239</v>
      </c>
      <c r="B114" s="1"/>
      <c r="C114" s="2"/>
      <c r="D114" s="5" t="s">
        <v>355</v>
      </c>
      <c r="E114" s="165" t="s">
        <v>133</v>
      </c>
      <c r="F114" s="173" t="s">
        <v>134</v>
      </c>
      <c r="G114" s="11" t="s">
        <v>187</v>
      </c>
      <c r="H114" s="12" t="s">
        <v>356</v>
      </c>
      <c r="I114" s="151" t="s">
        <v>149</v>
      </c>
      <c r="J114" s="148" t="s">
        <v>149</v>
      </c>
    </row>
    <row r="115" spans="1:42" s="180" customFormat="1" x14ac:dyDescent="0.2">
      <c r="A115" s="179">
        <v>239</v>
      </c>
      <c r="C115" s="181"/>
      <c r="D115" s="182" t="s">
        <v>357</v>
      </c>
      <c r="E115" s="183" t="s">
        <v>133</v>
      </c>
      <c r="F115" s="194" t="s">
        <v>134</v>
      </c>
      <c r="G115" s="184" t="s">
        <v>187</v>
      </c>
      <c r="H115" s="185" t="s">
        <v>358</v>
      </c>
      <c r="I115" s="186" t="s">
        <v>149</v>
      </c>
      <c r="J115" s="187" t="s">
        <v>149</v>
      </c>
      <c r="K115" s="188"/>
      <c r="L115" s="189"/>
      <c r="M115" s="189"/>
      <c r="N115" s="189"/>
      <c r="O115" s="189"/>
      <c r="P115" s="189"/>
      <c r="Q115" s="189"/>
      <c r="R115" s="189"/>
      <c r="S115" s="189"/>
      <c r="T115" s="189"/>
      <c r="U115" s="189"/>
      <c r="V115" s="189"/>
      <c r="W115" s="189"/>
      <c r="X115" s="189"/>
      <c r="Y115" s="189"/>
      <c r="Z115" s="189"/>
      <c r="AA115" s="189"/>
      <c r="AB115" s="189"/>
      <c r="AC115" s="189"/>
      <c r="AD115" s="189"/>
      <c r="AE115" s="189"/>
      <c r="AF115" s="189"/>
      <c r="AG115" s="189"/>
      <c r="AH115" s="189"/>
      <c r="AI115" s="189"/>
      <c r="AJ115" s="189"/>
      <c r="AK115" s="189"/>
      <c r="AL115" s="189"/>
      <c r="AM115" s="189"/>
      <c r="AN115" s="189"/>
      <c r="AO115" s="190"/>
      <c r="AP115" s="192"/>
    </row>
    <row r="116" spans="1:42" s="3" customFormat="1" ht="15" x14ac:dyDescent="0.2">
      <c r="A116" s="107">
        <v>237.2</v>
      </c>
      <c r="B116" s="8"/>
      <c r="C116" s="8" t="s">
        <v>359</v>
      </c>
      <c r="D116" s="9"/>
      <c r="E116" s="171"/>
      <c r="F116" s="175"/>
      <c r="G116" s="14"/>
      <c r="H116" s="15"/>
      <c r="I116" s="160"/>
      <c r="J116" s="161">
        <f>SUM(J117:J119)</f>
        <v>0</v>
      </c>
      <c r="K116" s="22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4"/>
      <c r="AP116" s="129"/>
    </row>
    <row r="117" spans="1:42" x14ac:dyDescent="0.2">
      <c r="A117" s="103">
        <v>237.2</v>
      </c>
      <c r="B117" s="1"/>
      <c r="D117" s="5" t="s">
        <v>360</v>
      </c>
      <c r="E117" s="165" t="s">
        <v>133</v>
      </c>
      <c r="F117" s="173" t="s">
        <v>134</v>
      </c>
      <c r="G117" s="11" t="s">
        <v>187</v>
      </c>
      <c r="H117" s="96" t="s">
        <v>361</v>
      </c>
      <c r="I117" s="151" t="s">
        <v>149</v>
      </c>
      <c r="J117" s="148" t="s">
        <v>149</v>
      </c>
      <c r="AP117" s="100"/>
    </row>
    <row r="118" spans="1:42" x14ac:dyDescent="0.2">
      <c r="A118" s="103">
        <v>237.2</v>
      </c>
      <c r="B118" s="1"/>
      <c r="C118" s="2"/>
      <c r="D118" s="5" t="s">
        <v>362</v>
      </c>
      <c r="E118" s="165" t="s">
        <v>133</v>
      </c>
      <c r="F118" s="173" t="s">
        <v>134</v>
      </c>
      <c r="G118" s="11" t="s">
        <v>187</v>
      </c>
      <c r="H118" s="96" t="s">
        <v>361</v>
      </c>
      <c r="I118" s="151" t="s">
        <v>149</v>
      </c>
      <c r="J118" s="148" t="s">
        <v>149</v>
      </c>
    </row>
    <row r="119" spans="1:42" x14ac:dyDescent="0.2">
      <c r="A119" s="103">
        <v>237.2</v>
      </c>
      <c r="B119" s="1"/>
      <c r="C119" s="2"/>
      <c r="D119" s="5" t="s">
        <v>363</v>
      </c>
      <c r="E119" s="165" t="s">
        <v>133</v>
      </c>
      <c r="F119" s="173" t="s">
        <v>134</v>
      </c>
      <c r="G119" s="11" t="s">
        <v>187</v>
      </c>
      <c r="H119" s="96" t="s">
        <v>361</v>
      </c>
      <c r="I119" s="151" t="s">
        <v>149</v>
      </c>
      <c r="J119" s="148" t="s">
        <v>149</v>
      </c>
    </row>
    <row r="120" spans="1:42" s="3" customFormat="1" ht="15" x14ac:dyDescent="0.2">
      <c r="A120" s="107">
        <v>237.3</v>
      </c>
      <c r="B120" s="8"/>
      <c r="C120" s="8" t="s">
        <v>364</v>
      </c>
      <c r="D120" s="9"/>
      <c r="E120" s="171"/>
      <c r="F120" s="175"/>
      <c r="G120" s="14"/>
      <c r="H120" s="15"/>
      <c r="I120" s="160"/>
      <c r="J120" s="161">
        <f>SUM(J121:J123)</f>
        <v>0</v>
      </c>
      <c r="K120" s="22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4"/>
      <c r="AP120" s="129"/>
    </row>
    <row r="121" spans="1:42" x14ac:dyDescent="0.2">
      <c r="A121" s="103">
        <v>237.3</v>
      </c>
      <c r="B121" s="1"/>
      <c r="D121" s="5" t="s">
        <v>365</v>
      </c>
      <c r="E121" s="165" t="s">
        <v>133</v>
      </c>
      <c r="F121" s="173" t="s">
        <v>134</v>
      </c>
      <c r="G121" s="11" t="s">
        <v>366</v>
      </c>
      <c r="I121" s="151">
        <v>759</v>
      </c>
      <c r="J121" s="148">
        <f t="shared" ref="J121" si="15">SUM(K121:AO121)*I121</f>
        <v>0</v>
      </c>
    </row>
    <row r="122" spans="1:42" x14ac:dyDescent="0.2">
      <c r="A122" s="103">
        <v>237.3</v>
      </c>
      <c r="B122" s="1"/>
      <c r="C122" s="2"/>
      <c r="D122" s="5" t="s">
        <v>367</v>
      </c>
      <c r="E122" s="165" t="s">
        <v>133</v>
      </c>
      <c r="F122" s="173" t="s">
        <v>134</v>
      </c>
      <c r="G122" s="11" t="s">
        <v>148</v>
      </c>
      <c r="I122" s="151" t="s">
        <v>149</v>
      </c>
      <c r="J122" s="148" t="s">
        <v>149</v>
      </c>
    </row>
    <row r="123" spans="1:42" x14ac:dyDescent="0.2">
      <c r="A123" s="103">
        <v>237.3</v>
      </c>
      <c r="B123" s="1"/>
      <c r="C123" s="2"/>
      <c r="D123" s="5" t="s">
        <v>368</v>
      </c>
      <c r="E123" s="165" t="s">
        <v>133</v>
      </c>
      <c r="F123" s="173" t="s">
        <v>134</v>
      </c>
      <c r="G123" s="11" t="s">
        <v>148</v>
      </c>
      <c r="I123" s="151" t="s">
        <v>149</v>
      </c>
      <c r="J123" s="148" t="s">
        <v>149</v>
      </c>
    </row>
    <row r="124" spans="1:42" s="3" customFormat="1" ht="15" x14ac:dyDescent="0.2">
      <c r="A124" s="107">
        <v>238</v>
      </c>
      <c r="B124" s="8"/>
      <c r="C124" s="8" t="s">
        <v>369</v>
      </c>
      <c r="D124" s="9"/>
      <c r="E124" s="171"/>
      <c r="F124" s="175"/>
      <c r="G124" s="14"/>
      <c r="H124" s="15"/>
      <c r="I124" s="160"/>
      <c r="J124" s="161">
        <f>SUM(J125:J126)</f>
        <v>0</v>
      </c>
      <c r="K124" s="22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4"/>
      <c r="AP124" s="129"/>
    </row>
    <row r="125" spans="1:42" x14ac:dyDescent="0.2">
      <c r="A125" s="103">
        <v>238</v>
      </c>
      <c r="B125" s="1"/>
      <c r="D125" s="5" t="s">
        <v>369</v>
      </c>
      <c r="E125" s="165" t="s">
        <v>133</v>
      </c>
      <c r="F125" s="173" t="s">
        <v>134</v>
      </c>
      <c r="I125" s="147">
        <v>1000</v>
      </c>
      <c r="J125" s="148">
        <f>SUM(K125:AO125)*I125</f>
        <v>0</v>
      </c>
    </row>
    <row r="126" spans="1:42" x14ac:dyDescent="0.2">
      <c r="A126" s="103">
        <v>238</v>
      </c>
      <c r="B126" s="1"/>
      <c r="D126" s="5" t="s">
        <v>370</v>
      </c>
      <c r="E126" s="165" t="s">
        <v>133</v>
      </c>
      <c r="F126" s="173" t="s">
        <v>134</v>
      </c>
      <c r="I126" s="147">
        <v>750</v>
      </c>
      <c r="J126" s="148">
        <f>SUM(K126:AO126)*I126</f>
        <v>0</v>
      </c>
    </row>
    <row r="127" spans="1:42" s="3" customFormat="1" ht="15" x14ac:dyDescent="0.2">
      <c r="A127" s="107">
        <v>239</v>
      </c>
      <c r="B127" s="8"/>
      <c r="C127" s="8" t="s">
        <v>344</v>
      </c>
      <c r="D127" s="9"/>
      <c r="E127" s="171"/>
      <c r="F127" s="175"/>
      <c r="G127" s="14"/>
      <c r="H127" s="15"/>
      <c r="I127" s="160"/>
      <c r="J127" s="161">
        <f>SUM(J128:J144)</f>
        <v>0</v>
      </c>
      <c r="K127" s="22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4"/>
      <c r="AP127" s="129"/>
    </row>
    <row r="128" spans="1:42" x14ac:dyDescent="0.2">
      <c r="A128" s="103">
        <v>239</v>
      </c>
      <c r="B128" s="1"/>
      <c r="D128" s="5" t="s">
        <v>371</v>
      </c>
      <c r="E128" s="165" t="s">
        <v>133</v>
      </c>
      <c r="F128" s="173" t="s">
        <v>134</v>
      </c>
      <c r="G128" s="11" t="s">
        <v>372</v>
      </c>
      <c r="I128" s="151">
        <v>553</v>
      </c>
      <c r="J128" s="148">
        <f t="shared" ref="J128:J130" si="16">SUM(K128:AO128)*I128</f>
        <v>0</v>
      </c>
    </row>
    <row r="129" spans="1:42" x14ac:dyDescent="0.2">
      <c r="A129" s="103">
        <v>239</v>
      </c>
      <c r="B129" s="1"/>
      <c r="D129" s="5" t="s">
        <v>373</v>
      </c>
      <c r="E129" s="165" t="s">
        <v>133</v>
      </c>
      <c r="F129" s="173" t="s">
        <v>134</v>
      </c>
      <c r="G129" s="11" t="s">
        <v>374</v>
      </c>
      <c r="I129" s="151">
        <v>208</v>
      </c>
      <c r="J129" s="148">
        <f t="shared" si="16"/>
        <v>0</v>
      </c>
    </row>
    <row r="130" spans="1:42" x14ac:dyDescent="0.2">
      <c r="A130" s="103">
        <v>239</v>
      </c>
      <c r="B130" s="1"/>
      <c r="D130" s="5" t="s">
        <v>375</v>
      </c>
      <c r="E130" s="165" t="s">
        <v>133</v>
      </c>
      <c r="F130" s="173" t="s">
        <v>134</v>
      </c>
      <c r="G130" s="11" t="s">
        <v>376</v>
      </c>
      <c r="I130" s="151">
        <v>59</v>
      </c>
      <c r="J130" s="148">
        <f t="shared" si="16"/>
        <v>0</v>
      </c>
    </row>
    <row r="131" spans="1:42" x14ac:dyDescent="0.2">
      <c r="A131" s="103">
        <v>239</v>
      </c>
      <c r="B131" s="1"/>
      <c r="D131" s="5" t="s">
        <v>168</v>
      </c>
      <c r="E131" s="165" t="s">
        <v>133</v>
      </c>
      <c r="F131" s="173" t="s">
        <v>134</v>
      </c>
      <c r="G131" s="11" t="s">
        <v>169</v>
      </c>
      <c r="I131" s="151" t="s">
        <v>149</v>
      </c>
      <c r="K131" s="19" t="str">
        <f t="shared" ref="K131:AO131" si="17">IF(K86=0,"",K86)</f>
        <v/>
      </c>
      <c r="L131" s="20" t="str">
        <f t="shared" si="17"/>
        <v/>
      </c>
      <c r="M131" s="20" t="str">
        <f t="shared" si="17"/>
        <v/>
      </c>
      <c r="N131" s="20" t="str">
        <f t="shared" si="17"/>
        <v/>
      </c>
      <c r="O131" s="20" t="str">
        <f t="shared" si="17"/>
        <v/>
      </c>
      <c r="P131" s="20" t="str">
        <f t="shared" si="17"/>
        <v/>
      </c>
      <c r="Q131" s="20" t="str">
        <f t="shared" si="17"/>
        <v/>
      </c>
      <c r="R131" s="20" t="str">
        <f t="shared" si="17"/>
        <v/>
      </c>
      <c r="S131" s="20">
        <f t="shared" si="17"/>
        <v>2</v>
      </c>
      <c r="T131" s="20" t="str">
        <f t="shared" si="17"/>
        <v/>
      </c>
      <c r="U131" s="20" t="str">
        <f t="shared" si="17"/>
        <v/>
      </c>
      <c r="V131" s="20" t="str">
        <f t="shared" si="17"/>
        <v/>
      </c>
      <c r="W131" s="20" t="str">
        <f t="shared" si="17"/>
        <v/>
      </c>
      <c r="X131" s="20" t="str">
        <f t="shared" si="17"/>
        <v/>
      </c>
      <c r="Y131" s="20" t="str">
        <f t="shared" si="17"/>
        <v/>
      </c>
      <c r="Z131" s="20" t="str">
        <f t="shared" si="17"/>
        <v/>
      </c>
      <c r="AA131" s="20" t="str">
        <f t="shared" si="17"/>
        <v/>
      </c>
      <c r="AB131" s="20" t="str">
        <f t="shared" si="17"/>
        <v/>
      </c>
      <c r="AC131" s="20" t="str">
        <f t="shared" si="17"/>
        <v/>
      </c>
      <c r="AD131" s="20" t="str">
        <f t="shared" si="17"/>
        <v/>
      </c>
      <c r="AE131" s="20" t="str">
        <f t="shared" si="17"/>
        <v/>
      </c>
      <c r="AF131" s="20" t="str">
        <f t="shared" si="17"/>
        <v/>
      </c>
      <c r="AG131" s="20" t="str">
        <f t="shared" si="17"/>
        <v/>
      </c>
      <c r="AH131" s="20" t="str">
        <f t="shared" si="17"/>
        <v/>
      </c>
      <c r="AI131" s="20" t="str">
        <f t="shared" si="17"/>
        <v/>
      </c>
      <c r="AJ131" s="20" t="str">
        <f t="shared" si="17"/>
        <v/>
      </c>
      <c r="AK131" s="20" t="str">
        <f t="shared" si="17"/>
        <v/>
      </c>
      <c r="AL131" s="20" t="str">
        <f t="shared" si="17"/>
        <v/>
      </c>
      <c r="AM131" s="20" t="str">
        <f t="shared" si="17"/>
        <v/>
      </c>
      <c r="AN131" s="20" t="str">
        <f t="shared" si="17"/>
        <v/>
      </c>
      <c r="AO131" s="21" t="str">
        <f t="shared" si="17"/>
        <v/>
      </c>
    </row>
    <row r="132" spans="1:42" x14ac:dyDescent="0.2">
      <c r="A132" s="103">
        <v>239</v>
      </c>
      <c r="B132" s="1"/>
      <c r="D132" s="5" t="s">
        <v>170</v>
      </c>
      <c r="E132" s="165" t="s">
        <v>133</v>
      </c>
      <c r="F132" s="173" t="s">
        <v>134</v>
      </c>
      <c r="G132" s="11" t="s">
        <v>171</v>
      </c>
      <c r="I132" s="151" t="s">
        <v>149</v>
      </c>
      <c r="K132" s="19" t="str">
        <f t="shared" ref="K132:AO132" si="18">IF(K87=0,"",K87)</f>
        <v/>
      </c>
      <c r="L132" s="20" t="str">
        <f t="shared" si="18"/>
        <v/>
      </c>
      <c r="M132" s="20" t="str">
        <f t="shared" si="18"/>
        <v/>
      </c>
      <c r="N132" s="20" t="str">
        <f t="shared" si="18"/>
        <v/>
      </c>
      <c r="O132" s="20" t="str">
        <f t="shared" si="18"/>
        <v/>
      </c>
      <c r="P132" s="20" t="str">
        <f t="shared" si="18"/>
        <v/>
      </c>
      <c r="Q132" s="20" t="str">
        <f t="shared" si="18"/>
        <v/>
      </c>
      <c r="R132" s="20" t="str">
        <f t="shared" si="18"/>
        <v/>
      </c>
      <c r="S132" s="20" t="str">
        <f t="shared" si="18"/>
        <v/>
      </c>
      <c r="T132" s="20" t="str">
        <f t="shared" si="18"/>
        <v/>
      </c>
      <c r="U132" s="20" t="str">
        <f t="shared" si="18"/>
        <v/>
      </c>
      <c r="V132" s="20" t="str">
        <f t="shared" si="18"/>
        <v/>
      </c>
      <c r="W132" s="20" t="str">
        <f t="shared" si="18"/>
        <v/>
      </c>
      <c r="X132" s="20" t="str">
        <f t="shared" si="18"/>
        <v/>
      </c>
      <c r="Y132" s="20" t="str">
        <f t="shared" si="18"/>
        <v/>
      </c>
      <c r="Z132" s="20" t="str">
        <f t="shared" si="18"/>
        <v/>
      </c>
      <c r="AA132" s="20" t="str">
        <f t="shared" si="18"/>
        <v/>
      </c>
      <c r="AB132" s="20" t="str">
        <f t="shared" si="18"/>
        <v/>
      </c>
      <c r="AC132" s="20" t="str">
        <f t="shared" si="18"/>
        <v/>
      </c>
      <c r="AD132" s="20" t="str">
        <f t="shared" si="18"/>
        <v/>
      </c>
      <c r="AE132" s="20" t="str">
        <f t="shared" si="18"/>
        <v/>
      </c>
      <c r="AF132" s="20" t="str">
        <f t="shared" si="18"/>
        <v/>
      </c>
      <c r="AG132" s="20" t="str">
        <f t="shared" si="18"/>
        <v/>
      </c>
      <c r="AH132" s="20" t="str">
        <f t="shared" si="18"/>
        <v/>
      </c>
      <c r="AI132" s="20" t="str">
        <f t="shared" si="18"/>
        <v/>
      </c>
      <c r="AJ132" s="20" t="str">
        <f t="shared" si="18"/>
        <v/>
      </c>
      <c r="AK132" s="20" t="str">
        <f t="shared" si="18"/>
        <v/>
      </c>
      <c r="AL132" s="20" t="str">
        <f t="shared" si="18"/>
        <v/>
      </c>
      <c r="AM132" s="20" t="str">
        <f t="shared" si="18"/>
        <v/>
      </c>
      <c r="AN132" s="20" t="str">
        <f t="shared" si="18"/>
        <v/>
      </c>
      <c r="AO132" s="21" t="str">
        <f t="shared" si="18"/>
        <v/>
      </c>
      <c r="AP132" s="130"/>
    </row>
    <row r="133" spans="1:42" x14ac:dyDescent="0.2">
      <c r="A133" s="103">
        <v>239</v>
      </c>
      <c r="B133" s="1"/>
      <c r="D133" s="5" t="s">
        <v>377</v>
      </c>
      <c r="E133" s="165" t="s">
        <v>133</v>
      </c>
      <c r="F133" s="173" t="s">
        <v>134</v>
      </c>
      <c r="G133" s="11" t="s">
        <v>153</v>
      </c>
      <c r="I133" s="151" t="s">
        <v>149</v>
      </c>
      <c r="K133" s="19" t="str">
        <f t="shared" ref="K133:AO133" si="19">IF(K70=0,"",K70)</f>
        <v/>
      </c>
      <c r="L133" s="20" t="str">
        <f t="shared" si="19"/>
        <v/>
      </c>
      <c r="M133" s="20" t="str">
        <f t="shared" si="19"/>
        <v/>
      </c>
      <c r="N133" s="20" t="str">
        <f t="shared" si="19"/>
        <v/>
      </c>
      <c r="O133" s="20" t="str">
        <f t="shared" si="19"/>
        <v/>
      </c>
      <c r="P133" s="20" t="str">
        <f t="shared" si="19"/>
        <v/>
      </c>
      <c r="Q133" s="20" t="str">
        <f t="shared" si="19"/>
        <v/>
      </c>
      <c r="R133" s="20" t="str">
        <f t="shared" si="19"/>
        <v/>
      </c>
      <c r="S133" s="20" t="str">
        <f t="shared" si="19"/>
        <v/>
      </c>
      <c r="T133" s="20" t="str">
        <f t="shared" si="19"/>
        <v/>
      </c>
      <c r="U133" s="20" t="str">
        <f t="shared" si="19"/>
        <v/>
      </c>
      <c r="V133" s="20" t="str">
        <f t="shared" si="19"/>
        <v/>
      </c>
      <c r="W133" s="20" t="str">
        <f t="shared" si="19"/>
        <v/>
      </c>
      <c r="X133" s="20" t="str">
        <f t="shared" si="19"/>
        <v/>
      </c>
      <c r="Y133" s="20" t="str">
        <f t="shared" si="19"/>
        <v/>
      </c>
      <c r="Z133" s="20" t="str">
        <f t="shared" si="19"/>
        <v/>
      </c>
      <c r="AA133" s="20" t="str">
        <f t="shared" si="19"/>
        <v/>
      </c>
      <c r="AB133" s="20" t="str">
        <f t="shared" si="19"/>
        <v/>
      </c>
      <c r="AC133" s="20">
        <f t="shared" si="19"/>
        <v>1</v>
      </c>
      <c r="AD133" s="20" t="str">
        <f t="shared" si="19"/>
        <v/>
      </c>
      <c r="AE133" s="20" t="str">
        <f t="shared" si="19"/>
        <v/>
      </c>
      <c r="AF133" s="20" t="str">
        <f t="shared" si="19"/>
        <v/>
      </c>
      <c r="AG133" s="20" t="str">
        <f t="shared" si="19"/>
        <v/>
      </c>
      <c r="AH133" s="20" t="str">
        <f t="shared" si="19"/>
        <v/>
      </c>
      <c r="AI133" s="20" t="str">
        <f t="shared" si="19"/>
        <v/>
      </c>
      <c r="AJ133" s="20" t="str">
        <f t="shared" si="19"/>
        <v/>
      </c>
      <c r="AK133" s="20" t="str">
        <f t="shared" si="19"/>
        <v/>
      </c>
      <c r="AL133" s="20" t="str">
        <f t="shared" si="19"/>
        <v/>
      </c>
      <c r="AM133" s="20" t="str">
        <f t="shared" si="19"/>
        <v/>
      </c>
      <c r="AN133" s="20" t="str">
        <f t="shared" si="19"/>
        <v/>
      </c>
      <c r="AO133" s="21" t="str">
        <f t="shared" si="19"/>
        <v/>
      </c>
    </row>
    <row r="134" spans="1:42" x14ac:dyDescent="0.2">
      <c r="A134" s="103">
        <v>239</v>
      </c>
      <c r="B134" s="1"/>
      <c r="D134" s="5" t="s">
        <v>378</v>
      </c>
      <c r="E134" s="165" t="s">
        <v>133</v>
      </c>
      <c r="F134" s="173" t="s">
        <v>134</v>
      </c>
      <c r="G134" s="11" t="s">
        <v>183</v>
      </c>
      <c r="I134" s="151" t="s">
        <v>149</v>
      </c>
      <c r="K134" s="19" t="str">
        <f t="shared" ref="K134:AO134" si="20">IF(K107=0,"",K107)</f>
        <v/>
      </c>
      <c r="L134" s="20" t="str">
        <f t="shared" si="20"/>
        <v/>
      </c>
      <c r="M134" s="20" t="str">
        <f t="shared" si="20"/>
        <v/>
      </c>
      <c r="N134" s="20" t="str">
        <f t="shared" si="20"/>
        <v/>
      </c>
      <c r="O134" s="20" t="str">
        <f t="shared" si="20"/>
        <v/>
      </c>
      <c r="P134" s="20" t="str">
        <f t="shared" si="20"/>
        <v/>
      </c>
      <c r="Q134" s="20" t="str">
        <f t="shared" si="20"/>
        <v/>
      </c>
      <c r="R134" s="20" t="str">
        <f t="shared" si="20"/>
        <v/>
      </c>
      <c r="S134" s="20" t="str">
        <f t="shared" si="20"/>
        <v/>
      </c>
      <c r="T134" s="20" t="str">
        <f t="shared" si="20"/>
        <v/>
      </c>
      <c r="U134" s="20" t="str">
        <f t="shared" si="20"/>
        <v/>
      </c>
      <c r="V134" s="20" t="str">
        <f t="shared" si="20"/>
        <v/>
      </c>
      <c r="W134" s="20" t="str">
        <f t="shared" si="20"/>
        <v/>
      </c>
      <c r="X134" s="20" t="str">
        <f t="shared" si="20"/>
        <v/>
      </c>
      <c r="Y134" s="20" t="str">
        <f t="shared" si="20"/>
        <v/>
      </c>
      <c r="Z134" s="20" t="str">
        <f t="shared" si="20"/>
        <v/>
      </c>
      <c r="AA134" s="20" t="str">
        <f t="shared" si="20"/>
        <v/>
      </c>
      <c r="AB134" s="20" t="str">
        <f t="shared" si="20"/>
        <v/>
      </c>
      <c r="AC134" s="20" t="str">
        <f t="shared" si="20"/>
        <v/>
      </c>
      <c r="AD134" s="20" t="str">
        <f t="shared" si="20"/>
        <v/>
      </c>
      <c r="AE134" s="20" t="str">
        <f t="shared" si="20"/>
        <v/>
      </c>
      <c r="AF134" s="20" t="str">
        <f t="shared" si="20"/>
        <v/>
      </c>
      <c r="AG134" s="20" t="str">
        <f t="shared" si="20"/>
        <v/>
      </c>
      <c r="AH134" s="20" t="str">
        <f t="shared" si="20"/>
        <v/>
      </c>
      <c r="AI134" s="20" t="str">
        <f t="shared" si="20"/>
        <v/>
      </c>
      <c r="AJ134" s="20" t="str">
        <f t="shared" si="20"/>
        <v/>
      </c>
      <c r="AK134" s="20" t="str">
        <f t="shared" si="20"/>
        <v/>
      </c>
      <c r="AL134" s="20" t="str">
        <f t="shared" si="20"/>
        <v/>
      </c>
      <c r="AM134" s="20" t="str">
        <f t="shared" si="20"/>
        <v/>
      </c>
      <c r="AN134" s="20" t="str">
        <f t="shared" si="20"/>
        <v/>
      </c>
      <c r="AO134" s="21" t="str">
        <f t="shared" si="20"/>
        <v/>
      </c>
    </row>
    <row r="135" spans="1:42" x14ac:dyDescent="0.2">
      <c r="A135" s="103">
        <v>239</v>
      </c>
      <c r="B135" s="1"/>
      <c r="D135" s="5" t="s">
        <v>379</v>
      </c>
      <c r="E135" s="165" t="s">
        <v>133</v>
      </c>
      <c r="F135" s="173" t="s">
        <v>134</v>
      </c>
      <c r="G135" s="11" t="s">
        <v>303</v>
      </c>
      <c r="I135" s="151" t="s">
        <v>149</v>
      </c>
      <c r="K135" s="177" t="str">
        <f>IF(K59=0,"",K59)</f>
        <v/>
      </c>
      <c r="L135" s="178" t="str">
        <f t="shared" ref="L135:AO135" si="21">IF(L59=0,"",L59)</f>
        <v/>
      </c>
      <c r="M135" s="178" t="str">
        <f t="shared" si="21"/>
        <v/>
      </c>
      <c r="N135" s="178" t="str">
        <f t="shared" si="21"/>
        <v/>
      </c>
      <c r="O135" s="178" t="str">
        <f t="shared" si="21"/>
        <v/>
      </c>
      <c r="P135" s="178" t="str">
        <f t="shared" si="21"/>
        <v/>
      </c>
      <c r="Q135" s="178" t="str">
        <f t="shared" si="21"/>
        <v/>
      </c>
      <c r="R135" s="178" t="str">
        <f t="shared" si="21"/>
        <v/>
      </c>
      <c r="S135" s="178" t="str">
        <f t="shared" si="21"/>
        <v/>
      </c>
      <c r="T135" s="178" t="str">
        <f t="shared" si="21"/>
        <v/>
      </c>
      <c r="U135" s="178" t="str">
        <f t="shared" si="21"/>
        <v/>
      </c>
      <c r="V135" s="178" t="str">
        <f t="shared" si="21"/>
        <v/>
      </c>
      <c r="W135" s="178" t="str">
        <f t="shared" si="21"/>
        <v/>
      </c>
      <c r="X135" s="178" t="str">
        <f t="shared" si="21"/>
        <v/>
      </c>
      <c r="Y135" s="178" t="str">
        <f t="shared" si="21"/>
        <v/>
      </c>
      <c r="Z135" s="178" t="str">
        <f t="shared" si="21"/>
        <v/>
      </c>
      <c r="AA135" s="178" t="str">
        <f t="shared" si="21"/>
        <v/>
      </c>
      <c r="AB135" s="178" t="str">
        <f t="shared" si="21"/>
        <v/>
      </c>
      <c r="AC135" s="178" t="str">
        <f t="shared" si="21"/>
        <v/>
      </c>
      <c r="AD135" s="178" t="str">
        <f t="shared" si="21"/>
        <v/>
      </c>
      <c r="AE135" s="178" t="str">
        <f t="shared" si="21"/>
        <v/>
      </c>
      <c r="AF135" s="178" t="str">
        <f t="shared" si="21"/>
        <v/>
      </c>
      <c r="AG135" s="178" t="str">
        <f t="shared" si="21"/>
        <v/>
      </c>
      <c r="AH135" s="178" t="str">
        <f t="shared" si="21"/>
        <v/>
      </c>
      <c r="AI135" s="178" t="str">
        <f t="shared" si="21"/>
        <v/>
      </c>
      <c r="AJ135" s="178" t="str">
        <f t="shared" si="21"/>
        <v/>
      </c>
      <c r="AK135" s="178" t="str">
        <f t="shared" si="21"/>
        <v/>
      </c>
      <c r="AL135" s="178" t="str">
        <f t="shared" si="21"/>
        <v/>
      </c>
      <c r="AM135" s="178" t="str">
        <f t="shared" si="21"/>
        <v/>
      </c>
      <c r="AN135" s="178" t="str">
        <f t="shared" si="21"/>
        <v/>
      </c>
      <c r="AO135" s="21" t="str">
        <f t="shared" si="21"/>
        <v/>
      </c>
    </row>
    <row r="136" spans="1:42" x14ac:dyDescent="0.2">
      <c r="A136" s="103">
        <v>239</v>
      </c>
      <c r="B136" s="1"/>
      <c r="D136" s="5" t="s">
        <v>344</v>
      </c>
      <c r="E136" s="165" t="s">
        <v>133</v>
      </c>
      <c r="F136" s="173" t="s">
        <v>134</v>
      </c>
      <c r="G136" s="11" t="s">
        <v>185</v>
      </c>
      <c r="I136" s="151" t="s">
        <v>149</v>
      </c>
      <c r="K136" s="19" t="str">
        <f t="shared" ref="K136:AO136" si="22">IF(K108+K109+K99=0,"",K108+K109+K99)</f>
        <v/>
      </c>
      <c r="L136" s="20" t="str">
        <f t="shared" si="22"/>
        <v/>
      </c>
      <c r="M136" s="20" t="str">
        <f t="shared" si="22"/>
        <v/>
      </c>
      <c r="N136" s="20" t="str">
        <f t="shared" si="22"/>
        <v/>
      </c>
      <c r="O136" s="20" t="str">
        <f t="shared" si="22"/>
        <v/>
      </c>
      <c r="P136" s="20">
        <f t="shared" si="22"/>
        <v>1</v>
      </c>
      <c r="Q136" s="20" t="str">
        <f t="shared" si="22"/>
        <v/>
      </c>
      <c r="R136" s="20" t="str">
        <f t="shared" si="22"/>
        <v/>
      </c>
      <c r="S136" s="20" t="str">
        <f t="shared" si="22"/>
        <v/>
      </c>
      <c r="T136" s="20" t="str">
        <f t="shared" si="22"/>
        <v/>
      </c>
      <c r="U136" s="20" t="str">
        <f t="shared" si="22"/>
        <v/>
      </c>
      <c r="V136" s="20" t="str">
        <f t="shared" si="22"/>
        <v/>
      </c>
      <c r="W136" s="20" t="str">
        <f t="shared" si="22"/>
        <v/>
      </c>
      <c r="X136" s="20" t="str">
        <f t="shared" si="22"/>
        <v/>
      </c>
      <c r="Y136" s="20" t="str">
        <f t="shared" si="22"/>
        <v/>
      </c>
      <c r="Z136" s="20" t="str">
        <f t="shared" si="22"/>
        <v/>
      </c>
      <c r="AA136" s="20" t="str">
        <f t="shared" si="22"/>
        <v/>
      </c>
      <c r="AB136" s="20" t="str">
        <f t="shared" si="22"/>
        <v/>
      </c>
      <c r="AC136" s="20" t="str">
        <f t="shared" si="22"/>
        <v/>
      </c>
      <c r="AD136" s="20" t="str">
        <f t="shared" si="22"/>
        <v/>
      </c>
      <c r="AE136" s="20" t="str">
        <f t="shared" si="22"/>
        <v/>
      </c>
      <c r="AF136" s="20" t="str">
        <f t="shared" si="22"/>
        <v/>
      </c>
      <c r="AG136" s="20" t="str">
        <f t="shared" si="22"/>
        <v/>
      </c>
      <c r="AH136" s="20" t="str">
        <f t="shared" si="22"/>
        <v/>
      </c>
      <c r="AI136" s="20" t="str">
        <f t="shared" si="22"/>
        <v/>
      </c>
      <c r="AJ136" s="20" t="str">
        <f t="shared" si="22"/>
        <v/>
      </c>
      <c r="AK136" s="20" t="str">
        <f t="shared" si="22"/>
        <v/>
      </c>
      <c r="AL136" s="20" t="str">
        <f t="shared" si="22"/>
        <v/>
      </c>
      <c r="AM136" s="20" t="str">
        <f t="shared" si="22"/>
        <v/>
      </c>
      <c r="AN136" s="20" t="str">
        <f t="shared" si="22"/>
        <v/>
      </c>
      <c r="AO136" s="21" t="str">
        <f t="shared" si="22"/>
        <v/>
      </c>
    </row>
    <row r="137" spans="1:42" x14ac:dyDescent="0.2">
      <c r="A137" s="103">
        <v>239</v>
      </c>
      <c r="B137" s="1"/>
      <c r="D137" s="5" t="s">
        <v>344</v>
      </c>
      <c r="E137" s="165" t="s">
        <v>133</v>
      </c>
      <c r="F137" s="173" t="s">
        <v>134</v>
      </c>
      <c r="G137" s="11" t="s">
        <v>305</v>
      </c>
      <c r="I137" s="151" t="s">
        <v>149</v>
      </c>
      <c r="K137" s="19" t="str">
        <f t="shared" ref="K137:AO137" si="23">IF(K60=0,"",K60)</f>
        <v/>
      </c>
      <c r="L137" s="20" t="str">
        <f t="shared" si="23"/>
        <v/>
      </c>
      <c r="M137" s="20" t="str">
        <f t="shared" si="23"/>
        <v/>
      </c>
      <c r="N137" s="20" t="str">
        <f t="shared" si="23"/>
        <v/>
      </c>
      <c r="O137" s="20" t="str">
        <f t="shared" si="23"/>
        <v/>
      </c>
      <c r="P137" s="20" t="str">
        <f t="shared" si="23"/>
        <v/>
      </c>
      <c r="Q137" s="20" t="str">
        <f t="shared" si="23"/>
        <v/>
      </c>
      <c r="R137" s="20" t="str">
        <f t="shared" si="23"/>
        <v/>
      </c>
      <c r="S137" s="20" t="str">
        <f t="shared" si="23"/>
        <v/>
      </c>
      <c r="T137" s="20" t="str">
        <f t="shared" si="23"/>
        <v/>
      </c>
      <c r="U137" s="20" t="str">
        <f t="shared" si="23"/>
        <v/>
      </c>
      <c r="V137" s="20" t="str">
        <f t="shared" si="23"/>
        <v/>
      </c>
      <c r="W137" s="20" t="str">
        <f t="shared" si="23"/>
        <v/>
      </c>
      <c r="X137" s="20" t="str">
        <f t="shared" si="23"/>
        <v/>
      </c>
      <c r="Y137" s="20" t="str">
        <f t="shared" si="23"/>
        <v/>
      </c>
      <c r="Z137" s="20" t="str">
        <f t="shared" si="23"/>
        <v/>
      </c>
      <c r="AA137" s="20" t="str">
        <f t="shared" si="23"/>
        <v/>
      </c>
      <c r="AB137" s="20" t="str">
        <f t="shared" si="23"/>
        <v/>
      </c>
      <c r="AC137" s="20" t="str">
        <f t="shared" si="23"/>
        <v/>
      </c>
      <c r="AD137" s="20" t="str">
        <f t="shared" si="23"/>
        <v/>
      </c>
      <c r="AE137" s="20" t="str">
        <f t="shared" si="23"/>
        <v/>
      </c>
      <c r="AF137" s="20" t="str">
        <f t="shared" si="23"/>
        <v/>
      </c>
      <c r="AG137" s="20" t="str">
        <f t="shared" si="23"/>
        <v/>
      </c>
      <c r="AH137" s="20" t="str">
        <f t="shared" si="23"/>
        <v/>
      </c>
      <c r="AI137" s="20" t="str">
        <f t="shared" si="23"/>
        <v/>
      </c>
      <c r="AJ137" s="20" t="str">
        <f t="shared" si="23"/>
        <v/>
      </c>
      <c r="AK137" s="20" t="str">
        <f t="shared" si="23"/>
        <v/>
      </c>
      <c r="AL137" s="20" t="str">
        <f t="shared" si="23"/>
        <v/>
      </c>
      <c r="AM137" s="20" t="str">
        <f t="shared" si="23"/>
        <v/>
      </c>
      <c r="AN137" s="20" t="str">
        <f t="shared" si="23"/>
        <v/>
      </c>
      <c r="AO137" s="21" t="str">
        <f t="shared" si="23"/>
        <v/>
      </c>
    </row>
    <row r="138" spans="1:42" x14ac:dyDescent="0.2">
      <c r="A138" s="103">
        <v>239</v>
      </c>
      <c r="B138" s="1"/>
      <c r="D138" s="5" t="s">
        <v>338</v>
      </c>
      <c r="E138" s="165" t="s">
        <v>133</v>
      </c>
      <c r="F138" s="173" t="s">
        <v>134</v>
      </c>
      <c r="G138" s="11" t="s">
        <v>339</v>
      </c>
      <c r="I138" s="151" t="s">
        <v>149</v>
      </c>
      <c r="K138" s="19" t="str">
        <f t="shared" ref="K138:AO138" si="24">IF(K96=0,"",K96)</f>
        <v/>
      </c>
      <c r="L138" s="20" t="str">
        <f t="shared" si="24"/>
        <v/>
      </c>
      <c r="M138" s="20" t="str">
        <f t="shared" si="24"/>
        <v/>
      </c>
      <c r="N138" s="20" t="str">
        <f t="shared" si="24"/>
        <v/>
      </c>
      <c r="O138" s="20" t="str">
        <f t="shared" si="24"/>
        <v/>
      </c>
      <c r="P138" s="20" t="str">
        <f t="shared" si="24"/>
        <v/>
      </c>
      <c r="Q138" s="20" t="str">
        <f t="shared" si="24"/>
        <v/>
      </c>
      <c r="R138" s="20" t="str">
        <f t="shared" si="24"/>
        <v/>
      </c>
      <c r="S138" s="20" t="str">
        <f t="shared" si="24"/>
        <v/>
      </c>
      <c r="T138" s="20" t="str">
        <f t="shared" si="24"/>
        <v/>
      </c>
      <c r="U138" s="20" t="str">
        <f t="shared" si="24"/>
        <v/>
      </c>
      <c r="V138" s="20" t="str">
        <f t="shared" si="24"/>
        <v/>
      </c>
      <c r="W138" s="20" t="str">
        <f t="shared" si="24"/>
        <v/>
      </c>
      <c r="X138" s="20" t="str">
        <f t="shared" si="24"/>
        <v/>
      </c>
      <c r="Y138" s="20" t="str">
        <f t="shared" si="24"/>
        <v/>
      </c>
      <c r="Z138" s="20" t="str">
        <f t="shared" si="24"/>
        <v/>
      </c>
      <c r="AA138" s="20" t="str">
        <f t="shared" si="24"/>
        <v/>
      </c>
      <c r="AB138" s="20" t="str">
        <f t="shared" si="24"/>
        <v/>
      </c>
      <c r="AC138" s="20" t="str">
        <f t="shared" si="24"/>
        <v/>
      </c>
      <c r="AD138" s="20" t="str">
        <f t="shared" si="24"/>
        <v/>
      </c>
      <c r="AE138" s="20" t="str">
        <f t="shared" si="24"/>
        <v/>
      </c>
      <c r="AF138" s="20" t="str">
        <f t="shared" si="24"/>
        <v/>
      </c>
      <c r="AG138" s="20" t="str">
        <f t="shared" si="24"/>
        <v/>
      </c>
      <c r="AH138" s="20" t="str">
        <f t="shared" si="24"/>
        <v/>
      </c>
      <c r="AI138" s="20" t="str">
        <f t="shared" si="24"/>
        <v/>
      </c>
      <c r="AJ138" s="20" t="str">
        <f t="shared" si="24"/>
        <v/>
      </c>
      <c r="AK138" s="20" t="str">
        <f t="shared" si="24"/>
        <v/>
      </c>
      <c r="AL138" s="20" t="str">
        <f t="shared" si="24"/>
        <v/>
      </c>
      <c r="AM138" s="20" t="str">
        <f t="shared" si="24"/>
        <v/>
      </c>
      <c r="AN138" s="20" t="str">
        <f t="shared" si="24"/>
        <v/>
      </c>
      <c r="AO138" s="21" t="str">
        <f t="shared" si="24"/>
        <v/>
      </c>
    </row>
    <row r="139" spans="1:42" x14ac:dyDescent="0.2">
      <c r="A139" s="103">
        <v>239</v>
      </c>
      <c r="B139" s="1"/>
      <c r="D139" s="5" t="s">
        <v>365</v>
      </c>
      <c r="E139" s="165" t="s">
        <v>133</v>
      </c>
      <c r="F139" s="173" t="s">
        <v>134</v>
      </c>
      <c r="G139" s="11" t="s">
        <v>366</v>
      </c>
      <c r="I139" s="151" t="s">
        <v>149</v>
      </c>
      <c r="K139" s="19" t="str">
        <f t="shared" ref="K139:AO139" si="25">IF(K121=0,"",K121)</f>
        <v/>
      </c>
      <c r="L139" s="20" t="str">
        <f t="shared" si="25"/>
        <v/>
      </c>
      <c r="M139" s="20" t="str">
        <f t="shared" si="25"/>
        <v/>
      </c>
      <c r="N139" s="20" t="str">
        <f t="shared" si="25"/>
        <v/>
      </c>
      <c r="O139" s="20" t="str">
        <f t="shared" si="25"/>
        <v/>
      </c>
      <c r="P139" s="20" t="str">
        <f t="shared" si="25"/>
        <v/>
      </c>
      <c r="Q139" s="20" t="str">
        <f t="shared" si="25"/>
        <v/>
      </c>
      <c r="R139" s="20" t="str">
        <f t="shared" si="25"/>
        <v/>
      </c>
      <c r="S139" s="20" t="str">
        <f t="shared" si="25"/>
        <v/>
      </c>
      <c r="T139" s="20" t="str">
        <f t="shared" si="25"/>
        <v/>
      </c>
      <c r="U139" s="20" t="str">
        <f t="shared" si="25"/>
        <v/>
      </c>
      <c r="V139" s="20" t="str">
        <f t="shared" si="25"/>
        <v/>
      </c>
      <c r="W139" s="20" t="str">
        <f t="shared" si="25"/>
        <v/>
      </c>
      <c r="X139" s="20" t="str">
        <f t="shared" si="25"/>
        <v/>
      </c>
      <c r="Y139" s="20" t="str">
        <f t="shared" si="25"/>
        <v/>
      </c>
      <c r="Z139" s="20" t="str">
        <f t="shared" si="25"/>
        <v/>
      </c>
      <c r="AA139" s="20" t="str">
        <f t="shared" si="25"/>
        <v/>
      </c>
      <c r="AB139" s="20" t="str">
        <f t="shared" si="25"/>
        <v/>
      </c>
      <c r="AC139" s="20" t="str">
        <f t="shared" si="25"/>
        <v/>
      </c>
      <c r="AD139" s="20" t="str">
        <f t="shared" si="25"/>
        <v/>
      </c>
      <c r="AE139" s="20" t="str">
        <f t="shared" si="25"/>
        <v/>
      </c>
      <c r="AF139" s="20" t="str">
        <f t="shared" si="25"/>
        <v/>
      </c>
      <c r="AG139" s="20" t="str">
        <f t="shared" si="25"/>
        <v/>
      </c>
      <c r="AH139" s="20" t="str">
        <f t="shared" si="25"/>
        <v/>
      </c>
      <c r="AI139" s="20" t="str">
        <f t="shared" si="25"/>
        <v/>
      </c>
      <c r="AJ139" s="20" t="str">
        <f t="shared" si="25"/>
        <v/>
      </c>
      <c r="AK139" s="20" t="str">
        <f t="shared" si="25"/>
        <v/>
      </c>
      <c r="AL139" s="20" t="str">
        <f t="shared" si="25"/>
        <v/>
      </c>
      <c r="AM139" s="20" t="str">
        <f t="shared" si="25"/>
        <v/>
      </c>
      <c r="AN139" s="20" t="str">
        <f t="shared" si="25"/>
        <v/>
      </c>
      <c r="AO139" s="21" t="str">
        <f t="shared" si="25"/>
        <v/>
      </c>
    </row>
    <row r="140" spans="1:42" x14ac:dyDescent="0.2">
      <c r="A140" s="103">
        <v>239</v>
      </c>
      <c r="B140" s="1"/>
      <c r="D140" s="5" t="s">
        <v>380</v>
      </c>
      <c r="E140" s="165" t="s">
        <v>133</v>
      </c>
      <c r="F140" s="173" t="s">
        <v>134</v>
      </c>
      <c r="G140" s="11" t="s">
        <v>143</v>
      </c>
      <c r="I140" s="151" t="s">
        <v>149</v>
      </c>
      <c r="K140" s="19" t="str">
        <f t="shared" ref="K140:AO140" si="26">IF(K66=0,"",K66)</f>
        <v/>
      </c>
      <c r="L140" s="20" t="str">
        <f t="shared" si="26"/>
        <v/>
      </c>
      <c r="M140" s="20" t="str">
        <f t="shared" si="26"/>
        <v/>
      </c>
      <c r="N140" s="20" t="str">
        <f t="shared" si="26"/>
        <v/>
      </c>
      <c r="O140" s="20" t="str">
        <f t="shared" si="26"/>
        <v/>
      </c>
      <c r="P140" s="20" t="str">
        <f t="shared" si="26"/>
        <v/>
      </c>
      <c r="Q140" s="20" t="str">
        <f t="shared" si="26"/>
        <v/>
      </c>
      <c r="R140" s="20" t="str">
        <f t="shared" si="26"/>
        <v/>
      </c>
      <c r="S140" s="20" t="str">
        <f t="shared" si="26"/>
        <v/>
      </c>
      <c r="T140" s="20" t="str">
        <f t="shared" si="26"/>
        <v/>
      </c>
      <c r="U140" s="20" t="str">
        <f t="shared" si="26"/>
        <v/>
      </c>
      <c r="V140" s="20" t="str">
        <f t="shared" si="26"/>
        <v/>
      </c>
      <c r="W140" s="20" t="str">
        <f t="shared" si="26"/>
        <v/>
      </c>
      <c r="X140" s="20" t="str">
        <f t="shared" si="26"/>
        <v/>
      </c>
      <c r="Y140" s="20" t="str">
        <f t="shared" si="26"/>
        <v/>
      </c>
      <c r="Z140" s="20" t="str">
        <f t="shared" si="26"/>
        <v/>
      </c>
      <c r="AA140" s="20" t="str">
        <f t="shared" si="26"/>
        <v/>
      </c>
      <c r="AB140" s="20" t="str">
        <f t="shared" si="26"/>
        <v/>
      </c>
      <c r="AC140" s="20" t="str">
        <f t="shared" si="26"/>
        <v/>
      </c>
      <c r="AD140" s="20" t="str">
        <f t="shared" si="26"/>
        <v/>
      </c>
      <c r="AE140" s="20" t="str">
        <f t="shared" si="26"/>
        <v/>
      </c>
      <c r="AF140" s="20" t="str">
        <f t="shared" si="26"/>
        <v/>
      </c>
      <c r="AG140" s="20" t="str">
        <f t="shared" si="26"/>
        <v/>
      </c>
      <c r="AH140" s="20" t="str">
        <f t="shared" si="26"/>
        <v/>
      </c>
      <c r="AI140" s="20" t="str">
        <f t="shared" si="26"/>
        <v/>
      </c>
      <c r="AJ140" s="20" t="str">
        <f t="shared" si="26"/>
        <v/>
      </c>
      <c r="AK140" s="20" t="str">
        <f t="shared" si="26"/>
        <v/>
      </c>
      <c r="AL140" s="20" t="str">
        <f t="shared" si="26"/>
        <v/>
      </c>
      <c r="AM140" s="20" t="str">
        <f t="shared" si="26"/>
        <v/>
      </c>
      <c r="AN140" s="20" t="str">
        <f t="shared" si="26"/>
        <v/>
      </c>
      <c r="AO140" s="21" t="str">
        <f t="shared" si="26"/>
        <v/>
      </c>
    </row>
    <row r="141" spans="1:42" x14ac:dyDescent="0.2">
      <c r="A141" s="103">
        <v>239</v>
      </c>
      <c r="B141" s="1"/>
      <c r="D141" s="5" t="s">
        <v>348</v>
      </c>
      <c r="E141" s="165" t="s">
        <v>133</v>
      </c>
      <c r="F141" s="173" t="s">
        <v>134</v>
      </c>
      <c r="G141" s="11" t="s">
        <v>349</v>
      </c>
      <c r="I141" s="151" t="s">
        <v>149</v>
      </c>
      <c r="K141" s="19" t="str">
        <f t="shared" ref="K141:AO141" si="27">IF(K103=0,"",K103)</f>
        <v/>
      </c>
      <c r="L141" s="20" t="str">
        <f t="shared" si="27"/>
        <v/>
      </c>
      <c r="M141" s="20" t="str">
        <f t="shared" si="27"/>
        <v/>
      </c>
      <c r="N141" s="20" t="str">
        <f t="shared" si="27"/>
        <v/>
      </c>
      <c r="O141" s="20" t="str">
        <f t="shared" si="27"/>
        <v/>
      </c>
      <c r="P141" s="20" t="str">
        <f t="shared" si="27"/>
        <v/>
      </c>
      <c r="Q141" s="20" t="str">
        <f t="shared" si="27"/>
        <v/>
      </c>
      <c r="R141" s="20" t="str">
        <f t="shared" si="27"/>
        <v/>
      </c>
      <c r="S141" s="20" t="str">
        <f t="shared" si="27"/>
        <v/>
      </c>
      <c r="T141" s="20" t="str">
        <f t="shared" si="27"/>
        <v/>
      </c>
      <c r="U141" s="20" t="str">
        <f t="shared" si="27"/>
        <v/>
      </c>
      <c r="V141" s="20" t="str">
        <f t="shared" si="27"/>
        <v/>
      </c>
      <c r="W141" s="20" t="str">
        <f t="shared" si="27"/>
        <v/>
      </c>
      <c r="X141" s="20" t="str">
        <f t="shared" si="27"/>
        <v/>
      </c>
      <c r="Y141" s="20" t="str">
        <f t="shared" si="27"/>
        <v/>
      </c>
      <c r="Z141" s="20" t="str">
        <f t="shared" si="27"/>
        <v/>
      </c>
      <c r="AA141" s="20" t="str">
        <f t="shared" si="27"/>
        <v/>
      </c>
      <c r="AB141" s="20" t="str">
        <f t="shared" si="27"/>
        <v/>
      </c>
      <c r="AC141" s="20" t="str">
        <f t="shared" si="27"/>
        <v/>
      </c>
      <c r="AD141" s="20" t="str">
        <f t="shared" si="27"/>
        <v/>
      </c>
      <c r="AE141" s="20" t="str">
        <f t="shared" si="27"/>
        <v/>
      </c>
      <c r="AF141" s="20" t="str">
        <f t="shared" si="27"/>
        <v/>
      </c>
      <c r="AG141" s="20" t="str">
        <f t="shared" si="27"/>
        <v/>
      </c>
      <c r="AH141" s="20" t="str">
        <f t="shared" si="27"/>
        <v/>
      </c>
      <c r="AI141" s="20" t="str">
        <f t="shared" si="27"/>
        <v/>
      </c>
      <c r="AJ141" s="20" t="str">
        <f t="shared" si="27"/>
        <v/>
      </c>
      <c r="AK141" s="20" t="str">
        <f t="shared" si="27"/>
        <v/>
      </c>
      <c r="AL141" s="20" t="str">
        <f t="shared" si="27"/>
        <v/>
      </c>
      <c r="AM141" s="20" t="str">
        <f t="shared" si="27"/>
        <v/>
      </c>
      <c r="AN141" s="20" t="str">
        <f t="shared" si="27"/>
        <v/>
      </c>
      <c r="AO141" s="21" t="str">
        <f t="shared" si="27"/>
        <v/>
      </c>
    </row>
    <row r="142" spans="1:42" x14ac:dyDescent="0.2">
      <c r="A142" s="103">
        <v>239</v>
      </c>
      <c r="B142" s="1"/>
      <c r="D142" s="5" t="s">
        <v>381</v>
      </c>
      <c r="E142" s="165" t="s">
        <v>133</v>
      </c>
      <c r="F142" s="173" t="s">
        <v>134</v>
      </c>
      <c r="G142" s="11" t="s">
        <v>301</v>
      </c>
      <c r="I142" s="151" t="s">
        <v>149</v>
      </c>
      <c r="K142" s="177" t="str">
        <f>IF(K58=0,"",K58)</f>
        <v/>
      </c>
      <c r="L142" s="178" t="str">
        <f t="shared" ref="L142:AO142" si="28">IF(L58=0,"",L58)</f>
        <v/>
      </c>
      <c r="M142" s="178" t="str">
        <f t="shared" si="28"/>
        <v/>
      </c>
      <c r="N142" s="178" t="str">
        <f t="shared" si="28"/>
        <v/>
      </c>
      <c r="O142" s="178" t="str">
        <f t="shared" si="28"/>
        <v/>
      </c>
      <c r="P142" s="178" t="str">
        <f t="shared" si="28"/>
        <v/>
      </c>
      <c r="Q142" s="178" t="str">
        <f t="shared" si="28"/>
        <v/>
      </c>
      <c r="R142" s="178" t="str">
        <f t="shared" si="28"/>
        <v/>
      </c>
      <c r="S142" s="178" t="str">
        <f t="shared" si="28"/>
        <v/>
      </c>
      <c r="T142" s="178" t="str">
        <f t="shared" si="28"/>
        <v/>
      </c>
      <c r="U142" s="178" t="str">
        <f t="shared" si="28"/>
        <v/>
      </c>
      <c r="V142" s="178" t="str">
        <f t="shared" si="28"/>
        <v/>
      </c>
      <c r="W142" s="178" t="str">
        <f t="shared" si="28"/>
        <v/>
      </c>
      <c r="X142" s="178" t="str">
        <f t="shared" si="28"/>
        <v/>
      </c>
      <c r="Y142" s="178" t="str">
        <f t="shared" si="28"/>
        <v/>
      </c>
      <c r="Z142" s="178" t="str">
        <f t="shared" si="28"/>
        <v/>
      </c>
      <c r="AA142" s="178" t="str">
        <f t="shared" si="28"/>
        <v/>
      </c>
      <c r="AB142" s="178" t="str">
        <f t="shared" si="28"/>
        <v/>
      </c>
      <c r="AC142" s="178" t="str">
        <f t="shared" si="28"/>
        <v/>
      </c>
      <c r="AD142" s="178" t="str">
        <f t="shared" si="28"/>
        <v/>
      </c>
      <c r="AE142" s="178" t="str">
        <f t="shared" si="28"/>
        <v/>
      </c>
      <c r="AF142" s="178" t="str">
        <f t="shared" si="28"/>
        <v/>
      </c>
      <c r="AG142" s="178" t="str">
        <f t="shared" si="28"/>
        <v/>
      </c>
      <c r="AH142" s="178" t="str">
        <f t="shared" si="28"/>
        <v/>
      </c>
      <c r="AI142" s="178" t="str">
        <f t="shared" si="28"/>
        <v/>
      </c>
      <c r="AJ142" s="178" t="str">
        <f t="shared" si="28"/>
        <v/>
      </c>
      <c r="AK142" s="178" t="str">
        <f t="shared" si="28"/>
        <v/>
      </c>
      <c r="AL142" s="178" t="str">
        <f t="shared" si="28"/>
        <v/>
      </c>
      <c r="AM142" s="178" t="str">
        <f t="shared" si="28"/>
        <v/>
      </c>
      <c r="AN142" s="178" t="str">
        <f t="shared" si="28"/>
        <v/>
      </c>
      <c r="AO142" s="21" t="str">
        <f t="shared" si="28"/>
        <v/>
      </c>
    </row>
    <row r="143" spans="1:42" x14ac:dyDescent="0.2">
      <c r="A143" s="103">
        <v>239</v>
      </c>
      <c r="B143" s="1"/>
      <c r="D143" s="5" t="s">
        <v>326</v>
      </c>
      <c r="E143" s="165" t="s">
        <v>133</v>
      </c>
      <c r="F143" s="173" t="s">
        <v>134</v>
      </c>
      <c r="G143" s="11" t="s">
        <v>327</v>
      </c>
      <c r="I143" s="151" t="s">
        <v>149</v>
      </c>
      <c r="K143" s="19">
        <f>K88</f>
        <v>0</v>
      </c>
    </row>
    <row r="144" spans="1:42" x14ac:dyDescent="0.2">
      <c r="A144" s="103">
        <v>239</v>
      </c>
      <c r="B144" s="1"/>
      <c r="D144" s="5" t="s">
        <v>382</v>
      </c>
      <c r="E144" s="165" t="s">
        <v>133</v>
      </c>
      <c r="F144" s="173" t="s">
        <v>134</v>
      </c>
      <c r="H144" s="12" t="s">
        <v>383</v>
      </c>
      <c r="I144" s="151">
        <v>2500</v>
      </c>
      <c r="J144" s="148">
        <f t="shared" ref="J144" si="29">SUM(K144:AO144)*I144</f>
        <v>0</v>
      </c>
    </row>
    <row r="145" spans="1:42" s="119" customFormat="1" ht="19" x14ac:dyDescent="0.2">
      <c r="A145" s="110"/>
      <c r="B145" s="111" t="s">
        <v>188</v>
      </c>
      <c r="C145" s="111"/>
      <c r="D145" s="112"/>
      <c r="E145" s="113"/>
      <c r="F145" s="176"/>
      <c r="G145" s="114"/>
      <c r="H145" s="115"/>
      <c r="I145" s="162"/>
      <c r="J145" s="163">
        <f>SUM(J7,J12,J24,J31,J37)</f>
        <v>1165</v>
      </c>
      <c r="K145" s="116"/>
      <c r="L145" s="117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  <c r="AA145" s="117"/>
      <c r="AB145" s="117"/>
      <c r="AC145" s="117"/>
      <c r="AD145" s="117"/>
      <c r="AE145" s="117"/>
      <c r="AF145" s="117"/>
      <c r="AG145" s="117"/>
      <c r="AH145" s="117"/>
      <c r="AI145" s="117"/>
      <c r="AJ145" s="117"/>
      <c r="AK145" s="117"/>
      <c r="AL145" s="117"/>
      <c r="AM145" s="117"/>
      <c r="AN145" s="117"/>
      <c r="AO145" s="118"/>
      <c r="AP145" s="131"/>
    </row>
    <row r="146" spans="1:42" x14ac:dyDescent="0.2">
      <c r="A146" s="103"/>
      <c r="B146" s="1"/>
      <c r="J146" s="164"/>
    </row>
    <row r="147" spans="1:42" x14ac:dyDescent="0.2">
      <c r="A147" s="103"/>
      <c r="B147" s="1"/>
      <c r="J147" s="164"/>
    </row>
    <row r="148" spans="1:42" x14ac:dyDescent="0.2">
      <c r="A148" s="103"/>
      <c r="B148" s="1"/>
      <c r="C148" s="1"/>
      <c r="D148" s="10"/>
      <c r="E148" s="16"/>
      <c r="F148" s="136"/>
      <c r="G148" s="17"/>
      <c r="H148" s="18"/>
      <c r="J148" s="164"/>
      <c r="K148" s="25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7"/>
      <c r="AP148" s="1"/>
    </row>
    <row r="149" spans="1:42" x14ac:dyDescent="0.2">
      <c r="A149" s="103"/>
      <c r="B149" s="1"/>
      <c r="C149" s="1"/>
      <c r="D149" s="10"/>
      <c r="E149" s="16"/>
      <c r="F149" s="136"/>
      <c r="G149" s="17"/>
      <c r="H149" s="18"/>
      <c r="J149" s="164"/>
      <c r="K149" s="25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7"/>
      <c r="AP149" s="1"/>
    </row>
    <row r="150" spans="1:42" x14ac:dyDescent="0.2">
      <c r="A150" s="103"/>
      <c r="B150" s="1"/>
      <c r="C150" s="1"/>
      <c r="D150" s="10"/>
      <c r="E150" s="16"/>
      <c r="F150" s="136"/>
      <c r="G150" s="17"/>
      <c r="H150" s="18"/>
      <c r="J150" s="164"/>
      <c r="K150" s="25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7"/>
      <c r="AP150" s="1"/>
    </row>
    <row r="151" spans="1:42" x14ac:dyDescent="0.2">
      <c r="A151" s="103"/>
      <c r="B151" s="1"/>
      <c r="C151" s="1"/>
      <c r="D151" s="10"/>
      <c r="E151" s="16"/>
      <c r="F151" s="136"/>
      <c r="G151" s="17"/>
      <c r="H151" s="18"/>
      <c r="J151" s="164"/>
      <c r="K151" s="25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7"/>
      <c r="AP151" s="1"/>
    </row>
    <row r="152" spans="1:42" x14ac:dyDescent="0.2">
      <c r="A152" s="103"/>
      <c r="B152" s="1"/>
      <c r="C152" s="1"/>
      <c r="D152" s="10"/>
      <c r="E152" s="16"/>
      <c r="F152" s="136"/>
      <c r="G152" s="17"/>
      <c r="H152" s="18"/>
      <c r="J152" s="164"/>
      <c r="K152" s="25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7"/>
      <c r="AP152" s="1"/>
    </row>
    <row r="153" spans="1:42" x14ac:dyDescent="0.2">
      <c r="B153" s="1"/>
      <c r="C153" s="1"/>
      <c r="D153" s="10"/>
      <c r="E153" s="16"/>
      <c r="F153" s="136"/>
      <c r="G153" s="17"/>
      <c r="H153" s="18"/>
      <c r="J153" s="164"/>
      <c r="K153" s="25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7"/>
      <c r="AP153" s="1"/>
    </row>
    <row r="154" spans="1:42" x14ac:dyDescent="0.2">
      <c r="B154" s="1"/>
      <c r="C154" s="1"/>
      <c r="D154" s="10"/>
      <c r="E154" s="16"/>
      <c r="F154" s="136"/>
      <c r="G154" s="17"/>
      <c r="H154" s="18"/>
      <c r="J154" s="164"/>
      <c r="K154" s="25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7"/>
      <c r="AP154" s="1"/>
    </row>
    <row r="155" spans="1:42" x14ac:dyDescent="0.2">
      <c r="B155" s="1"/>
      <c r="C155" s="1"/>
      <c r="D155" s="10"/>
      <c r="E155" s="16"/>
      <c r="F155" s="136"/>
      <c r="G155" s="17"/>
      <c r="H155" s="18"/>
      <c r="J155" s="164"/>
      <c r="K155" s="25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7"/>
      <c r="AP155" s="1"/>
    </row>
    <row r="156" spans="1:42" x14ac:dyDescent="0.2">
      <c r="B156" s="1"/>
      <c r="C156" s="1"/>
      <c r="D156" s="10"/>
      <c r="E156" s="16"/>
      <c r="F156" s="136"/>
      <c r="G156" s="17"/>
      <c r="H156" s="18"/>
      <c r="J156" s="164"/>
      <c r="K156" s="25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7"/>
      <c r="AP156" s="1"/>
    </row>
    <row r="157" spans="1:42" x14ac:dyDescent="0.2">
      <c r="B157" s="1"/>
      <c r="AP157" s="1"/>
    </row>
  </sheetData>
  <mergeCells count="3">
    <mergeCell ref="B5:D5"/>
    <mergeCell ref="I5:J5"/>
    <mergeCell ref="K5:AO5"/>
  </mergeCells>
  <printOptions horizontalCentered="1" gridLines="1"/>
  <pageMargins left="0.11811023622047245" right="0.11811023622047245" top="0.59055118110236227" bottom="0.39370078740157483" header="0.31496062992125984" footer="0.31496062992125984"/>
  <pageSetup paperSize="8" scale="75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20CC-6E28-4B36-B568-8A316B6F79F0}">
  <dimension ref="A1:K57"/>
  <sheetViews>
    <sheetView topLeftCell="A27" zoomScale="85" zoomScaleNormal="85" workbookViewId="0">
      <selection activeCell="C42" sqref="C42"/>
    </sheetView>
  </sheetViews>
  <sheetFormatPr baseColWidth="10" defaultColWidth="11.5" defaultRowHeight="15" x14ac:dyDescent="0.2"/>
  <cols>
    <col min="1" max="1" width="40.6640625" customWidth="1"/>
    <col min="2" max="3" width="15.6640625" customWidth="1"/>
    <col min="5" max="5" width="40" customWidth="1"/>
    <col min="6" max="6" width="42.5" bestFit="1" customWidth="1"/>
    <col min="7" max="7" width="10.5" bestFit="1" customWidth="1"/>
    <col min="8" max="8" width="20.5" bestFit="1" customWidth="1"/>
    <col min="9" max="9" width="5.6640625" customWidth="1"/>
    <col min="10" max="10" width="16.33203125" bestFit="1" customWidth="1"/>
    <col min="11" max="11" width="5.6640625" customWidth="1"/>
  </cols>
  <sheetData>
    <row r="1" spans="1:5" ht="19" x14ac:dyDescent="0.25">
      <c r="A1" s="227" t="s">
        <v>384</v>
      </c>
    </row>
    <row r="2" spans="1:5" ht="19" x14ac:dyDescent="0.25">
      <c r="A2" s="228" t="s">
        <v>385</v>
      </c>
    </row>
    <row r="4" spans="1:5" ht="16" x14ac:dyDescent="0.2">
      <c r="A4" s="229" t="s">
        <v>386</v>
      </c>
    </row>
    <row r="5" spans="1:5" x14ac:dyDescent="0.2">
      <c r="A5" s="230" t="s">
        <v>387</v>
      </c>
      <c r="B5" s="213" t="s">
        <v>388</v>
      </c>
      <c r="C5" s="215">
        <f>Infomationen!G3</f>
        <v>12</v>
      </c>
      <c r="E5" s="247" t="s">
        <v>389</v>
      </c>
    </row>
    <row r="6" spans="1:5" x14ac:dyDescent="0.2">
      <c r="A6" s="232" t="s">
        <v>390</v>
      </c>
      <c r="B6" s="218" t="s">
        <v>391</v>
      </c>
      <c r="C6" s="220">
        <f>Infomationen!G2</f>
        <v>20</v>
      </c>
      <c r="E6" s="232" t="s">
        <v>392</v>
      </c>
    </row>
    <row r="7" spans="1:5" x14ac:dyDescent="0.2">
      <c r="B7" s="218" t="s">
        <v>393</v>
      </c>
      <c r="C7" s="220">
        <f>C5*C6</f>
        <v>240</v>
      </c>
    </row>
    <row r="9" spans="1:5" x14ac:dyDescent="0.2">
      <c r="A9" s="230" t="s">
        <v>394</v>
      </c>
      <c r="B9" s="218" t="s">
        <v>388</v>
      </c>
      <c r="C9" s="233">
        <v>0.5</v>
      </c>
    </row>
    <row r="10" spans="1:5" x14ac:dyDescent="0.2">
      <c r="A10" s="232" t="s">
        <v>395</v>
      </c>
      <c r="B10" s="224"/>
      <c r="C10" s="224"/>
    </row>
    <row r="11" spans="1:5" x14ac:dyDescent="0.2">
      <c r="A11" s="232" t="s">
        <v>396</v>
      </c>
      <c r="B11" s="218" t="s">
        <v>388</v>
      </c>
      <c r="C11" s="233">
        <v>0.3</v>
      </c>
    </row>
    <row r="12" spans="1:5" x14ac:dyDescent="0.2">
      <c r="A12" s="218" t="s">
        <v>397</v>
      </c>
      <c r="B12" s="218" t="s">
        <v>393</v>
      </c>
      <c r="C12" s="220">
        <f>(C5-2*C9)*(C6-2*C9)</f>
        <v>209</v>
      </c>
    </row>
    <row r="14" spans="1:5" x14ac:dyDescent="0.2">
      <c r="A14" s="218" t="s">
        <v>398</v>
      </c>
      <c r="B14" s="213" t="s">
        <v>388</v>
      </c>
      <c r="C14" s="231">
        <v>1.64</v>
      </c>
      <c r="E14" s="257" t="s">
        <v>399</v>
      </c>
    </row>
    <row r="15" spans="1:5" x14ac:dyDescent="0.2">
      <c r="B15" s="218" t="s">
        <v>391</v>
      </c>
      <c r="C15" s="233">
        <v>1</v>
      </c>
    </row>
    <row r="16" spans="1:5" x14ac:dyDescent="0.2">
      <c r="B16" s="218" t="s">
        <v>393</v>
      </c>
      <c r="C16" s="220">
        <f>C14*C15</f>
        <v>1.64</v>
      </c>
    </row>
    <row r="18" spans="1:5" ht="16" x14ac:dyDescent="0.2">
      <c r="A18" s="229" t="s">
        <v>400</v>
      </c>
    </row>
    <row r="19" spans="1:5" x14ac:dyDescent="0.2">
      <c r="A19" s="234" t="s">
        <v>401</v>
      </c>
      <c r="B19" s="235" t="s">
        <v>402</v>
      </c>
      <c r="C19" s="236">
        <v>20</v>
      </c>
    </row>
    <row r="20" spans="1:5" x14ac:dyDescent="0.2">
      <c r="A20" s="237" t="s">
        <v>403</v>
      </c>
      <c r="B20" s="213" t="s">
        <v>388</v>
      </c>
      <c r="C20" s="238">
        <f>COS(C19*PI()/180)*C14</f>
        <v>1.5410958980888898</v>
      </c>
      <c r="E20" s="248" t="s">
        <v>404</v>
      </c>
    </row>
    <row r="21" spans="1:5" x14ac:dyDescent="0.2">
      <c r="A21" s="239" t="s">
        <v>405</v>
      </c>
      <c r="B21" s="218" t="s">
        <v>391</v>
      </c>
      <c r="C21" s="238">
        <f>C15</f>
        <v>1</v>
      </c>
    </row>
    <row r="22" spans="1:5" x14ac:dyDescent="0.2">
      <c r="A22" s="240"/>
      <c r="B22" s="218" t="s">
        <v>393</v>
      </c>
      <c r="C22" s="241">
        <f>C20*C21</f>
        <v>1.5410958980888898</v>
      </c>
    </row>
    <row r="23" spans="1:5" x14ac:dyDescent="0.2">
      <c r="A23" s="240"/>
      <c r="B23" s="224"/>
      <c r="C23" s="242"/>
    </row>
    <row r="24" spans="1:5" x14ac:dyDescent="0.2">
      <c r="A24" s="243" t="s">
        <v>406</v>
      </c>
      <c r="B24" s="213" t="s">
        <v>388</v>
      </c>
      <c r="C24" s="244">
        <f>C14</f>
        <v>1.64</v>
      </c>
      <c r="E24" s="248" t="s">
        <v>407</v>
      </c>
    </row>
    <row r="25" spans="1:5" x14ac:dyDescent="0.2">
      <c r="A25" s="245" t="s">
        <v>405</v>
      </c>
      <c r="B25" s="218" t="s">
        <v>391</v>
      </c>
      <c r="C25" s="241">
        <f>COS(C19*PI()/180)*C15</f>
        <v>0.93969262078590843</v>
      </c>
    </row>
    <row r="26" spans="1:5" x14ac:dyDescent="0.2">
      <c r="A26" s="240"/>
      <c r="B26" s="223" t="s">
        <v>393</v>
      </c>
      <c r="C26" s="246">
        <f>C24*C25</f>
        <v>1.5410958980888898</v>
      </c>
    </row>
    <row r="28" spans="1:5" ht="16" x14ac:dyDescent="0.2">
      <c r="A28" s="229" t="s">
        <v>408</v>
      </c>
      <c r="C28" s="249"/>
    </row>
    <row r="29" spans="1:5" x14ac:dyDescent="0.2">
      <c r="A29" s="234" t="s">
        <v>401</v>
      </c>
      <c r="B29" s="235" t="s">
        <v>402</v>
      </c>
      <c r="C29" s="250">
        <v>10</v>
      </c>
    </row>
    <row r="30" spans="1:5" x14ac:dyDescent="0.2">
      <c r="A30" s="237" t="s">
        <v>403</v>
      </c>
      <c r="B30" s="213" t="s">
        <v>388</v>
      </c>
      <c r="C30" s="241">
        <f>COS(C29*PI()/180)*C14</f>
        <v>1.6150847149400211</v>
      </c>
      <c r="E30" s="248" t="s">
        <v>404</v>
      </c>
    </row>
    <row r="31" spans="1:5" x14ac:dyDescent="0.2">
      <c r="A31" s="239" t="s">
        <v>405</v>
      </c>
      <c r="B31" s="218" t="s">
        <v>391</v>
      </c>
      <c r="C31" s="246">
        <f>C15</f>
        <v>1</v>
      </c>
    </row>
    <row r="32" spans="1:5" x14ac:dyDescent="0.2">
      <c r="A32" s="240"/>
      <c r="B32" s="218" t="s">
        <v>393</v>
      </c>
      <c r="C32" s="246">
        <f>C30*C31</f>
        <v>1.6150847149400211</v>
      </c>
    </row>
    <row r="33" spans="1:11" x14ac:dyDescent="0.2">
      <c r="A33" s="240"/>
      <c r="B33" s="224"/>
      <c r="C33" s="249"/>
    </row>
    <row r="34" spans="1:11" x14ac:dyDescent="0.2">
      <c r="A34" s="243" t="s">
        <v>406</v>
      </c>
      <c r="B34" s="213" t="s">
        <v>388</v>
      </c>
      <c r="C34" s="238">
        <f>C14</f>
        <v>1.64</v>
      </c>
      <c r="E34" s="248" t="s">
        <v>407</v>
      </c>
    </row>
    <row r="35" spans="1:11" x14ac:dyDescent="0.2">
      <c r="A35" s="245" t="s">
        <v>405</v>
      </c>
      <c r="B35" s="218" t="s">
        <v>391</v>
      </c>
      <c r="C35" s="241">
        <f>COS(C29*PI()/180)*C15</f>
        <v>0.98480775301220802</v>
      </c>
    </row>
    <row r="36" spans="1:11" x14ac:dyDescent="0.2">
      <c r="A36" s="240"/>
      <c r="B36" s="223" t="s">
        <v>393</v>
      </c>
      <c r="C36" s="246">
        <f>C34*C35</f>
        <v>1.6150847149400211</v>
      </c>
    </row>
    <row r="38" spans="1:11" ht="16" x14ac:dyDescent="0.2">
      <c r="A38" s="229" t="s">
        <v>409</v>
      </c>
      <c r="B38" s="240"/>
      <c r="C38" s="240"/>
    </row>
    <row r="39" spans="1:11" x14ac:dyDescent="0.2">
      <c r="A39" s="251" t="s">
        <v>410</v>
      </c>
      <c r="B39" s="240"/>
      <c r="C39" s="240"/>
    </row>
    <row r="40" spans="1:11" x14ac:dyDescent="0.2">
      <c r="A40" s="213" t="s">
        <v>411</v>
      </c>
      <c r="B40" s="215" t="s">
        <v>412</v>
      </c>
      <c r="C40" s="252">
        <f>IF(Infomationen!G4="Schrägdach", ROUNDDOWN(('PV-Anlage'!C5 - 2*'PV-Anlage'!C9) /'PV-Anlage'!C14,0),ROUNDDOWN(('PV-Anlage'!C5 - 2*'PV-Anlage'!C9 - I40*C11) /'PV-Anlage'!C20,0))</f>
        <v>6</v>
      </c>
      <c r="E40" s="257" t="s">
        <v>413</v>
      </c>
      <c r="F40" t="s">
        <v>414</v>
      </c>
      <c r="G40">
        <f>IF(Infomationen!G4="Flachdach",ROUNDDOWN(('PV-Anlage'!C5 - 2*'PV-Anlage'!C9) /'PV-Anlage'!C20,0),"Schrägdach")</f>
        <v>7</v>
      </c>
      <c r="H40" t="s">
        <v>415</v>
      </c>
      <c r="I40">
        <f>VLOOKUP(G40,'Tabellen Sonstiges'!C1:D20,2,FALSE)</f>
        <v>3</v>
      </c>
      <c r="J40" t="s">
        <v>416</v>
      </c>
      <c r="K40">
        <f>IF(Infomationen!G4="Flachdach",ROUNDDOWN(('PV-Anlage'!C5 - 2*'PV-Anlage'!C9 - I40*C11) /'PV-Anlage'!C20,0),0)</f>
        <v>6</v>
      </c>
    </row>
    <row r="41" spans="1:11" x14ac:dyDescent="0.2">
      <c r="A41" s="218" t="s">
        <v>417</v>
      </c>
      <c r="B41" s="220" t="s">
        <v>412</v>
      </c>
      <c r="C41" s="218">
        <f>IF(Infomationen!G4="Schrägdach",ROUNDDOWN(('PV-Anlage'!C6-2*'PV-Anlage'!C9)/'PV-Anlage'!C15,0),ROUNDDOWN(('PV-Anlage'!C6-2*'PV-Anlage'!C9)/'PV-Anlage'!C21,0))</f>
        <v>19</v>
      </c>
      <c r="F41" t="s">
        <v>414</v>
      </c>
      <c r="G41">
        <f>IF(Infomationen!G4="Flachdach",ROUNDDOWN(('PV-Anlage'!C6 - 2*'PV-Anlage'!C9) /'PV-Anlage'!C21,0),"Schrägdach")</f>
        <v>19</v>
      </c>
      <c r="H41" t="s">
        <v>415</v>
      </c>
      <c r="J41" t="s">
        <v>416</v>
      </c>
    </row>
    <row r="42" spans="1:11" x14ac:dyDescent="0.2">
      <c r="A42" s="223" t="s">
        <v>418</v>
      </c>
      <c r="B42" s="225" t="s">
        <v>412</v>
      </c>
      <c r="C42" s="253">
        <f>C40*C41</f>
        <v>114</v>
      </c>
    </row>
    <row r="43" spans="1:11" x14ac:dyDescent="0.2">
      <c r="A43" s="254"/>
    </row>
    <row r="44" spans="1:11" x14ac:dyDescent="0.2">
      <c r="A44" s="251" t="s">
        <v>419</v>
      </c>
    </row>
    <row r="45" spans="1:11" x14ac:dyDescent="0.2">
      <c r="A45" s="213" t="s">
        <v>411</v>
      </c>
      <c r="B45" s="215" t="s">
        <v>412</v>
      </c>
      <c r="C45" s="255">
        <f>IF(Infomationen!G4="Schrägdach", ROUNDDOWN(('PV-Anlage'!C5 - 2*'PV-Anlage'!C9) /'PV-Anlage'!C15,0),ROUNDDOWN(('PV-Anlage'!C5 - 2*'PV-Anlage'!C9 - I45*C11) /'PV-Anlage'!C25,0))</f>
        <v>10</v>
      </c>
      <c r="F45" t="s">
        <v>414</v>
      </c>
      <c r="G45">
        <f>IF(Infomationen!G4="Flachdach",ROUNDDOWN(('PV-Anlage'!C5 - 2*'PV-Anlage'!C9) /'PV-Anlage'!C25,0),"Schrägdach")</f>
        <v>11</v>
      </c>
      <c r="H45" t="s">
        <v>415</v>
      </c>
      <c r="I45">
        <f>VLOOKUP(G45,'Tabellen Sonstiges'!C1:D20,2,FALSE)</f>
        <v>5</v>
      </c>
      <c r="J45" t="s">
        <v>416</v>
      </c>
      <c r="K45">
        <f>IF(Infomationen!G4="Flachdach",ROUNDDOWN(('PV-Anlage'!C5 - 2*'PV-Anlage'!C9 - I45*C11) /'PV-Anlage'!C25,0),0)</f>
        <v>10</v>
      </c>
    </row>
    <row r="46" spans="1:11" x14ac:dyDescent="0.2">
      <c r="A46" s="218" t="s">
        <v>417</v>
      </c>
      <c r="B46" s="220" t="s">
        <v>412</v>
      </c>
      <c r="C46" s="223">
        <f>IF(Infomationen!G4="Schrägdach", ROUNDDOWN(('PV-Anlage'!C6 - 2*'PV-Anlage'!C9) /'PV-Anlage'!C14,0),ROUNDDOWN(('PV-Anlage'!C6 - 2*'PV-Anlage'!C9) /'PV-Anlage'!C24,0))</f>
        <v>11</v>
      </c>
      <c r="F46" t="s">
        <v>414</v>
      </c>
      <c r="G46">
        <f>IF(Infomationen!G4="Flachdach",ROUNDDOWN(('PV-Anlage'!C6 - 2*'PV-Anlage'!C9) /'PV-Anlage'!C24,0),"Schrägdach")</f>
        <v>11</v>
      </c>
      <c r="H46" t="s">
        <v>415</v>
      </c>
      <c r="J46" t="s">
        <v>416</v>
      </c>
    </row>
    <row r="47" spans="1:11" x14ac:dyDescent="0.2">
      <c r="A47" s="223" t="s">
        <v>418</v>
      </c>
      <c r="B47" s="225" t="s">
        <v>412</v>
      </c>
      <c r="C47" s="256">
        <f>C45*C46</f>
        <v>110</v>
      </c>
    </row>
    <row r="49" spans="1:11" x14ac:dyDescent="0.2">
      <c r="A49" s="251" t="s">
        <v>420</v>
      </c>
      <c r="B49" s="240"/>
    </row>
    <row r="50" spans="1:11" x14ac:dyDescent="0.2">
      <c r="A50" s="213" t="s">
        <v>411</v>
      </c>
      <c r="B50" s="215" t="s">
        <v>412</v>
      </c>
      <c r="C50" s="255">
        <f>IF(Infomationen!G4="Schrägdach", ROUNDDOWN(('PV-Anlage'!C5 - 2*'PV-Anlage'!C9) /'PV-Anlage'!C14,0),ROUNDDOWN(('PV-Anlage'!C5 - 2*'PV-Anlage'!C9 - I50*C11) /'PV-Anlage'!C30,0))</f>
        <v>6</v>
      </c>
      <c r="F50" t="s">
        <v>414</v>
      </c>
      <c r="G50">
        <f>IF(Infomationen!G4="Flachdach",ROUNDDOWN(('PV-Anlage'!C5 - 2*'PV-Anlage'!C9) /'PV-Anlage'!C30,0),"Schrägdach")</f>
        <v>6</v>
      </c>
      <c r="H50" t="s">
        <v>415</v>
      </c>
      <c r="I50">
        <f>VLOOKUP(G50,'Tabellen Sonstiges'!C1:D20,2,FALSE)</f>
        <v>2</v>
      </c>
      <c r="J50" t="s">
        <v>416</v>
      </c>
      <c r="K50">
        <f>IF(Infomationen!G4="Flachdach",ROUNDDOWN(('PV-Anlage'!C5 - 2*'PV-Anlage'!C9 - I50*C11) /'PV-Anlage'!C30,0),0)</f>
        <v>6</v>
      </c>
    </row>
    <row r="51" spans="1:11" x14ac:dyDescent="0.2">
      <c r="A51" s="218" t="s">
        <v>417</v>
      </c>
      <c r="B51" s="220" t="s">
        <v>412</v>
      </c>
      <c r="C51" s="223">
        <f>IF(Infomationen!G4="Schrägdach", ROUNDDOWN(('PV-Anlage'!C6 - 2*'PV-Anlage'!C9) /'PV-Anlage'!C15,0),ROUNDDOWN(('PV-Anlage'!C6 - 2*'PV-Anlage'!C9) /'PV-Anlage'!C31,0))</f>
        <v>19</v>
      </c>
      <c r="F51" t="s">
        <v>414</v>
      </c>
      <c r="G51">
        <f>IF(Infomationen!G4="Flachdach",ROUNDDOWN(('PV-Anlage'!C6 - 2*'PV-Anlage'!C9) /'PV-Anlage'!C31,0),"Schrägdach")</f>
        <v>19</v>
      </c>
      <c r="H51" t="s">
        <v>415</v>
      </c>
      <c r="J51" t="s">
        <v>416</v>
      </c>
    </row>
    <row r="52" spans="1:11" x14ac:dyDescent="0.2">
      <c r="A52" s="223" t="s">
        <v>418</v>
      </c>
      <c r="B52" s="225" t="s">
        <v>412</v>
      </c>
      <c r="C52" s="256">
        <f>C50*C51</f>
        <v>114</v>
      </c>
    </row>
    <row r="54" spans="1:11" x14ac:dyDescent="0.2">
      <c r="A54" s="251" t="s">
        <v>421</v>
      </c>
      <c r="B54" s="240"/>
    </row>
    <row r="55" spans="1:11" x14ac:dyDescent="0.2">
      <c r="A55" s="213" t="s">
        <v>411</v>
      </c>
      <c r="B55" s="215" t="s">
        <v>412</v>
      </c>
      <c r="C55" s="255">
        <f>IF(Infomationen!G4="Schrägdach", ROUNDDOWN(('PV-Anlage'!C5 - 2*'PV-Anlage'!C9) /'PV-Anlage'!C15,0),ROUNDDOWN(('PV-Anlage'!C5 - 2*'PV-Anlage'!C9 - I55*C11) /'PV-Anlage'!C35,0))</f>
        <v>9</v>
      </c>
      <c r="F55" t="s">
        <v>414</v>
      </c>
      <c r="G55">
        <f>IF(Infomationen!G4="Flachdach",ROUNDDOWN(('PV-Anlage'!C5 - 2*'PV-Anlage'!C9) /'PV-Anlage'!C35,0),"Schrägdach")</f>
        <v>11</v>
      </c>
      <c r="H55" t="s">
        <v>415</v>
      </c>
      <c r="I55">
        <f>VLOOKUP(G55,'Tabellen Sonstiges'!C1:D20,2,FALSE)</f>
        <v>5</v>
      </c>
      <c r="J55" t="s">
        <v>416</v>
      </c>
      <c r="K55">
        <f>IF(Infomationen!G4="Flachdach",ROUNDDOWN(('PV-Anlage'!C5 - 2*'PV-Anlage'!C9 - I55*C11) /'PV-Anlage'!C35,0),0)</f>
        <v>9</v>
      </c>
    </row>
    <row r="56" spans="1:11" x14ac:dyDescent="0.2">
      <c r="A56" s="218" t="s">
        <v>417</v>
      </c>
      <c r="B56" s="220" t="s">
        <v>412</v>
      </c>
      <c r="C56" s="223">
        <f>IF(Infomationen!G4="Schrägdach", ROUNDDOWN(('PV-Anlage'!C6 - 2*'PV-Anlage'!C9) /'PV-Anlage'!C14,0),ROUNDDOWN(('PV-Anlage'!C6 - 2*'PV-Anlage'!C9) /'PV-Anlage'!C34,0))</f>
        <v>11</v>
      </c>
      <c r="F56" t="s">
        <v>414</v>
      </c>
      <c r="G56">
        <f>IF(Infomationen!G4="Flachdach",ROUNDDOWN(('PV-Anlage'!C6 - 2*'PV-Anlage'!C9) /'PV-Anlage'!C34,0),"Schrägdach")</f>
        <v>11</v>
      </c>
      <c r="H56" t="s">
        <v>415</v>
      </c>
      <c r="J56" t="s">
        <v>416</v>
      </c>
    </row>
    <row r="57" spans="1:11" x14ac:dyDescent="0.2">
      <c r="A57" s="223" t="s">
        <v>418</v>
      </c>
      <c r="B57" s="225" t="s">
        <v>412</v>
      </c>
      <c r="C57" s="256">
        <f>C55*C56</f>
        <v>99</v>
      </c>
    </row>
  </sheetData>
  <dataValidations count="1">
    <dataValidation type="list" allowBlank="1" showInputMessage="1" showErrorMessage="1" sqref="C19 C29" xr:uid="{D89CBC87-B427-4557-8281-603B13312F9F}">
      <formula1>"5,10,20,30"</formula1>
    </dataValidation>
  </dataValidations>
  <pageMargins left="0.7" right="0.7" top="0.78740157499999996" bottom="0.78740157499999996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99F69-4F81-46CF-A473-29A2B5577BA2}">
  <dimension ref="A1:AB28"/>
  <sheetViews>
    <sheetView zoomScale="70" zoomScaleNormal="70" workbookViewId="0">
      <selection activeCell="AB21" sqref="AB21"/>
    </sheetView>
  </sheetViews>
  <sheetFormatPr baseColWidth="10" defaultColWidth="11.5" defaultRowHeight="15" x14ac:dyDescent="0.2"/>
  <cols>
    <col min="1" max="1" width="20.5" bestFit="1" customWidth="1"/>
    <col min="3" max="3" width="7.33203125" bestFit="1" customWidth="1"/>
    <col min="4" max="4" width="20.83203125" bestFit="1" customWidth="1"/>
    <col min="5" max="5" width="19.6640625" bestFit="1" customWidth="1"/>
    <col min="6" max="6" width="14.83203125" bestFit="1" customWidth="1"/>
    <col min="7" max="7" width="10.5" bestFit="1" customWidth="1"/>
    <col min="8" max="8" width="5" bestFit="1" customWidth="1"/>
    <col min="9" max="9" width="8" bestFit="1" customWidth="1"/>
    <col min="10" max="10" width="5.1640625" bestFit="1" customWidth="1"/>
    <col min="11" max="11" width="6.33203125" bestFit="1" customWidth="1"/>
    <col min="12" max="12" width="11.33203125" bestFit="1" customWidth="1"/>
    <col min="13" max="13" width="4.5" bestFit="1" customWidth="1"/>
    <col min="14" max="14" width="6.5" bestFit="1" customWidth="1"/>
    <col min="15" max="15" width="10.33203125" bestFit="1" customWidth="1"/>
    <col min="16" max="16" width="9.6640625" bestFit="1" customWidth="1"/>
    <col min="17" max="17" width="9.5" bestFit="1" customWidth="1"/>
    <col min="18" max="18" width="12.33203125" bestFit="1" customWidth="1"/>
    <col min="19" max="19" width="7.33203125" bestFit="1" customWidth="1"/>
    <col min="20" max="21" width="9" bestFit="1" customWidth="1"/>
    <col min="22" max="22" width="6.33203125" bestFit="1" customWidth="1"/>
    <col min="23" max="23" width="8" bestFit="1" customWidth="1"/>
    <col min="24" max="24" width="3.5" bestFit="1" customWidth="1"/>
    <col min="25" max="25" width="6.6640625" bestFit="1" customWidth="1"/>
    <col min="26" max="26" width="6.33203125" bestFit="1" customWidth="1"/>
    <col min="27" max="27" width="4.33203125" bestFit="1" customWidth="1"/>
    <col min="28" max="28" width="11.1640625" bestFit="1" customWidth="1"/>
  </cols>
  <sheetData>
    <row r="1" spans="1:28" ht="16" thickBot="1" x14ac:dyDescent="0.25">
      <c r="A1" s="197" t="s">
        <v>422</v>
      </c>
      <c r="C1" s="360" t="s">
        <v>423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1"/>
      <c r="S1" s="361"/>
      <c r="T1" s="361"/>
      <c r="U1" s="361"/>
      <c r="V1" s="361"/>
      <c r="W1" s="361"/>
      <c r="X1" s="361"/>
      <c r="Y1" s="361"/>
      <c r="Z1" s="361"/>
      <c r="AA1" s="361"/>
      <c r="AB1" s="362"/>
    </row>
    <row r="2" spans="1:28" ht="16" thickBot="1" x14ac:dyDescent="0.25">
      <c r="C2" s="198" t="s">
        <v>424</v>
      </c>
      <c r="D2" s="198" t="s">
        <v>425</v>
      </c>
      <c r="E2" s="198" t="s">
        <v>426</v>
      </c>
      <c r="F2" s="198" t="s">
        <v>427</v>
      </c>
      <c r="G2" s="198" t="s">
        <v>428</v>
      </c>
      <c r="H2" s="198" t="s">
        <v>429</v>
      </c>
      <c r="I2" s="198" t="s">
        <v>430</v>
      </c>
      <c r="J2" s="198" t="s">
        <v>431</v>
      </c>
      <c r="K2" s="198" t="s">
        <v>432</v>
      </c>
      <c r="L2" s="198" t="s">
        <v>433</v>
      </c>
      <c r="M2" s="198" t="s">
        <v>434</v>
      </c>
      <c r="N2" s="198" t="s">
        <v>435</v>
      </c>
      <c r="O2" s="198" t="s">
        <v>436</v>
      </c>
      <c r="P2" s="198" t="s">
        <v>437</v>
      </c>
      <c r="Q2" s="198" t="s">
        <v>438</v>
      </c>
      <c r="R2" s="198" t="s">
        <v>439</v>
      </c>
      <c r="S2" s="198" t="s">
        <v>440</v>
      </c>
      <c r="T2" s="198" t="s">
        <v>441</v>
      </c>
      <c r="U2" s="198" t="s">
        <v>442</v>
      </c>
      <c r="V2" s="198" t="s">
        <v>443</v>
      </c>
      <c r="W2" s="198" t="s">
        <v>444</v>
      </c>
      <c r="X2" s="198" t="s">
        <v>445</v>
      </c>
      <c r="Y2" s="198" t="s">
        <v>446</v>
      </c>
      <c r="Z2" s="198" t="s">
        <v>447</v>
      </c>
      <c r="AA2" s="198" t="s">
        <v>448</v>
      </c>
      <c r="AB2" s="198" t="s">
        <v>13</v>
      </c>
    </row>
    <row r="3" spans="1:28" x14ac:dyDescent="0.2">
      <c r="A3" s="196" t="s">
        <v>424</v>
      </c>
      <c r="AB3" s="196" t="s">
        <v>13</v>
      </c>
    </row>
    <row r="4" spans="1:28" x14ac:dyDescent="0.2">
      <c r="A4" s="196" t="s">
        <v>425</v>
      </c>
      <c r="AB4" s="196" t="s">
        <v>449</v>
      </c>
    </row>
    <row r="5" spans="1:28" x14ac:dyDescent="0.2">
      <c r="A5" s="196" t="s">
        <v>426</v>
      </c>
      <c r="AB5" s="196" t="s">
        <v>450</v>
      </c>
    </row>
    <row r="6" spans="1:28" x14ac:dyDescent="0.2">
      <c r="A6" s="196" t="s">
        <v>427</v>
      </c>
      <c r="AB6" s="196" t="s">
        <v>451</v>
      </c>
    </row>
    <row r="7" spans="1:28" x14ac:dyDescent="0.2">
      <c r="A7" s="196" t="s">
        <v>428</v>
      </c>
      <c r="AB7" s="196" t="s">
        <v>452</v>
      </c>
    </row>
    <row r="8" spans="1:28" x14ac:dyDescent="0.2">
      <c r="A8" s="196" t="s">
        <v>429</v>
      </c>
      <c r="AB8" s="196" t="s">
        <v>453</v>
      </c>
    </row>
    <row r="9" spans="1:28" x14ac:dyDescent="0.2">
      <c r="A9" s="196" t="s">
        <v>430</v>
      </c>
      <c r="AB9" s="196" t="s">
        <v>454</v>
      </c>
    </row>
    <row r="10" spans="1:28" x14ac:dyDescent="0.2">
      <c r="A10" s="196" t="s">
        <v>431</v>
      </c>
      <c r="AB10" s="196" t="s">
        <v>455</v>
      </c>
    </row>
    <row r="11" spans="1:28" x14ac:dyDescent="0.2">
      <c r="A11" s="196" t="s">
        <v>432</v>
      </c>
      <c r="AB11" s="196" t="s">
        <v>456</v>
      </c>
    </row>
    <row r="12" spans="1:28" x14ac:dyDescent="0.2">
      <c r="A12" s="196" t="s">
        <v>433</v>
      </c>
      <c r="AB12" s="196" t="s">
        <v>457</v>
      </c>
    </row>
    <row r="13" spans="1:28" x14ac:dyDescent="0.2">
      <c r="A13" s="196" t="s">
        <v>434</v>
      </c>
      <c r="AB13" s="196" t="s">
        <v>458</v>
      </c>
    </row>
    <row r="14" spans="1:28" x14ac:dyDescent="0.2">
      <c r="A14" s="196" t="s">
        <v>435</v>
      </c>
      <c r="AB14" s="196" t="s">
        <v>459</v>
      </c>
    </row>
    <row r="15" spans="1:28" x14ac:dyDescent="0.2">
      <c r="A15" s="196" t="s">
        <v>436</v>
      </c>
      <c r="AB15" s="196"/>
    </row>
    <row r="16" spans="1:28" x14ac:dyDescent="0.2">
      <c r="A16" s="196" t="s">
        <v>437</v>
      </c>
      <c r="AB16" s="196"/>
    </row>
    <row r="17" spans="1:1" x14ac:dyDescent="0.2">
      <c r="A17" s="196" t="s">
        <v>438</v>
      </c>
    </row>
    <row r="18" spans="1:1" x14ac:dyDescent="0.2">
      <c r="A18" s="196" t="s">
        <v>439</v>
      </c>
    </row>
    <row r="19" spans="1:1" x14ac:dyDescent="0.2">
      <c r="A19" s="196" t="s">
        <v>440</v>
      </c>
    </row>
    <row r="20" spans="1:1" x14ac:dyDescent="0.2">
      <c r="A20" s="196" t="s">
        <v>441</v>
      </c>
    </row>
    <row r="21" spans="1:1" x14ac:dyDescent="0.2">
      <c r="A21" s="196" t="s">
        <v>442</v>
      </c>
    </row>
    <row r="22" spans="1:1" x14ac:dyDescent="0.2">
      <c r="A22" s="196" t="s">
        <v>443</v>
      </c>
    </row>
    <row r="23" spans="1:1" x14ac:dyDescent="0.2">
      <c r="A23" s="196" t="s">
        <v>444</v>
      </c>
    </row>
    <row r="24" spans="1:1" x14ac:dyDescent="0.2">
      <c r="A24" s="196" t="s">
        <v>445</v>
      </c>
    </row>
    <row r="25" spans="1:1" x14ac:dyDescent="0.2">
      <c r="A25" s="196" t="s">
        <v>446</v>
      </c>
    </row>
    <row r="26" spans="1:1" x14ac:dyDescent="0.2">
      <c r="A26" s="196" t="s">
        <v>447</v>
      </c>
    </row>
    <row r="27" spans="1:1" x14ac:dyDescent="0.2">
      <c r="A27" s="196" t="s">
        <v>448</v>
      </c>
    </row>
    <row r="28" spans="1:1" x14ac:dyDescent="0.2">
      <c r="A28" s="196" t="s">
        <v>13</v>
      </c>
    </row>
  </sheetData>
  <mergeCells count="1">
    <mergeCell ref="C1:AB1"/>
  </mergeCells>
  <dataValidations disablePrompts="1" count="1">
    <dataValidation type="list" allowBlank="1" showInputMessage="1" showErrorMessage="1" sqref="AB16" xr:uid="{89417C70-7082-4A6B-8FDD-174E797F7DD8}">
      <formula1>$AB$3:$AB$14</formula1>
    </dataValidation>
  </dataValidations>
  <pageMargins left="0.7" right="0.7" top="0.78740157499999996" bottom="0.78740157499999996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EB8F-FE3C-4432-ADC1-4682612EA5A8}">
  <dimension ref="A1:A3"/>
  <sheetViews>
    <sheetView workbookViewId="0">
      <selection activeCell="A4" sqref="A4"/>
    </sheetView>
  </sheetViews>
  <sheetFormatPr baseColWidth="10" defaultColWidth="11.5" defaultRowHeight="15" x14ac:dyDescent="0.2"/>
  <cols>
    <col min="1" max="1" width="23.5" bestFit="1" customWidth="1"/>
  </cols>
  <sheetData>
    <row r="1" spans="1:1" ht="16" thickBot="1" x14ac:dyDescent="0.25">
      <c r="A1" s="226" t="s">
        <v>460</v>
      </c>
    </row>
    <row r="2" spans="1:1" x14ac:dyDescent="0.2">
      <c r="A2" t="s">
        <v>194</v>
      </c>
    </row>
    <row r="3" spans="1:1" x14ac:dyDescent="0.2">
      <c r="A3" t="s">
        <v>461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AF38-2B37-46F8-A992-638388833D92}">
  <dimension ref="A1:M15"/>
  <sheetViews>
    <sheetView workbookViewId="0">
      <selection activeCell="O10" sqref="O10"/>
    </sheetView>
  </sheetViews>
  <sheetFormatPr baseColWidth="10" defaultColWidth="11.5" defaultRowHeight="15" x14ac:dyDescent="0.2"/>
  <cols>
    <col min="1" max="1" width="40.5" bestFit="1" customWidth="1"/>
    <col min="2" max="2" width="8.5" bestFit="1" customWidth="1"/>
    <col min="3" max="3" width="11.33203125" bestFit="1" customWidth="1"/>
    <col min="4" max="4" width="6.6640625" bestFit="1" customWidth="1"/>
    <col min="5" max="5" width="8.5" bestFit="1" customWidth="1"/>
    <col min="6" max="6" width="8" bestFit="1" customWidth="1"/>
    <col min="7" max="7" width="6.1640625" bestFit="1" customWidth="1"/>
    <col min="8" max="8" width="7.1640625" bestFit="1" customWidth="1"/>
    <col min="9" max="9" width="6.6640625" bestFit="1" customWidth="1"/>
    <col min="10" max="10" width="8.6640625" bestFit="1" customWidth="1"/>
    <col min="11" max="11" width="5.5" bestFit="1" customWidth="1"/>
    <col min="12" max="12" width="10.33203125" bestFit="1" customWidth="1"/>
    <col min="13" max="13" width="6.33203125" bestFit="1" customWidth="1"/>
  </cols>
  <sheetData>
    <row r="1" spans="1:13" ht="16" x14ac:dyDescent="0.2">
      <c r="A1" s="206" t="s">
        <v>462</v>
      </c>
      <c r="B1" s="388" t="s">
        <v>458</v>
      </c>
      <c r="C1" s="390" t="s">
        <v>459</v>
      </c>
      <c r="D1" s="390" t="s">
        <v>450</v>
      </c>
      <c r="E1" s="390" t="s">
        <v>456</v>
      </c>
      <c r="F1" s="390" t="s">
        <v>455</v>
      </c>
      <c r="G1" s="390" t="s">
        <v>463</v>
      </c>
      <c r="H1" s="390" t="s">
        <v>452</v>
      </c>
      <c r="I1" s="390" t="s">
        <v>453</v>
      </c>
      <c r="J1" s="390" t="s">
        <v>464</v>
      </c>
      <c r="K1" s="390" t="s">
        <v>451</v>
      </c>
      <c r="L1" s="390" t="s">
        <v>449</v>
      </c>
      <c r="M1" s="386" t="s">
        <v>13</v>
      </c>
    </row>
    <row r="2" spans="1:13" ht="16" x14ac:dyDescent="0.2">
      <c r="A2" s="207" t="s">
        <v>465</v>
      </c>
      <c r="B2" s="389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87"/>
    </row>
    <row r="3" spans="1:13" x14ac:dyDescent="0.2">
      <c r="A3" s="208" t="s">
        <v>466</v>
      </c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10"/>
    </row>
    <row r="4" spans="1:13" x14ac:dyDescent="0.2">
      <c r="A4" s="211" t="s">
        <v>467</v>
      </c>
      <c r="B4" s="212">
        <v>28</v>
      </c>
      <c r="C4" s="213">
        <v>27</v>
      </c>
      <c r="D4" s="213">
        <v>29</v>
      </c>
      <c r="E4" s="214">
        <v>29</v>
      </c>
      <c r="F4" s="213">
        <v>29</v>
      </c>
      <c r="G4" s="214">
        <v>32</v>
      </c>
      <c r="H4" s="212">
        <v>30</v>
      </c>
      <c r="I4" s="213">
        <v>30</v>
      </c>
      <c r="J4" s="212">
        <v>31</v>
      </c>
      <c r="K4" s="213">
        <v>30</v>
      </c>
      <c r="L4" s="213">
        <v>29</v>
      </c>
      <c r="M4" s="215">
        <v>29</v>
      </c>
    </row>
    <row r="5" spans="1:13" x14ac:dyDescent="0.2">
      <c r="A5" s="211" t="s">
        <v>468</v>
      </c>
      <c r="B5" s="212">
        <v>49</v>
      </c>
      <c r="C5" s="213">
        <v>47</v>
      </c>
      <c r="D5" s="213">
        <v>50</v>
      </c>
      <c r="E5" s="214">
        <v>50</v>
      </c>
      <c r="F5" s="213">
        <v>49</v>
      </c>
      <c r="G5" s="214">
        <v>49</v>
      </c>
      <c r="H5" s="212">
        <v>50</v>
      </c>
      <c r="I5" s="213">
        <v>49</v>
      </c>
      <c r="J5" s="212">
        <v>49</v>
      </c>
      <c r="K5" s="213">
        <v>49</v>
      </c>
      <c r="L5" s="213">
        <v>48</v>
      </c>
      <c r="M5" s="215">
        <v>49</v>
      </c>
    </row>
    <row r="6" spans="1:13" x14ac:dyDescent="0.2">
      <c r="A6" s="211" t="s">
        <v>469</v>
      </c>
      <c r="B6" s="212">
        <v>92</v>
      </c>
      <c r="C6" s="213">
        <v>91</v>
      </c>
      <c r="D6" s="213">
        <v>93</v>
      </c>
      <c r="E6" s="214">
        <v>93</v>
      </c>
      <c r="F6" s="213">
        <v>92</v>
      </c>
      <c r="G6" s="214">
        <v>92</v>
      </c>
      <c r="H6" s="212">
        <v>94</v>
      </c>
      <c r="I6" s="213">
        <v>93</v>
      </c>
      <c r="J6" s="212">
        <v>92</v>
      </c>
      <c r="K6" s="213">
        <v>93</v>
      </c>
      <c r="L6" s="213">
        <v>92</v>
      </c>
      <c r="M6" s="215">
        <v>92</v>
      </c>
    </row>
    <row r="7" spans="1:13" x14ac:dyDescent="0.2">
      <c r="A7" s="211" t="s">
        <v>470</v>
      </c>
      <c r="B7" s="212">
        <v>127</v>
      </c>
      <c r="C7" s="213">
        <v>128</v>
      </c>
      <c r="D7" s="213">
        <v>128</v>
      </c>
      <c r="E7" s="214">
        <v>128</v>
      </c>
      <c r="F7" s="213">
        <v>128</v>
      </c>
      <c r="G7" s="214">
        <v>130</v>
      </c>
      <c r="H7" s="212">
        <v>129</v>
      </c>
      <c r="I7" s="213">
        <v>128</v>
      </c>
      <c r="J7" s="212">
        <v>128</v>
      </c>
      <c r="K7" s="213">
        <v>129</v>
      </c>
      <c r="L7" s="213">
        <v>128</v>
      </c>
      <c r="M7" s="215">
        <v>127</v>
      </c>
    </row>
    <row r="8" spans="1:13" x14ac:dyDescent="0.2">
      <c r="A8" s="211" t="s">
        <v>471</v>
      </c>
      <c r="B8" s="212">
        <v>156</v>
      </c>
      <c r="C8" s="213">
        <v>156</v>
      </c>
      <c r="D8" s="213">
        <v>155</v>
      </c>
      <c r="E8" s="214">
        <v>156</v>
      </c>
      <c r="F8" s="213">
        <v>155</v>
      </c>
      <c r="G8" s="214">
        <v>154</v>
      </c>
      <c r="H8" s="212">
        <v>154</v>
      </c>
      <c r="I8" s="213">
        <v>152</v>
      </c>
      <c r="J8" s="212">
        <v>156</v>
      </c>
      <c r="K8" s="213">
        <v>155</v>
      </c>
      <c r="L8" s="213">
        <v>156</v>
      </c>
      <c r="M8" s="215">
        <v>155</v>
      </c>
    </row>
    <row r="9" spans="1:13" x14ac:dyDescent="0.2">
      <c r="A9" s="216" t="s">
        <v>472</v>
      </c>
      <c r="B9" s="217">
        <v>172</v>
      </c>
      <c r="C9" s="213">
        <v>171</v>
      </c>
      <c r="D9" s="218">
        <v>167</v>
      </c>
      <c r="E9" s="219">
        <v>169</v>
      </c>
      <c r="F9" s="218">
        <v>171</v>
      </c>
      <c r="G9" s="219">
        <v>170</v>
      </c>
      <c r="H9" s="217">
        <v>170</v>
      </c>
      <c r="I9" s="218">
        <v>169</v>
      </c>
      <c r="J9" s="217">
        <v>172</v>
      </c>
      <c r="K9" s="218">
        <v>171</v>
      </c>
      <c r="L9" s="218">
        <v>171</v>
      </c>
      <c r="M9" s="220">
        <v>170</v>
      </c>
    </row>
    <row r="10" spans="1:13" x14ac:dyDescent="0.2">
      <c r="A10" s="221" t="s">
        <v>473</v>
      </c>
      <c r="B10" s="222">
        <v>171</v>
      </c>
      <c r="C10" s="218">
        <v>171</v>
      </c>
      <c r="D10" s="223">
        <v>168</v>
      </c>
      <c r="E10" s="224">
        <v>169</v>
      </c>
      <c r="F10" s="223">
        <v>170</v>
      </c>
      <c r="G10" s="224">
        <v>169</v>
      </c>
      <c r="H10" s="222">
        <v>169</v>
      </c>
      <c r="I10" s="223">
        <v>167</v>
      </c>
      <c r="J10" s="222">
        <v>170</v>
      </c>
      <c r="K10" s="223">
        <v>170</v>
      </c>
      <c r="L10" s="223">
        <v>170</v>
      </c>
      <c r="M10" s="225">
        <v>169</v>
      </c>
    </row>
    <row r="11" spans="1:13" x14ac:dyDescent="0.2">
      <c r="A11" s="221" t="s">
        <v>474</v>
      </c>
      <c r="B11" s="222">
        <v>146</v>
      </c>
      <c r="C11" s="223">
        <v>146</v>
      </c>
      <c r="D11" s="223">
        <v>145</v>
      </c>
      <c r="E11" s="224">
        <v>146</v>
      </c>
      <c r="F11" s="223">
        <v>145</v>
      </c>
      <c r="G11" s="224">
        <v>142</v>
      </c>
      <c r="H11" s="222">
        <v>145</v>
      </c>
      <c r="I11" s="223">
        <v>144</v>
      </c>
      <c r="J11" s="222">
        <v>144</v>
      </c>
      <c r="K11" s="223">
        <v>144</v>
      </c>
      <c r="L11" s="223">
        <v>145</v>
      </c>
      <c r="M11" s="225">
        <v>145</v>
      </c>
    </row>
    <row r="12" spans="1:13" x14ac:dyDescent="0.2">
      <c r="A12" s="221" t="s">
        <v>475</v>
      </c>
      <c r="B12" s="222">
        <v>102</v>
      </c>
      <c r="C12" s="223">
        <v>103</v>
      </c>
      <c r="D12" s="223">
        <v>103</v>
      </c>
      <c r="E12" s="224">
        <v>104</v>
      </c>
      <c r="F12" s="223">
        <v>103</v>
      </c>
      <c r="G12" s="224">
        <v>102</v>
      </c>
      <c r="H12" s="222">
        <v>102</v>
      </c>
      <c r="I12" s="223">
        <v>101</v>
      </c>
      <c r="J12" s="222">
        <v>102</v>
      </c>
      <c r="K12" s="223">
        <v>103</v>
      </c>
      <c r="L12" s="223">
        <v>102</v>
      </c>
      <c r="M12" s="225">
        <v>102</v>
      </c>
    </row>
    <row r="13" spans="1:13" x14ac:dyDescent="0.2">
      <c r="A13" s="221" t="s">
        <v>476</v>
      </c>
      <c r="B13" s="222">
        <v>59</v>
      </c>
      <c r="C13" s="223">
        <v>59</v>
      </c>
      <c r="D13" s="223">
        <v>60</v>
      </c>
      <c r="E13" s="224">
        <v>60</v>
      </c>
      <c r="F13" s="223">
        <v>60</v>
      </c>
      <c r="G13" s="224">
        <v>63</v>
      </c>
      <c r="H13" s="222">
        <v>62</v>
      </c>
      <c r="I13" s="223">
        <v>61</v>
      </c>
      <c r="J13" s="222">
        <v>62</v>
      </c>
      <c r="K13" s="223">
        <v>62</v>
      </c>
      <c r="L13" s="223">
        <v>60</v>
      </c>
      <c r="M13" s="225">
        <v>60</v>
      </c>
    </row>
    <row r="14" spans="1:13" x14ac:dyDescent="0.2">
      <c r="A14" s="221" t="s">
        <v>477</v>
      </c>
      <c r="B14" s="222">
        <v>32</v>
      </c>
      <c r="C14" s="223">
        <v>31</v>
      </c>
      <c r="D14" s="223">
        <v>33</v>
      </c>
      <c r="E14" s="224">
        <v>33</v>
      </c>
      <c r="F14" s="223">
        <v>32</v>
      </c>
      <c r="G14" s="224">
        <v>35</v>
      </c>
      <c r="H14" s="222">
        <v>33</v>
      </c>
      <c r="I14" s="223">
        <v>33</v>
      </c>
      <c r="J14" s="222">
        <v>34</v>
      </c>
      <c r="K14" s="223">
        <v>34</v>
      </c>
      <c r="L14" s="223">
        <v>33</v>
      </c>
      <c r="M14" s="225">
        <v>32</v>
      </c>
    </row>
    <row r="15" spans="1:13" x14ac:dyDescent="0.2">
      <c r="A15" s="221" t="s">
        <v>478</v>
      </c>
      <c r="B15" s="222">
        <v>23</v>
      </c>
      <c r="C15" s="223">
        <v>22</v>
      </c>
      <c r="D15" s="223">
        <v>23</v>
      </c>
      <c r="E15" s="224">
        <v>23</v>
      </c>
      <c r="F15" s="223">
        <v>23</v>
      </c>
      <c r="G15" s="224">
        <v>25</v>
      </c>
      <c r="H15" s="222">
        <v>24</v>
      </c>
      <c r="I15" s="223">
        <v>24</v>
      </c>
      <c r="J15" s="222">
        <v>24</v>
      </c>
      <c r="K15" s="223">
        <v>24</v>
      </c>
      <c r="L15" s="223">
        <v>23</v>
      </c>
      <c r="M15" s="225">
        <v>23</v>
      </c>
    </row>
  </sheetData>
  <mergeCells count="12">
    <mergeCell ref="M1:M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CDBD-64CF-43BC-AF57-D1FEE4C40446}">
  <dimension ref="A1:F20"/>
  <sheetViews>
    <sheetView workbookViewId="0">
      <selection activeCell="F4" sqref="F4"/>
    </sheetView>
  </sheetViews>
  <sheetFormatPr baseColWidth="10" defaultColWidth="11.5" defaultRowHeight="15" x14ac:dyDescent="0.2"/>
  <sheetData>
    <row r="1" spans="1:6" x14ac:dyDescent="0.2">
      <c r="A1" t="s">
        <v>59</v>
      </c>
      <c r="C1">
        <v>1</v>
      </c>
      <c r="D1">
        <v>0</v>
      </c>
      <c r="F1" t="s">
        <v>63</v>
      </c>
    </row>
    <row r="2" spans="1:6" x14ac:dyDescent="0.2">
      <c r="A2" t="s">
        <v>46</v>
      </c>
      <c r="C2">
        <v>2</v>
      </c>
      <c r="D2">
        <v>0</v>
      </c>
      <c r="F2" t="s">
        <v>479</v>
      </c>
    </row>
    <row r="3" spans="1:6" x14ac:dyDescent="0.2">
      <c r="C3">
        <v>3</v>
      </c>
      <c r="D3">
        <v>1</v>
      </c>
      <c r="F3" t="s">
        <v>480</v>
      </c>
    </row>
    <row r="4" spans="1:6" x14ac:dyDescent="0.2">
      <c r="C4">
        <v>4</v>
      </c>
      <c r="D4">
        <v>1</v>
      </c>
    </row>
    <row r="5" spans="1:6" x14ac:dyDescent="0.2">
      <c r="C5">
        <v>5</v>
      </c>
      <c r="D5">
        <v>2</v>
      </c>
    </row>
    <row r="6" spans="1:6" x14ac:dyDescent="0.2">
      <c r="C6">
        <v>6</v>
      </c>
      <c r="D6">
        <v>2</v>
      </c>
    </row>
    <row r="7" spans="1:6" x14ac:dyDescent="0.2">
      <c r="C7">
        <v>7</v>
      </c>
      <c r="D7">
        <v>3</v>
      </c>
    </row>
    <row r="8" spans="1:6" x14ac:dyDescent="0.2">
      <c r="C8">
        <v>8</v>
      </c>
      <c r="D8">
        <v>3</v>
      </c>
    </row>
    <row r="9" spans="1:6" x14ac:dyDescent="0.2">
      <c r="C9">
        <v>9</v>
      </c>
      <c r="D9">
        <v>4</v>
      </c>
    </row>
    <row r="10" spans="1:6" x14ac:dyDescent="0.2">
      <c r="C10">
        <v>10</v>
      </c>
      <c r="D10">
        <v>4</v>
      </c>
    </row>
    <row r="11" spans="1:6" x14ac:dyDescent="0.2">
      <c r="C11">
        <v>11</v>
      </c>
      <c r="D11">
        <v>5</v>
      </c>
    </row>
    <row r="12" spans="1:6" x14ac:dyDescent="0.2">
      <c r="C12">
        <v>12</v>
      </c>
      <c r="D12">
        <v>5</v>
      </c>
    </row>
    <row r="13" spans="1:6" x14ac:dyDescent="0.2">
      <c r="C13">
        <v>13</v>
      </c>
      <c r="D13">
        <v>6</v>
      </c>
    </row>
    <row r="14" spans="1:6" x14ac:dyDescent="0.2">
      <c r="C14">
        <v>14</v>
      </c>
      <c r="D14">
        <v>6</v>
      </c>
    </row>
    <row r="15" spans="1:6" x14ac:dyDescent="0.2">
      <c r="C15">
        <v>15</v>
      </c>
      <c r="D15">
        <v>7</v>
      </c>
    </row>
    <row r="16" spans="1:6" x14ac:dyDescent="0.2">
      <c r="C16">
        <v>16</v>
      </c>
      <c r="D16">
        <v>7</v>
      </c>
    </row>
    <row r="17" spans="3:4" x14ac:dyDescent="0.2">
      <c r="C17">
        <v>17</v>
      </c>
      <c r="D17">
        <v>8</v>
      </c>
    </row>
    <row r="18" spans="3:4" x14ac:dyDescent="0.2">
      <c r="C18">
        <v>18</v>
      </c>
      <c r="D18">
        <v>8</v>
      </c>
    </row>
    <row r="19" spans="3:4" x14ac:dyDescent="0.2">
      <c r="C19">
        <v>19</v>
      </c>
      <c r="D19">
        <v>9</v>
      </c>
    </row>
    <row r="20" spans="3:4" x14ac:dyDescent="0.2">
      <c r="C20">
        <v>20</v>
      </c>
      <c r="D20">
        <v>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1A17-FE2C-4A3C-9243-08227972D1FA}">
  <dimension ref="A1:AY47"/>
  <sheetViews>
    <sheetView topLeftCell="D3" zoomScale="85" zoomScaleNormal="85" workbookViewId="0">
      <pane ySplit="4" topLeftCell="A7" activePane="bottomLeft" state="frozen"/>
      <selection activeCell="G3" sqref="G3"/>
      <selection pane="bottomLeft" activeCell="W20" sqref="W20"/>
    </sheetView>
  </sheetViews>
  <sheetFormatPr baseColWidth="10" defaultColWidth="11.5" defaultRowHeight="15" x14ac:dyDescent="0.2"/>
  <cols>
    <col min="1" max="1" width="6.83203125" style="108" customWidth="1"/>
    <col min="2" max="2" width="2.5" style="6" customWidth="1"/>
    <col min="3" max="3" width="2.5" style="4" customWidth="1"/>
    <col min="4" max="4" width="30.6640625" style="5" customWidth="1"/>
    <col min="5" max="5" width="18.83203125" style="13" bestFit="1" customWidth="1"/>
    <col min="6" max="6" width="20.6640625" style="135" customWidth="1"/>
    <col min="7" max="7" width="26.6640625" style="11" customWidth="1"/>
    <col min="8" max="8" width="29" style="269" bestFit="1" customWidth="1"/>
    <col min="9" max="9" width="18.6640625" style="277" bestFit="1" customWidth="1"/>
    <col min="10" max="10" width="12.5" style="147" customWidth="1"/>
    <col min="11" max="11" width="14.1640625" style="148" bestFit="1" customWidth="1"/>
    <col min="12" max="12" width="4.33203125" style="19" customWidth="1"/>
    <col min="13" max="20" width="4.33203125" style="20" customWidth="1"/>
    <col min="21" max="21" width="4.33203125" style="21" customWidth="1"/>
    <col min="22" max="22" width="4.33203125" style="19" customWidth="1"/>
    <col min="23" max="30" width="4.33203125" style="20" customWidth="1"/>
    <col min="31" max="31" width="4.33203125" style="21" customWidth="1"/>
    <col min="32" max="32" width="4.33203125" style="19" customWidth="1"/>
    <col min="33" max="40" width="4.33203125" style="20" customWidth="1"/>
    <col min="41" max="41" width="4.33203125" style="21" customWidth="1"/>
    <col min="42" max="42" width="4.33203125" style="19" customWidth="1"/>
    <col min="43" max="50" width="4.33203125" style="20" customWidth="1"/>
    <col min="51" max="51" width="4.33203125" style="21" customWidth="1"/>
  </cols>
  <sheetData>
    <row r="1" spans="1:51" s="29" customFormat="1" ht="19" x14ac:dyDescent="0.2">
      <c r="A1" s="89" t="s">
        <v>3</v>
      </c>
      <c r="C1" s="30"/>
      <c r="D1" s="30"/>
      <c r="E1" s="30"/>
      <c r="F1" s="30"/>
      <c r="G1" s="30"/>
      <c r="H1" s="30"/>
      <c r="I1" s="30"/>
      <c r="J1" s="144"/>
      <c r="K1" s="144"/>
      <c r="L1" s="30"/>
      <c r="M1" s="30"/>
      <c r="N1" s="30"/>
      <c r="O1" s="30"/>
      <c r="P1" s="30"/>
      <c r="Q1" s="30"/>
      <c r="R1" s="28"/>
      <c r="S1" s="28"/>
      <c r="T1" s="28"/>
      <c r="U1" s="28"/>
      <c r="V1" s="30"/>
      <c r="W1" s="30"/>
      <c r="X1" s="30"/>
      <c r="Y1" s="30"/>
      <c r="Z1" s="30"/>
      <c r="AA1" s="30"/>
      <c r="AB1" s="28"/>
      <c r="AC1" s="28"/>
      <c r="AD1" s="28"/>
      <c r="AE1" s="28"/>
      <c r="AF1" s="30"/>
      <c r="AG1" s="30"/>
      <c r="AH1" s="30"/>
      <c r="AI1" s="30"/>
      <c r="AJ1" s="30"/>
      <c r="AK1" s="30"/>
      <c r="AL1" s="28"/>
      <c r="AM1" s="28"/>
      <c r="AN1" s="28"/>
      <c r="AO1" s="28"/>
      <c r="AP1" s="30"/>
      <c r="AQ1" s="30"/>
      <c r="AR1" s="30"/>
      <c r="AS1" s="30"/>
      <c r="AT1" s="30"/>
      <c r="AU1" s="30"/>
      <c r="AV1" s="28"/>
      <c r="AW1" s="28"/>
      <c r="AX1" s="28"/>
      <c r="AY1" s="28"/>
    </row>
    <row r="2" spans="1:51" s="29" customFormat="1" ht="19" x14ac:dyDescent="0.2">
      <c r="A2" s="89" t="s">
        <v>112</v>
      </c>
      <c r="C2" s="30"/>
      <c r="D2" s="30"/>
      <c r="E2" s="30"/>
      <c r="F2" s="30"/>
      <c r="G2" s="30"/>
      <c r="H2" s="30"/>
      <c r="I2" s="30"/>
      <c r="J2" s="144"/>
      <c r="K2" s="144"/>
      <c r="L2" s="30"/>
      <c r="M2" s="30"/>
      <c r="N2" s="30"/>
      <c r="O2" s="30"/>
      <c r="P2" s="30"/>
      <c r="Q2" s="30"/>
      <c r="R2" s="28"/>
      <c r="S2" s="28"/>
      <c r="T2" s="28"/>
      <c r="U2" s="28"/>
      <c r="V2" s="30"/>
      <c r="W2" s="30"/>
      <c r="X2" s="30"/>
      <c r="Y2" s="30"/>
      <c r="Z2" s="30"/>
      <c r="AA2" s="30"/>
      <c r="AB2" s="28"/>
      <c r="AC2" s="28"/>
      <c r="AD2" s="28"/>
      <c r="AE2" s="28"/>
      <c r="AF2" s="30"/>
      <c r="AG2" s="30"/>
      <c r="AH2" s="30"/>
      <c r="AI2" s="30"/>
      <c r="AJ2" s="30"/>
      <c r="AK2" s="30"/>
      <c r="AL2" s="28"/>
      <c r="AM2" s="28"/>
      <c r="AN2" s="28"/>
      <c r="AO2" s="28"/>
      <c r="AP2" s="30"/>
      <c r="AQ2" s="30"/>
      <c r="AR2" s="30"/>
      <c r="AS2" s="30"/>
      <c r="AT2" s="30"/>
      <c r="AU2" s="30"/>
      <c r="AV2" s="28"/>
      <c r="AW2" s="28"/>
      <c r="AX2" s="28"/>
      <c r="AY2" s="28"/>
    </row>
    <row r="3" spans="1:51" s="29" customFormat="1" ht="16" x14ac:dyDescent="0.2">
      <c r="A3" s="90" t="s">
        <v>113</v>
      </c>
      <c r="C3" s="31"/>
      <c r="D3" s="31"/>
      <c r="E3" s="28"/>
      <c r="F3" s="28"/>
      <c r="G3" s="28"/>
      <c r="H3" s="28"/>
      <c r="I3" s="28"/>
      <c r="J3" s="41"/>
      <c r="K3" s="42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</row>
    <row r="4" spans="1:51" s="34" customFormat="1" thickBot="1" x14ac:dyDescent="0.25">
      <c r="A4" s="91"/>
      <c r="B4" s="32"/>
      <c r="C4" s="32"/>
      <c r="D4" s="32"/>
      <c r="E4" s="33"/>
      <c r="F4" s="33"/>
      <c r="G4" s="33"/>
      <c r="H4" s="33"/>
      <c r="I4" s="33"/>
      <c r="J4" s="43"/>
      <c r="K4" s="44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</row>
    <row r="5" spans="1:51" s="143" customFormat="1" ht="17" x14ac:dyDescent="0.2">
      <c r="A5" s="137" t="s">
        <v>114</v>
      </c>
      <c r="B5" s="377" t="s">
        <v>115</v>
      </c>
      <c r="C5" s="378"/>
      <c r="D5" s="379"/>
      <c r="E5" s="138" t="s">
        <v>116</v>
      </c>
      <c r="F5" s="139" t="s">
        <v>117</v>
      </c>
      <c r="G5" s="140" t="s">
        <v>118</v>
      </c>
      <c r="H5" s="265" t="s">
        <v>119</v>
      </c>
      <c r="I5" s="273" t="s">
        <v>120</v>
      </c>
      <c r="J5" s="381" t="s">
        <v>121</v>
      </c>
      <c r="K5" s="382"/>
      <c r="L5" s="383" t="s">
        <v>122</v>
      </c>
      <c r="M5" s="384"/>
      <c r="N5" s="384"/>
      <c r="O5" s="384"/>
      <c r="P5" s="384"/>
      <c r="Q5" s="384"/>
      <c r="R5" s="384"/>
      <c r="S5" s="384"/>
      <c r="T5" s="384"/>
      <c r="U5" s="385"/>
      <c r="V5" s="383" t="s">
        <v>123</v>
      </c>
      <c r="W5" s="384"/>
      <c r="X5" s="384"/>
      <c r="Y5" s="384"/>
      <c r="Z5" s="384"/>
      <c r="AA5" s="384"/>
      <c r="AB5" s="384"/>
      <c r="AC5" s="384"/>
      <c r="AD5" s="384"/>
      <c r="AE5" s="385"/>
      <c r="AF5" s="383" t="s">
        <v>124</v>
      </c>
      <c r="AG5" s="384"/>
      <c r="AH5" s="384"/>
      <c r="AI5" s="384"/>
      <c r="AJ5" s="384"/>
      <c r="AK5" s="384"/>
      <c r="AL5" s="384"/>
      <c r="AM5" s="384"/>
      <c r="AN5" s="384"/>
      <c r="AO5" s="385"/>
      <c r="AP5" s="383" t="s">
        <v>481</v>
      </c>
      <c r="AQ5" s="384"/>
      <c r="AR5" s="384"/>
      <c r="AS5" s="384"/>
      <c r="AT5" s="384"/>
      <c r="AU5" s="384"/>
      <c r="AV5" s="384"/>
      <c r="AW5" s="384"/>
      <c r="AX5" s="384"/>
      <c r="AY5" s="385"/>
    </row>
    <row r="6" spans="1:51" s="47" customFormat="1" ht="69" thickBot="1" x14ac:dyDescent="0.25">
      <c r="A6" s="101"/>
      <c r="B6" s="45"/>
      <c r="C6" s="45"/>
      <c r="D6" s="46"/>
      <c r="E6" s="35"/>
      <c r="F6" s="132"/>
      <c r="G6" s="36"/>
      <c r="H6" s="266"/>
      <c r="I6" s="274" t="s">
        <v>126</v>
      </c>
      <c r="J6" s="92" t="s">
        <v>128</v>
      </c>
      <c r="K6" s="93" t="s">
        <v>129</v>
      </c>
      <c r="L6" s="258" t="s">
        <v>22</v>
      </c>
      <c r="M6" s="259" t="s">
        <v>31</v>
      </c>
      <c r="N6" s="260" t="s">
        <v>202</v>
      </c>
      <c r="O6" s="39" t="s">
        <v>49</v>
      </c>
      <c r="P6" s="39" t="s">
        <v>53</v>
      </c>
      <c r="Q6" s="39" t="s">
        <v>57</v>
      </c>
      <c r="R6" s="39" t="s">
        <v>61</v>
      </c>
      <c r="S6" s="39" t="s">
        <v>203</v>
      </c>
      <c r="T6" s="39" t="s">
        <v>80</v>
      </c>
      <c r="U6" s="40" t="s">
        <v>76</v>
      </c>
      <c r="V6" s="258" t="s">
        <v>22</v>
      </c>
      <c r="W6" s="259" t="s">
        <v>31</v>
      </c>
      <c r="X6" s="260" t="s">
        <v>202</v>
      </c>
      <c r="Y6" s="39" t="s">
        <v>49</v>
      </c>
      <c r="Z6" s="39" t="s">
        <v>53</v>
      </c>
      <c r="AA6" s="39" t="s">
        <v>57</v>
      </c>
      <c r="AB6" s="39" t="s">
        <v>61</v>
      </c>
      <c r="AC6" s="39" t="s">
        <v>203</v>
      </c>
      <c r="AD6" s="39" t="s">
        <v>80</v>
      </c>
      <c r="AE6" s="40" t="s">
        <v>76</v>
      </c>
      <c r="AF6" s="258" t="s">
        <v>22</v>
      </c>
      <c r="AG6" s="259" t="s">
        <v>31</v>
      </c>
      <c r="AH6" s="260" t="s">
        <v>202</v>
      </c>
      <c r="AI6" s="39" t="s">
        <v>49</v>
      </c>
      <c r="AJ6" s="39" t="s">
        <v>53</v>
      </c>
      <c r="AK6" s="39" t="s">
        <v>57</v>
      </c>
      <c r="AL6" s="39" t="s">
        <v>61</v>
      </c>
      <c r="AM6" s="39" t="s">
        <v>203</v>
      </c>
      <c r="AN6" s="39" t="s">
        <v>80</v>
      </c>
      <c r="AO6" s="40" t="s">
        <v>76</v>
      </c>
      <c r="AP6" s="258" t="s">
        <v>22</v>
      </c>
      <c r="AQ6" s="259" t="s">
        <v>31</v>
      </c>
      <c r="AR6" s="260" t="s">
        <v>202</v>
      </c>
      <c r="AS6" s="39" t="s">
        <v>49</v>
      </c>
      <c r="AT6" s="39" t="s">
        <v>53</v>
      </c>
      <c r="AU6" s="39" t="s">
        <v>57</v>
      </c>
      <c r="AV6" s="39" t="s">
        <v>61</v>
      </c>
      <c r="AW6" s="39" t="s">
        <v>203</v>
      </c>
      <c r="AX6" s="39" t="s">
        <v>80</v>
      </c>
      <c r="AY6" s="40" t="s">
        <v>76</v>
      </c>
    </row>
    <row r="7" spans="1:51" s="88" customFormat="1" ht="16" x14ac:dyDescent="0.2">
      <c r="A7" s="106">
        <v>23</v>
      </c>
      <c r="B7" s="81" t="s">
        <v>130</v>
      </c>
      <c r="C7" s="81"/>
      <c r="D7" s="82"/>
      <c r="E7" s="170"/>
      <c r="F7" s="174"/>
      <c r="G7" s="83"/>
      <c r="H7" s="267"/>
      <c r="I7" s="275"/>
      <c r="J7" s="158"/>
      <c r="K7" s="159"/>
      <c r="L7" s="85"/>
      <c r="M7" s="86"/>
      <c r="N7" s="86"/>
      <c r="O7" s="86"/>
      <c r="P7" s="86"/>
      <c r="Q7" s="86"/>
      <c r="R7" s="86"/>
      <c r="S7" s="86"/>
      <c r="T7" s="86"/>
      <c r="U7" s="87"/>
      <c r="V7" s="85"/>
      <c r="W7" s="86"/>
      <c r="X7" s="86"/>
      <c r="Y7" s="86"/>
      <c r="Z7" s="86"/>
      <c r="AA7" s="86"/>
      <c r="AB7" s="86"/>
      <c r="AC7" s="86"/>
      <c r="AD7" s="86"/>
      <c r="AE7" s="87"/>
      <c r="AF7" s="85"/>
      <c r="AG7" s="86"/>
      <c r="AH7" s="86"/>
      <c r="AI7" s="86"/>
      <c r="AJ7" s="86"/>
      <c r="AK7" s="86"/>
      <c r="AL7" s="86"/>
      <c r="AM7" s="86"/>
      <c r="AN7" s="86"/>
      <c r="AO7" s="87"/>
      <c r="AP7" s="85"/>
      <c r="AQ7" s="86"/>
      <c r="AR7" s="86"/>
      <c r="AS7" s="86"/>
      <c r="AT7" s="86"/>
      <c r="AU7" s="86"/>
      <c r="AV7" s="86"/>
      <c r="AW7" s="86"/>
      <c r="AX7" s="86"/>
      <c r="AY7" s="87"/>
    </row>
    <row r="8" spans="1:51" s="3" customFormat="1" x14ac:dyDescent="0.2">
      <c r="A8" s="107">
        <v>232.3</v>
      </c>
      <c r="B8" s="8"/>
      <c r="C8" s="8" t="s">
        <v>131</v>
      </c>
      <c r="D8" s="9"/>
      <c r="E8" s="171"/>
      <c r="F8" s="175"/>
      <c r="G8" s="14"/>
      <c r="H8" s="268"/>
      <c r="I8" s="276"/>
      <c r="J8" s="160"/>
      <c r="K8" s="161">
        <f>SUM(K9:K13)</f>
        <v>0</v>
      </c>
      <c r="L8" s="22"/>
      <c r="M8" s="23"/>
      <c r="N8" s="23"/>
      <c r="O8" s="23"/>
      <c r="P8" s="23"/>
      <c r="Q8" s="23"/>
      <c r="R8" s="23"/>
      <c r="S8" s="23"/>
      <c r="T8" s="23"/>
      <c r="U8" s="24"/>
      <c r="V8" s="22"/>
      <c r="W8" s="23"/>
      <c r="X8" s="23"/>
      <c r="Y8" s="23"/>
      <c r="Z8" s="23"/>
      <c r="AA8" s="23"/>
      <c r="AB8" s="23"/>
      <c r="AC8" s="23"/>
      <c r="AD8" s="23"/>
      <c r="AE8" s="24"/>
      <c r="AF8" s="22"/>
      <c r="AG8" s="23"/>
      <c r="AH8" s="23"/>
      <c r="AI8" s="23"/>
      <c r="AJ8" s="23"/>
      <c r="AK8" s="23"/>
      <c r="AL8" s="23"/>
      <c r="AM8" s="23"/>
      <c r="AN8" s="23"/>
      <c r="AO8" s="24"/>
      <c r="AP8" s="22"/>
      <c r="AQ8" s="23"/>
      <c r="AR8" s="23"/>
      <c r="AS8" s="23"/>
      <c r="AT8" s="23"/>
      <c r="AU8" s="23"/>
      <c r="AV8" s="23"/>
      <c r="AW8" s="23"/>
      <c r="AX8" s="23"/>
      <c r="AY8" s="24"/>
    </row>
    <row r="9" spans="1:51" s="1" customFormat="1" ht="14" x14ac:dyDescent="0.2">
      <c r="A9" s="103">
        <v>232.1</v>
      </c>
      <c r="C9" s="4"/>
      <c r="D9" s="5" t="s">
        <v>132</v>
      </c>
      <c r="E9" s="165" t="s">
        <v>133</v>
      </c>
      <c r="F9" s="173" t="s">
        <v>134</v>
      </c>
      <c r="G9" s="11" t="s">
        <v>135</v>
      </c>
      <c r="H9" s="269" t="s">
        <v>136</v>
      </c>
      <c r="I9" s="277"/>
      <c r="J9" s="151">
        <v>308</v>
      </c>
      <c r="K9" s="148" t="str">
        <f>IF(Infomationen!$C$9=1,SUM(Räume!L9:U9)*J9,IF(Infomationen!$C$9=2,SUM(Räume!V9:AE9)*J9,IF(Infomationen!$C$9=3,SUM(Räume!AF9:AO9)*J9,IF(Infomationen!$C$9=4,SUM(Räume!AP9:AY9)*J9,""))))</f>
        <v/>
      </c>
      <c r="L9" s="19"/>
      <c r="M9" s="20"/>
      <c r="N9" s="20"/>
      <c r="O9" s="20"/>
      <c r="P9" s="20"/>
      <c r="Q9" s="20"/>
      <c r="R9" s="20"/>
      <c r="S9" s="20"/>
      <c r="T9" s="20">
        <v>1</v>
      </c>
      <c r="U9" s="21"/>
      <c r="V9" s="19"/>
      <c r="W9" s="20"/>
      <c r="X9" s="20"/>
      <c r="Y9" s="20"/>
      <c r="Z9" s="20"/>
      <c r="AA9" s="20"/>
      <c r="AB9" s="20"/>
      <c r="AC9" s="20"/>
      <c r="AD9" s="20">
        <v>1</v>
      </c>
      <c r="AE9" s="21">
        <v>1</v>
      </c>
      <c r="AF9" s="19"/>
      <c r="AG9" s="20"/>
      <c r="AH9" s="20"/>
      <c r="AI9" s="20"/>
      <c r="AJ9" s="20"/>
      <c r="AK9" s="20"/>
      <c r="AL9" s="20"/>
      <c r="AM9" s="20"/>
      <c r="AN9" s="20">
        <v>1</v>
      </c>
      <c r="AO9" s="21">
        <v>2</v>
      </c>
      <c r="AP9" s="19"/>
      <c r="AQ9" s="20"/>
      <c r="AR9" s="20"/>
      <c r="AS9" s="20"/>
      <c r="AT9" s="20"/>
      <c r="AU9" s="20"/>
      <c r="AV9" s="20"/>
      <c r="AW9" s="20"/>
      <c r="AX9" s="20">
        <v>2</v>
      </c>
      <c r="AY9" s="21">
        <v>2</v>
      </c>
    </row>
    <row r="10" spans="1:51" s="1" customFormat="1" ht="14" x14ac:dyDescent="0.2">
      <c r="A10" s="103">
        <v>232.3</v>
      </c>
      <c r="C10" s="2"/>
      <c r="D10" s="5" t="s">
        <v>137</v>
      </c>
      <c r="E10" s="13" t="s">
        <v>133</v>
      </c>
      <c r="F10" s="173" t="s">
        <v>134</v>
      </c>
      <c r="G10" s="11" t="s">
        <v>135</v>
      </c>
      <c r="H10" s="269" t="s">
        <v>138</v>
      </c>
      <c r="I10" s="277"/>
      <c r="J10" s="151">
        <v>98</v>
      </c>
      <c r="K10" s="148" t="str">
        <f>IF(Infomationen!$C$9=1,SUM(Räume!L10:U10)*J10,IF(Infomationen!$C$9=2,SUM(Räume!V10:AE10)*J10,IF(Infomationen!$C$9=3,SUM(Räume!AF10:AO10)*J10,IF(Infomationen!$C$9=4,SUM(Räume!AP10:AY10)*J10,""))))</f>
        <v/>
      </c>
      <c r="L10" s="19"/>
      <c r="M10" s="20"/>
      <c r="N10" s="20"/>
      <c r="O10" s="20"/>
      <c r="P10" s="20"/>
      <c r="Q10" s="20"/>
      <c r="R10" s="20"/>
      <c r="S10" s="20">
        <v>1</v>
      </c>
      <c r="T10" s="20"/>
      <c r="U10" s="21"/>
      <c r="V10" s="19">
        <f>Infomationen!$D$13</f>
        <v>1</v>
      </c>
      <c r="W10" s="20">
        <f>Infomationen!$D$14</f>
        <v>5</v>
      </c>
      <c r="X10" s="20">
        <f>Infomationen!$D$15</f>
        <v>2</v>
      </c>
      <c r="Y10" s="20">
        <f>Infomationen!$D$16</f>
        <v>1</v>
      </c>
      <c r="Z10" s="20">
        <f>Infomationen!$D$17</f>
        <v>1</v>
      </c>
      <c r="AA10" s="20">
        <f>Infomationen!$D$18</f>
        <v>1</v>
      </c>
      <c r="AB10" s="20">
        <f>Infomationen!$D$19</f>
        <v>1</v>
      </c>
      <c r="AC10" s="20">
        <f>Infomationen!$D$20+1</f>
        <v>2</v>
      </c>
      <c r="AD10" s="20">
        <f>Infomationen!$D$21</f>
        <v>1</v>
      </c>
      <c r="AE10" s="21">
        <f>Infomationen!$D$22</f>
        <v>1</v>
      </c>
      <c r="AF10" s="19">
        <f>Infomationen!$D$13</f>
        <v>1</v>
      </c>
      <c r="AG10" s="20">
        <f>Infomationen!$D$14</f>
        <v>5</v>
      </c>
      <c r="AH10" s="20">
        <f>Infomationen!$D$15</f>
        <v>2</v>
      </c>
      <c r="AI10" s="20">
        <f>Infomationen!$D$16</f>
        <v>1</v>
      </c>
      <c r="AJ10" s="20">
        <f>Infomationen!$D$17</f>
        <v>1</v>
      </c>
      <c r="AK10" s="20">
        <f>Infomationen!$D$18</f>
        <v>1</v>
      </c>
      <c r="AL10" s="20">
        <f>Infomationen!$D$19</f>
        <v>1</v>
      </c>
      <c r="AM10" s="20">
        <f>Infomationen!$D$20+1</f>
        <v>2</v>
      </c>
      <c r="AN10" s="20">
        <f>Infomationen!$D$21</f>
        <v>1</v>
      </c>
      <c r="AO10" s="21">
        <f>Infomationen!$D$22</f>
        <v>1</v>
      </c>
      <c r="AP10" s="19">
        <f>Infomationen!$D$13</f>
        <v>1</v>
      </c>
      <c r="AQ10" s="20">
        <f>Infomationen!$D$14</f>
        <v>5</v>
      </c>
      <c r="AR10" s="20">
        <f>Infomationen!$D$15</f>
        <v>2</v>
      </c>
      <c r="AS10" s="20">
        <f>Infomationen!$D$16</f>
        <v>1</v>
      </c>
      <c r="AT10" s="20">
        <f>Infomationen!$D$17</f>
        <v>1</v>
      </c>
      <c r="AU10" s="20">
        <f>Infomationen!$D$18</f>
        <v>1</v>
      </c>
      <c r="AV10" s="20">
        <f>Infomationen!$D$19</f>
        <v>1</v>
      </c>
      <c r="AW10" s="20">
        <f>Infomationen!$D$20+1</f>
        <v>2</v>
      </c>
      <c r="AX10" s="20">
        <f>Infomationen!$D$21</f>
        <v>1</v>
      </c>
      <c r="AY10" s="21">
        <f>Infomationen!$D$22</f>
        <v>1</v>
      </c>
    </row>
    <row r="11" spans="1:51" s="1" customFormat="1" ht="14" x14ac:dyDescent="0.2">
      <c r="A11" s="103">
        <v>232.3</v>
      </c>
      <c r="C11" s="4"/>
      <c r="D11" s="5" t="s">
        <v>139</v>
      </c>
      <c r="E11" s="165" t="s">
        <v>133</v>
      </c>
      <c r="F11" s="173" t="s">
        <v>134</v>
      </c>
      <c r="G11" s="11" t="s">
        <v>135</v>
      </c>
      <c r="H11" s="269" t="s">
        <v>140</v>
      </c>
      <c r="I11" s="277"/>
      <c r="J11" s="151">
        <v>118</v>
      </c>
      <c r="K11" s="148" t="str">
        <f>IF(Infomationen!$C$9=1,SUM(Räume!L11:U11)*J11,IF(Infomationen!$C$9=2,SUM(Räume!V11:AE11)*J11,IF(Infomationen!$C$9=3,SUM(Räume!AF11:AO11)*J11,IF(Infomationen!$C$9=4,SUM(Räume!AP11:AY11)*J11,""))))</f>
        <v/>
      </c>
      <c r="L11" s="19"/>
      <c r="M11" s="20">
        <v>1</v>
      </c>
      <c r="N11" s="20">
        <v>1</v>
      </c>
      <c r="O11" s="20">
        <v>2</v>
      </c>
      <c r="P11" s="20">
        <v>1</v>
      </c>
      <c r="Q11" s="20">
        <v>1</v>
      </c>
      <c r="R11" s="20">
        <v>1</v>
      </c>
      <c r="S11" s="20"/>
      <c r="T11" s="20">
        <v>1</v>
      </c>
      <c r="U11" s="21"/>
      <c r="V11" s="19">
        <v>1</v>
      </c>
      <c r="W11" s="20">
        <v>1</v>
      </c>
      <c r="X11" s="20">
        <v>2</v>
      </c>
      <c r="Y11" s="20">
        <v>2</v>
      </c>
      <c r="Z11" s="20">
        <v>2</v>
      </c>
      <c r="AA11" s="20">
        <v>2</v>
      </c>
      <c r="AB11" s="20">
        <v>1</v>
      </c>
      <c r="AC11" s="20"/>
      <c r="AD11" s="20">
        <v>1</v>
      </c>
      <c r="AE11" s="21">
        <v>1</v>
      </c>
      <c r="AF11" s="19">
        <v>1</v>
      </c>
      <c r="AG11" s="20">
        <v>2</v>
      </c>
      <c r="AH11" s="20"/>
      <c r="AI11" s="20"/>
      <c r="AJ11" s="20"/>
      <c r="AK11" s="20"/>
      <c r="AL11" s="20">
        <v>2</v>
      </c>
      <c r="AM11" s="20"/>
      <c r="AN11" s="20">
        <v>2</v>
      </c>
      <c r="AO11" s="21">
        <v>1</v>
      </c>
      <c r="AP11" s="19">
        <v>2</v>
      </c>
      <c r="AQ11" s="20">
        <v>2</v>
      </c>
      <c r="AR11" s="20"/>
      <c r="AS11" s="20"/>
      <c r="AT11" s="20"/>
      <c r="AU11" s="20"/>
      <c r="AV11" s="20">
        <v>2</v>
      </c>
      <c r="AW11" s="20"/>
      <c r="AX11" s="20">
        <v>3</v>
      </c>
      <c r="AY11" s="21">
        <v>2</v>
      </c>
    </row>
    <row r="12" spans="1:51" s="1" customFormat="1" ht="14" x14ac:dyDescent="0.2">
      <c r="A12" s="103">
        <v>232.3</v>
      </c>
      <c r="C12" s="4"/>
      <c r="D12" s="5" t="s">
        <v>139</v>
      </c>
      <c r="E12" s="165" t="s">
        <v>133</v>
      </c>
      <c r="F12" s="173" t="s">
        <v>134</v>
      </c>
      <c r="G12" s="11" t="s">
        <v>135</v>
      </c>
      <c r="H12" s="269" t="s">
        <v>141</v>
      </c>
      <c r="I12" s="277"/>
      <c r="J12" s="151">
        <v>125</v>
      </c>
      <c r="K12" s="148" t="str">
        <f>IF(Infomationen!$C$9=1,SUM(Räume!L12:U12)*J12,IF(Infomationen!$C$9=2,SUM(Räume!V12:AE12)*J12,IF(Infomationen!$C$9=3,SUM(Räume!AF12:AO12)*J12,IF(Infomationen!$C$9=4,SUM(Räume!AP12:AY12)*J12,""))))</f>
        <v/>
      </c>
      <c r="L12" s="19"/>
      <c r="M12" s="20"/>
      <c r="N12" s="20"/>
      <c r="O12" s="20"/>
      <c r="P12" s="20"/>
      <c r="Q12" s="20"/>
      <c r="R12" s="20"/>
      <c r="S12" s="20"/>
      <c r="T12" s="20"/>
      <c r="U12" s="21"/>
      <c r="V12" s="19"/>
      <c r="W12" s="20"/>
      <c r="X12" s="20"/>
      <c r="Y12" s="20"/>
      <c r="Z12" s="20"/>
      <c r="AA12" s="20"/>
      <c r="AB12" s="20"/>
      <c r="AC12" s="20"/>
      <c r="AD12" s="20"/>
      <c r="AE12" s="21"/>
      <c r="AF12" s="19"/>
      <c r="AG12" s="20"/>
      <c r="AH12" s="20">
        <v>3</v>
      </c>
      <c r="AI12" s="20">
        <v>3</v>
      </c>
      <c r="AJ12" s="20">
        <v>3</v>
      </c>
      <c r="AK12" s="20">
        <v>3</v>
      </c>
      <c r="AL12" s="20"/>
      <c r="AM12" s="20"/>
      <c r="AN12" s="20"/>
      <c r="AO12" s="21"/>
      <c r="AP12" s="19"/>
      <c r="AQ12" s="20"/>
      <c r="AR12" s="20">
        <v>4</v>
      </c>
      <c r="AS12" s="20">
        <v>4</v>
      </c>
      <c r="AT12" s="20">
        <v>4</v>
      </c>
      <c r="AU12" s="20">
        <v>4</v>
      </c>
      <c r="AV12" s="20"/>
      <c r="AW12" s="20"/>
      <c r="AX12" s="20"/>
      <c r="AY12" s="21"/>
    </row>
    <row r="13" spans="1:51" s="180" customFormat="1" ht="14" x14ac:dyDescent="0.2">
      <c r="A13" s="179">
        <v>239</v>
      </c>
      <c r="C13" s="181"/>
      <c r="D13" s="182" t="s">
        <v>142</v>
      </c>
      <c r="E13" s="183" t="s">
        <v>133</v>
      </c>
      <c r="F13" s="194" t="s">
        <v>134</v>
      </c>
      <c r="G13" s="184" t="s">
        <v>143</v>
      </c>
      <c r="H13" s="270"/>
      <c r="I13" s="278"/>
      <c r="J13" s="186">
        <v>113</v>
      </c>
      <c r="K13" s="187" t="str">
        <f>IF(Infomationen!$C$9=1,SUM(Räume!L13:U13)*J13,IF(Infomationen!$C$9=2,SUM(Räume!V13:AE13)*J13,IF(Infomationen!$C$9=3,SUM(Räume!AF13:AO13)*J13,IF(Infomationen!$C$9=4,SUM(Räume!AP13:AY13)*J13,""))))</f>
        <v/>
      </c>
      <c r="L13" s="189" t="str">
        <f>IF(AND(Infomationen!$O$5="Ja",Infomationen!$O$6="Digitalstrom",L12&gt;0),L12,"")</f>
        <v/>
      </c>
      <c r="M13" s="189" t="str">
        <f>IF(AND(Infomationen!$O$5="Ja",Infomationen!$O$6="Digitalstrom",M12&gt;0),M12,"")</f>
        <v/>
      </c>
      <c r="N13" s="189" t="str">
        <f>IF(AND(Infomationen!$O$5="Ja",Infomationen!$O$6="Digitalstrom",N12&gt;0),N12,"")</f>
        <v/>
      </c>
      <c r="O13" s="189" t="str">
        <f>IF(AND(Infomationen!$O$5="Ja",Infomationen!$O$6="Digitalstrom",O12&gt;0),O12,"")</f>
        <v/>
      </c>
      <c r="P13" s="189" t="str">
        <f>IF(AND(Infomationen!$O$5="Ja",Infomationen!$O$6="Digitalstrom",P12&gt;0),P12,"")</f>
        <v/>
      </c>
      <c r="Q13" s="189" t="str">
        <f>IF(AND(Infomationen!$O$5="Ja",Infomationen!$O$6="Digitalstrom",Q12&gt;0),Q12,"")</f>
        <v/>
      </c>
      <c r="R13" s="189" t="str">
        <f>IF(AND(Infomationen!$O$5="Ja",Infomationen!$O$6="Digitalstrom",R12&gt;0),R12,"")</f>
        <v/>
      </c>
      <c r="S13" s="189" t="str">
        <f>IF(AND(Infomationen!$O$5="Ja",Infomationen!$O$6="Digitalstrom",S12&gt;0),S12,"")</f>
        <v/>
      </c>
      <c r="T13" s="189" t="str">
        <f>IF(AND(Infomationen!$O$5="Ja",Infomationen!$O$6="Digitalstrom",T12&gt;0),T12,"")</f>
        <v/>
      </c>
      <c r="U13" s="190" t="str">
        <f>IF(AND(Infomationen!$O$5="Ja",Infomationen!$O$6="Digitalstrom",U12&gt;0),U12,"")</f>
        <v/>
      </c>
      <c r="V13" s="286" t="str">
        <f>IF(AND(Infomationen!$O$5="Ja",Infomationen!$O$6="Digitalstrom",V12&gt;0),V12,"")</f>
        <v/>
      </c>
      <c r="W13" s="189" t="str">
        <f>IF(AND(Infomationen!$O$5="Ja",Infomationen!$O$6="Digitalstrom",W12&gt;0),W12,"")</f>
        <v/>
      </c>
      <c r="X13" s="189" t="str">
        <f>IF(AND(Infomationen!$O$5="Ja",Infomationen!$O$6="Digitalstrom",X12&gt;0),X12,"")</f>
        <v/>
      </c>
      <c r="Y13" s="189" t="str">
        <f>IF(AND(Infomationen!$O$5="Ja",Infomationen!$O$6="Digitalstrom",Y12&gt;0),Y12,"")</f>
        <v/>
      </c>
      <c r="Z13" s="189" t="str">
        <f>IF(AND(Infomationen!$O$5="Ja",Infomationen!$O$6="Digitalstrom",Z12&gt;0),Z12,"")</f>
        <v/>
      </c>
      <c r="AA13" s="189" t="str">
        <f>IF(AND(Infomationen!$O$5="Ja",Infomationen!$O$6="Digitalstrom",AA12&gt;0),AA12,"")</f>
        <v/>
      </c>
      <c r="AB13" s="189" t="str">
        <f>IF(AND(Infomationen!$O$5="Ja",Infomationen!$O$6="Digitalstrom",AB12&gt;0),AB12,"")</f>
        <v/>
      </c>
      <c r="AC13" s="189" t="str">
        <f>IF(AND(Infomationen!$O$5="Ja",Infomationen!$O$6="Digitalstrom",AC12&gt;0),AC12,"")</f>
        <v/>
      </c>
      <c r="AD13" s="189" t="str">
        <f>IF(AND(Infomationen!$O$5="Ja",Infomationen!$O$6="Digitalstrom",AD12&gt;0),AD12,"")</f>
        <v/>
      </c>
      <c r="AE13" s="190" t="str">
        <f>IF(AND(Infomationen!$O$5="Ja",Infomationen!$O$6="Digitalstrom",AE12&gt;0),AE12,"")</f>
        <v/>
      </c>
      <c r="AF13" s="286" t="str">
        <f>IF(AND(Infomationen!$O$5="Ja",Infomationen!$O$6="Digitalstrom",AF12&gt;0),AF12,"")</f>
        <v/>
      </c>
      <c r="AG13" s="189" t="str">
        <f>IF(AND(Infomationen!$O$5="Ja",Infomationen!$O$6="Digitalstrom",AG12&gt;0),AG12,"")</f>
        <v/>
      </c>
      <c r="AH13" s="189">
        <f>IF(AND(Infomationen!$O$5="Ja",Infomationen!$O$6="Digitalstrom",AH12&gt;0),AH12,"")</f>
        <v>3</v>
      </c>
      <c r="AI13" s="189">
        <f>IF(AND(Infomationen!$O$5="Ja",Infomationen!$O$6="Digitalstrom",AI12&gt;0),AI12,"")</f>
        <v>3</v>
      </c>
      <c r="AJ13" s="189">
        <f>IF(AND(Infomationen!$O$5="Ja",Infomationen!$O$6="Digitalstrom",AJ12&gt;0),AJ12,"")</f>
        <v>3</v>
      </c>
      <c r="AK13" s="189">
        <f>IF(AND(Infomationen!$O$5="Ja",Infomationen!$O$6="Digitalstrom",AK12&gt;0),AK12,"")</f>
        <v>3</v>
      </c>
      <c r="AL13" s="189" t="str">
        <f>IF(AND(Infomationen!$O$5="Ja",Infomationen!$O$6="Digitalstrom",AL12&gt;0),AL12,"")</f>
        <v/>
      </c>
      <c r="AM13" s="189" t="str">
        <f>IF(AND(Infomationen!$O$5="Ja",Infomationen!$O$6="Digitalstrom",AM12&gt;0),AM12,"")</f>
        <v/>
      </c>
      <c r="AN13" s="189" t="str">
        <f>IF(AND(Infomationen!$O$5="Ja",Infomationen!$O$6="Digitalstrom",AN12&gt;0),AN12,"")</f>
        <v/>
      </c>
      <c r="AO13" s="190" t="str">
        <f>IF(AND(Infomationen!$O$5="Ja",Infomationen!$O$6="Digitalstrom",AO12&gt;0),AO12,"")</f>
        <v/>
      </c>
      <c r="AP13" s="189" t="str">
        <f>IF(AND(Infomationen!$O$5="Ja",Infomationen!$O$6="Digitalstrom",AP12&gt;0),AP12,"")</f>
        <v/>
      </c>
      <c r="AQ13" s="189" t="str">
        <f>IF(AND(Infomationen!$O$5="Ja",Infomationen!$O$6="Digitalstrom",AQ12&gt;0),AQ12,"")</f>
        <v/>
      </c>
      <c r="AR13" s="189">
        <f>IF(AND(Infomationen!$O$5="Ja",Infomationen!$O$6="Digitalstrom",AR12&gt;0),AR12,"")</f>
        <v>4</v>
      </c>
      <c r="AS13" s="189">
        <f>IF(AND(Infomationen!$O$5="Ja",Infomationen!$O$6="Digitalstrom",AS12&gt;0),AS12,"")</f>
        <v>4</v>
      </c>
      <c r="AT13" s="189">
        <f>IF(AND(Infomationen!$O$5="Ja",Infomationen!$O$6="Digitalstrom",AT12&gt;0),AT12,"")</f>
        <v>4</v>
      </c>
      <c r="AU13" s="189">
        <f>IF(AND(Infomationen!$O$5="Ja",Infomationen!$O$6="Digitalstrom",AU12&gt;0),AU12,"")</f>
        <v>4</v>
      </c>
      <c r="AV13" s="189" t="str">
        <f>IF(AND(Infomationen!$O$5="Ja",Infomationen!$O$6="Digitalstrom",AV12&gt;0),AV12,"")</f>
        <v/>
      </c>
      <c r="AW13" s="189" t="str">
        <f>IF(AND(Infomationen!$O$5="Ja",Infomationen!$O$6="Digitalstrom",AW12&gt;0),AW12,"")</f>
        <v/>
      </c>
      <c r="AX13" s="189" t="str">
        <f>IF(AND(Infomationen!$O$5="Ja",Infomationen!$O$6="Digitalstrom",AX12&gt;0),AX12,"")</f>
        <v/>
      </c>
      <c r="AY13" s="190" t="str">
        <f>IF(AND(Infomationen!$O$5="Ja",Infomationen!$O$6="Digitalstrom",AY12&gt;0),AY12,"")</f>
        <v/>
      </c>
    </row>
    <row r="14" spans="1:51" s="3" customFormat="1" x14ac:dyDescent="0.2">
      <c r="A14" s="107">
        <v>232.4</v>
      </c>
      <c r="B14" s="8"/>
      <c r="C14" s="8" t="s">
        <v>144</v>
      </c>
      <c r="D14" s="9"/>
      <c r="E14" s="171"/>
      <c r="F14" s="175"/>
      <c r="G14" s="14"/>
      <c r="H14" s="268"/>
      <c r="I14" s="276"/>
      <c r="J14" s="160"/>
      <c r="K14" s="161">
        <f>SUM(K15:K18)</f>
        <v>0</v>
      </c>
      <c r="L14" s="22"/>
      <c r="M14" s="23"/>
      <c r="N14" s="23"/>
      <c r="O14" s="23"/>
      <c r="P14" s="23"/>
      <c r="Q14" s="23"/>
      <c r="R14" s="23"/>
      <c r="S14" s="23"/>
      <c r="T14" s="23"/>
      <c r="U14" s="24"/>
      <c r="V14" s="22"/>
      <c r="W14" s="23"/>
      <c r="X14" s="23"/>
      <c r="Y14" s="23"/>
      <c r="Z14" s="23"/>
      <c r="AA14" s="23"/>
      <c r="AB14" s="23"/>
      <c r="AC14" s="23"/>
      <c r="AD14" s="23"/>
      <c r="AE14" s="24"/>
      <c r="AF14" s="22"/>
      <c r="AG14" s="23"/>
      <c r="AH14" s="23"/>
      <c r="AI14" s="23"/>
      <c r="AJ14" s="23"/>
      <c r="AK14" s="23"/>
      <c r="AL14" s="23"/>
      <c r="AM14" s="23"/>
      <c r="AN14" s="23"/>
      <c r="AO14" s="24"/>
      <c r="AP14" s="22"/>
      <c r="AQ14" s="23"/>
      <c r="AR14" s="23"/>
      <c r="AS14" s="23"/>
      <c r="AT14" s="23"/>
      <c r="AU14" s="23"/>
      <c r="AV14" s="23"/>
      <c r="AW14" s="23"/>
      <c r="AX14" s="23"/>
      <c r="AY14" s="24"/>
    </row>
    <row r="15" spans="1:51" s="1" customFormat="1" ht="14" x14ac:dyDescent="0.2">
      <c r="A15" s="103">
        <v>228</v>
      </c>
      <c r="C15" s="4"/>
      <c r="D15" s="5" t="s">
        <v>145</v>
      </c>
      <c r="E15" s="165" t="s">
        <v>146</v>
      </c>
      <c r="F15" s="173" t="s">
        <v>147</v>
      </c>
      <c r="G15" s="11" t="s">
        <v>148</v>
      </c>
      <c r="H15" s="269"/>
      <c r="I15" s="277"/>
      <c r="J15" s="151" t="s">
        <v>149</v>
      </c>
      <c r="K15" s="148"/>
      <c r="L15" s="19"/>
      <c r="M15" s="20"/>
      <c r="N15" s="20"/>
      <c r="O15" s="20"/>
      <c r="P15" s="20"/>
      <c r="Q15" s="20"/>
      <c r="R15" s="20"/>
      <c r="S15" s="20"/>
      <c r="T15" s="20"/>
      <c r="U15" s="21"/>
      <c r="V15" s="19"/>
      <c r="W15" s="20"/>
      <c r="X15" s="20"/>
      <c r="Y15" s="20"/>
      <c r="Z15" s="20"/>
      <c r="AA15" s="20"/>
      <c r="AB15" s="20"/>
      <c r="AC15" s="20"/>
      <c r="AD15" s="20"/>
      <c r="AE15" s="21"/>
      <c r="AF15" s="19">
        <f>Infomationen!$C$13</f>
        <v>0</v>
      </c>
      <c r="AG15" s="20">
        <f>Infomationen!$C$14</f>
        <v>2</v>
      </c>
      <c r="AH15" s="20">
        <f>Infomationen!$C$15</f>
        <v>2</v>
      </c>
      <c r="AI15" s="20">
        <f>Infomationen!$C$16</f>
        <v>2</v>
      </c>
      <c r="AJ15" s="20">
        <f>Infomationen!$C$17</f>
        <v>2</v>
      </c>
      <c r="AK15" s="20">
        <f>Infomationen!$C$18</f>
        <v>1</v>
      </c>
      <c r="AL15" s="20">
        <f>Infomationen!$C$19</f>
        <v>1</v>
      </c>
      <c r="AM15" s="20">
        <f>Infomationen!$C$20</f>
        <v>0</v>
      </c>
      <c r="AN15" s="20">
        <f>Infomationen!$C$21</f>
        <v>0</v>
      </c>
      <c r="AO15" s="20">
        <f>Infomationen!$C$22</f>
        <v>0</v>
      </c>
      <c r="AP15" s="19">
        <f>Infomationen!$C$13</f>
        <v>0</v>
      </c>
      <c r="AQ15" s="20">
        <f>Infomationen!$C$14</f>
        <v>2</v>
      </c>
      <c r="AR15" s="20">
        <f>Infomationen!$C$15</f>
        <v>2</v>
      </c>
      <c r="AS15" s="20">
        <f>Infomationen!$C$16</f>
        <v>2</v>
      </c>
      <c r="AT15" s="20">
        <f>Infomationen!$C$17</f>
        <v>2</v>
      </c>
      <c r="AU15" s="20">
        <f>Infomationen!$C$18</f>
        <v>1</v>
      </c>
      <c r="AV15" s="20">
        <f>Infomationen!$C$19</f>
        <v>1</v>
      </c>
      <c r="AW15" s="20">
        <f>Infomationen!$C$20</f>
        <v>0</v>
      </c>
      <c r="AX15" s="20">
        <f>Infomationen!$C$21</f>
        <v>0</v>
      </c>
      <c r="AY15" s="21">
        <f>Infomationen!$C$22</f>
        <v>0</v>
      </c>
    </row>
    <row r="16" spans="1:51" s="1" customFormat="1" ht="14" x14ac:dyDescent="0.2">
      <c r="A16" s="103">
        <v>228</v>
      </c>
      <c r="C16" s="2"/>
      <c r="D16" s="5" t="s">
        <v>150</v>
      </c>
      <c r="E16" s="165" t="s">
        <v>146</v>
      </c>
      <c r="F16" s="173" t="s">
        <v>147</v>
      </c>
      <c r="G16" s="11" t="s">
        <v>148</v>
      </c>
      <c r="H16" s="269"/>
      <c r="I16" s="277"/>
      <c r="J16" s="151" t="s">
        <v>149</v>
      </c>
      <c r="K16" s="148"/>
      <c r="L16" s="19"/>
      <c r="M16" s="20"/>
      <c r="N16" s="20"/>
      <c r="O16" s="20"/>
      <c r="P16" s="20"/>
      <c r="Q16" s="20"/>
      <c r="R16" s="20"/>
      <c r="S16" s="20"/>
      <c r="T16" s="20"/>
      <c r="U16" s="21"/>
      <c r="V16" s="19" t="str">
        <f ca="1">IF(SUM(V15:V16)=0,"",SUM(V15:V16))</f>
        <v/>
      </c>
      <c r="W16" s="20"/>
      <c r="X16" s="20"/>
      <c r="Y16" s="20"/>
      <c r="Z16" s="20"/>
      <c r="AA16" s="20"/>
      <c r="AB16" s="20"/>
      <c r="AC16" s="20"/>
      <c r="AD16" s="20"/>
      <c r="AE16" s="21"/>
      <c r="AF16" s="19"/>
      <c r="AG16" s="20"/>
      <c r="AH16" s="20"/>
      <c r="AI16" s="20"/>
      <c r="AJ16" s="20"/>
      <c r="AK16" s="20"/>
      <c r="AL16" s="20"/>
      <c r="AM16" s="20"/>
      <c r="AN16" s="20"/>
      <c r="AO16" s="21"/>
      <c r="AP16" s="19"/>
      <c r="AQ16" s="20"/>
      <c r="AR16" s="20"/>
      <c r="AS16" s="20"/>
      <c r="AT16" s="20"/>
      <c r="AU16" s="20"/>
      <c r="AV16" s="20"/>
      <c r="AW16" s="20"/>
      <c r="AX16" s="20"/>
      <c r="AY16" s="21"/>
    </row>
    <row r="17" spans="1:51" s="1" customFormat="1" ht="14" x14ac:dyDescent="0.2">
      <c r="A17" s="103">
        <v>232.4</v>
      </c>
      <c r="C17" s="2"/>
      <c r="D17" s="5" t="s">
        <v>151</v>
      </c>
      <c r="E17" s="165" t="s">
        <v>133</v>
      </c>
      <c r="F17" s="173" t="s">
        <v>134</v>
      </c>
      <c r="G17" s="11" t="s">
        <v>148</v>
      </c>
      <c r="H17" s="271"/>
      <c r="I17" s="279"/>
      <c r="J17" s="154">
        <v>75</v>
      </c>
      <c r="K17" s="148" t="str">
        <f>IF(Infomationen!$C$9=1,SUM(Räume!L17:U17)*J17,IF(Infomationen!$C$9=2,SUM(Räume!V17:AE17)*J17,IF(Infomationen!$C$9=3,SUM(Räume!AF17:AO17)*J17,IF(Infomationen!$C$9=4,SUM(Räume!AP17:AY17)*J17,""))))</f>
        <v/>
      </c>
      <c r="L17" s="19" t="str">
        <f>IF(SUM(L15:L16)=0,"",SUM(L15:L16))</f>
        <v/>
      </c>
      <c r="M17" s="20" t="str">
        <f>IF(SUM(M15:M16)=0,"",SUM(M15:M16))</f>
        <v/>
      </c>
      <c r="N17" s="20" t="str">
        <f t="shared" ref="N17:U17" si="0">IF(SUM(N15:N16)=0,"",SUM(N15:N16))</f>
        <v/>
      </c>
      <c r="O17" s="20" t="str">
        <f t="shared" si="0"/>
        <v/>
      </c>
      <c r="P17" s="20" t="str">
        <f t="shared" si="0"/>
        <v/>
      </c>
      <c r="Q17" s="20" t="str">
        <f>IF(SUM(Q15:Q16)=0,"",SUM(Q15:Q16))</f>
        <v/>
      </c>
      <c r="R17" s="20" t="str">
        <f t="shared" si="0"/>
        <v/>
      </c>
      <c r="S17" s="20" t="str">
        <f t="shared" si="0"/>
        <v/>
      </c>
      <c r="T17" s="20" t="str">
        <f t="shared" si="0"/>
        <v/>
      </c>
      <c r="U17" s="21" t="str">
        <f t="shared" si="0"/>
        <v/>
      </c>
      <c r="W17" s="20" t="str">
        <f>IF(SUM(W15:W16)=0,"",SUM(W15:W16))</f>
        <v/>
      </c>
      <c r="X17" s="20" t="str">
        <f t="shared" ref="X17:Z17" si="1">IF(SUM(X15:X16)=0,"",SUM(X15:X16))</f>
        <v/>
      </c>
      <c r="Y17" s="20" t="str">
        <f t="shared" si="1"/>
        <v/>
      </c>
      <c r="Z17" s="20" t="str">
        <f t="shared" si="1"/>
        <v/>
      </c>
      <c r="AA17" s="20" t="str">
        <f>IF(SUM(AA15:AA16)=0,"",SUM(AA15:AA16))</f>
        <v/>
      </c>
      <c r="AB17" s="20" t="str">
        <f t="shared" ref="AB17:AE17" si="2">IF(SUM(AB15:AB16)=0,"",SUM(AB15:AB16))</f>
        <v/>
      </c>
      <c r="AC17" s="20" t="str">
        <f t="shared" si="2"/>
        <v/>
      </c>
      <c r="AD17" s="20" t="str">
        <f t="shared" si="2"/>
        <v/>
      </c>
      <c r="AE17" s="21" t="str">
        <f t="shared" si="2"/>
        <v/>
      </c>
      <c r="AF17" s="19" t="str">
        <f>IF(SUM(AF15:AF16)=0,"",SUM(AF15:AF16))</f>
        <v/>
      </c>
      <c r="AG17" s="20">
        <f>IF(SUM(AG15:AG16)=0,"",SUM(AG15:AG16))</f>
        <v>2</v>
      </c>
      <c r="AH17" s="20">
        <f t="shared" ref="AH17:AJ17" si="3">IF(SUM(AH15:AH16)=0,"",SUM(AH15:AH16))</f>
        <v>2</v>
      </c>
      <c r="AI17" s="20">
        <f t="shared" si="3"/>
        <v>2</v>
      </c>
      <c r="AJ17" s="20">
        <f t="shared" si="3"/>
        <v>2</v>
      </c>
      <c r="AK17" s="20">
        <f>IF(SUM(AK15:AK16)=0,"",SUM(AK15:AK16))</f>
        <v>1</v>
      </c>
      <c r="AL17" s="20">
        <f t="shared" ref="AL17:AO17" si="4">IF(SUM(AL15:AL16)=0,"",SUM(AL15:AL16))</f>
        <v>1</v>
      </c>
      <c r="AM17" s="20" t="str">
        <f t="shared" si="4"/>
        <v/>
      </c>
      <c r="AN17" s="20" t="str">
        <f t="shared" si="4"/>
        <v/>
      </c>
      <c r="AO17" s="21" t="str">
        <f t="shared" si="4"/>
        <v/>
      </c>
      <c r="AP17" s="19" t="str">
        <f>IF(SUM(AP15:AP16)=0,"",SUM(AP15:AP16))</f>
        <v/>
      </c>
      <c r="AQ17" s="20">
        <f>IF(SUM(AQ15:AQ16)=0,"",SUM(AQ15:AQ16))</f>
        <v>2</v>
      </c>
      <c r="AR17" s="20">
        <f t="shared" ref="AR17:AT17" si="5">IF(SUM(AR15:AR16)=0,"",SUM(AR15:AR16))</f>
        <v>2</v>
      </c>
      <c r="AS17" s="20">
        <f t="shared" si="5"/>
        <v>2</v>
      </c>
      <c r="AT17" s="20">
        <f t="shared" si="5"/>
        <v>2</v>
      </c>
      <c r="AU17" s="20">
        <f>IF(SUM(AU15:AU16)=0,"",SUM(AU15:AU16))</f>
        <v>1</v>
      </c>
      <c r="AV17" s="20">
        <f t="shared" ref="AV17:AY17" si="6">IF(SUM(AV15:AV16)=0,"",SUM(AV15:AV16))</f>
        <v>1</v>
      </c>
      <c r="AW17" s="20" t="str">
        <f t="shared" si="6"/>
        <v/>
      </c>
      <c r="AX17" s="20" t="str">
        <f t="shared" si="6"/>
        <v/>
      </c>
      <c r="AY17" s="21" t="str">
        <f t="shared" si="6"/>
        <v/>
      </c>
    </row>
    <row r="18" spans="1:51" s="180" customFormat="1" ht="14" x14ac:dyDescent="0.2">
      <c r="A18" s="179">
        <v>239</v>
      </c>
      <c r="C18" s="181"/>
      <c r="D18" s="182" t="s">
        <v>152</v>
      </c>
      <c r="E18" s="183" t="s">
        <v>133</v>
      </c>
      <c r="F18" s="194" t="s">
        <v>134</v>
      </c>
      <c r="G18" s="184" t="s">
        <v>153</v>
      </c>
      <c r="H18" s="270"/>
      <c r="I18" s="278"/>
      <c r="J18" s="186">
        <v>150</v>
      </c>
      <c r="K18" s="187" t="str">
        <f>IF(Infomationen!$C$9=1,SUM(Räume!L18:U18)*J18,IF(Infomationen!$C$9=2,SUM(Räume!V18:AE18)*J18,IF(Infomationen!$C$9=3,SUM(Räume!AF18:AO18)*J18,IF(Infomationen!$C$9=4,SUM(Räume!AP18:AY18)*J18,""))))</f>
        <v/>
      </c>
      <c r="L18" s="188">
        <f>IF(AND(Infomationen!$O$6="Digitalstrom",Infomationen!$O$5="Ja"),L15,"")</f>
        <v>0</v>
      </c>
      <c r="M18" s="189">
        <f>IF(AND(Infomationen!$O$6="Digitalstrom",Infomationen!$O$5="Ja"),M15,"")</f>
        <v>0</v>
      </c>
      <c r="N18" s="189">
        <f>IF(AND(Infomationen!$O$6="Digitalstrom",Infomationen!$O$5="Ja"),N15,"")</f>
        <v>0</v>
      </c>
      <c r="O18" s="189">
        <f>IF(AND(Infomationen!$O$6="Digitalstrom",Infomationen!$O$5="Ja"),O15,"")</f>
        <v>0</v>
      </c>
      <c r="P18" s="189">
        <f>IF(AND(Infomationen!$O$6="Digitalstrom",Infomationen!$O$5="Ja"),P15,"")</f>
        <v>0</v>
      </c>
      <c r="Q18" s="189">
        <f>IF(AND(Infomationen!$O$6="Digitalstrom",Infomationen!$O$5="Ja"),Q15,"")</f>
        <v>0</v>
      </c>
      <c r="R18" s="189">
        <f>IF(AND(Infomationen!$O$6="Digitalstrom",Infomationen!$O$5="Ja"),R15,"")</f>
        <v>0</v>
      </c>
      <c r="S18" s="189">
        <f>IF(AND(Infomationen!$O$6="Digitalstrom",Infomationen!$O$5="Ja"),S15,"")</f>
        <v>0</v>
      </c>
      <c r="T18" s="189">
        <f>IF(AND(Infomationen!$O$6="Digitalstrom",Infomationen!$O$5="Ja"),T15,"")</f>
        <v>0</v>
      </c>
      <c r="U18" s="190">
        <f>IF(AND(Infomationen!$O$6="Digitalstrom",Infomationen!$O$5="Ja"),U15,"")</f>
        <v>0</v>
      </c>
      <c r="V18" s="188">
        <f>IF(AND(Infomationen!$O$6="Digitalstrom",Infomationen!$O$5="Ja"),V15,"")</f>
        <v>0</v>
      </c>
      <c r="W18" s="189">
        <f>IF(AND(Infomationen!$O$6="Digitalstrom",Infomationen!$O$5="Ja"),W15,"")</f>
        <v>0</v>
      </c>
      <c r="X18" s="189">
        <f>IF(AND(Infomationen!$O$6="Digitalstrom",Infomationen!$O$5="Ja"),X15,"")</f>
        <v>0</v>
      </c>
      <c r="Y18" s="189">
        <f>IF(AND(Infomationen!$O$6="Digitalstrom",Infomationen!$O$5="Ja"),Y15,"")</f>
        <v>0</v>
      </c>
      <c r="Z18" s="189">
        <f>IF(AND(Infomationen!$O$6="Digitalstrom",Infomationen!$O$5="Ja"),Z15,"")</f>
        <v>0</v>
      </c>
      <c r="AA18" s="189">
        <f>IF(AND(Infomationen!$O$6="Digitalstrom",Infomationen!$O$5="Ja"),AA15,"")</f>
        <v>0</v>
      </c>
      <c r="AB18" s="189">
        <f>IF(AND(Infomationen!$O$6="Digitalstrom",Infomationen!$O$5="Ja"),AB15,"")</f>
        <v>0</v>
      </c>
      <c r="AC18" s="189">
        <f>IF(AND(Infomationen!$O$6="Digitalstrom",Infomationen!$O$5="Ja"),AC15,"")</f>
        <v>0</v>
      </c>
      <c r="AD18" s="189">
        <f>IF(AND(Infomationen!$O$6="Digitalstrom",Infomationen!$O$5="Ja"),AD15,"")</f>
        <v>0</v>
      </c>
      <c r="AE18" s="190">
        <f>IF(AND(Infomationen!$O$6="Digitalstrom",Infomationen!$O$5="Ja"),AE15,"")</f>
        <v>0</v>
      </c>
      <c r="AF18" s="188">
        <f>IF(AND(Infomationen!$O$6="Digitalstrom",Infomationen!$O$5="Ja"),AF15,"")</f>
        <v>0</v>
      </c>
      <c r="AG18" s="189">
        <f>IF(AND(Infomationen!$O$6="Digitalstrom",Infomationen!$O$5="Ja"),AG15,"")</f>
        <v>2</v>
      </c>
      <c r="AH18" s="189">
        <f>IF(AND(Infomationen!$O$6="Digitalstrom",Infomationen!$O$5="Ja"),AH15,"")</f>
        <v>2</v>
      </c>
      <c r="AI18" s="189">
        <f>IF(AND(Infomationen!$O$6="Digitalstrom",Infomationen!$O$5="Ja"),AI15,"")</f>
        <v>2</v>
      </c>
      <c r="AJ18" s="189">
        <f>IF(AND(Infomationen!$O$6="Digitalstrom",Infomationen!$O$5="Ja"),AJ15,"")</f>
        <v>2</v>
      </c>
      <c r="AK18" s="189">
        <f>IF(AND(Infomationen!$O$6="Digitalstrom",Infomationen!$O$5="Ja"),AK15,"")</f>
        <v>1</v>
      </c>
      <c r="AL18" s="189">
        <f>IF(AND(Infomationen!$O$6="Digitalstrom",Infomationen!$O$5="Ja"),AL15,"")</f>
        <v>1</v>
      </c>
      <c r="AM18" s="189">
        <f>IF(AND(Infomationen!$O$6="Digitalstrom",Infomationen!$O$5="Ja"),AM15,"")</f>
        <v>0</v>
      </c>
      <c r="AN18" s="189">
        <f>IF(AND(Infomationen!$O$6="Digitalstrom",Infomationen!$O$5="Ja"),AN15,"")</f>
        <v>0</v>
      </c>
      <c r="AO18" s="190">
        <f>IF(AND(Infomationen!$O$6="Digitalstrom",Infomationen!$O$5="Ja"),AO15,"")</f>
        <v>0</v>
      </c>
      <c r="AP18" s="188">
        <f>IF(AND(Infomationen!$O$6="Digitalstrom",Infomationen!$O$5="Ja"),AP15,"")</f>
        <v>0</v>
      </c>
      <c r="AQ18" s="189">
        <f>IF(AND(Infomationen!$O$6="Digitalstrom",Infomationen!$O$5="Ja"),AQ15,"")</f>
        <v>2</v>
      </c>
      <c r="AR18" s="189">
        <f>IF(AND(Infomationen!$O$6="Digitalstrom",Infomationen!$O$5="Ja"),AR15,"")</f>
        <v>2</v>
      </c>
      <c r="AS18" s="189">
        <f>IF(AND(Infomationen!$O$6="Digitalstrom",Infomationen!$O$5="Ja"),AS15,"")</f>
        <v>2</v>
      </c>
      <c r="AT18" s="189">
        <f>IF(AND(Infomationen!$O$6="Digitalstrom",Infomationen!$O$5="Ja"),AT15,"")</f>
        <v>2</v>
      </c>
      <c r="AU18" s="189">
        <f>IF(AND(Infomationen!$O$6="Digitalstrom",Infomationen!$O$5="Ja"),AU15,"")</f>
        <v>1</v>
      </c>
      <c r="AV18" s="189">
        <f>IF(AND(Infomationen!$O$6="Digitalstrom",Infomationen!$O$5="Ja"),AV15,"")</f>
        <v>1</v>
      </c>
      <c r="AW18" s="189">
        <f>IF(AND(Infomationen!$O$6="Digitalstrom",Infomationen!$O$5="Ja"),AW15,"")</f>
        <v>0</v>
      </c>
      <c r="AX18" s="189">
        <f>IF(AND(Infomationen!$O$6="Digitalstrom",Infomationen!$O$5="Ja"),AX15,"")</f>
        <v>0</v>
      </c>
      <c r="AY18" s="190">
        <f>IF(AND(Infomationen!$O$6="Digitalstrom",Infomationen!$O$5="Ja"),AY15,"")</f>
        <v>0</v>
      </c>
    </row>
    <row r="19" spans="1:51" s="3" customFormat="1" x14ac:dyDescent="0.2">
      <c r="A19" s="107">
        <v>233</v>
      </c>
      <c r="B19" s="8"/>
      <c r="C19" s="8" t="s">
        <v>154</v>
      </c>
      <c r="D19" s="9"/>
      <c r="E19" s="171"/>
      <c r="F19" s="175"/>
      <c r="G19" s="14"/>
      <c r="H19" s="268"/>
      <c r="I19" s="276"/>
      <c r="J19" s="160"/>
      <c r="K19" s="161">
        <f>SUM(K20:K26)</f>
        <v>0</v>
      </c>
      <c r="L19" s="22"/>
      <c r="M19" s="23"/>
      <c r="N19" s="23"/>
      <c r="O19" s="23"/>
      <c r="P19" s="23"/>
      <c r="Q19" s="23"/>
      <c r="R19" s="23"/>
      <c r="S19" s="23"/>
      <c r="T19" s="23"/>
      <c r="U19" s="24"/>
      <c r="V19" s="22"/>
      <c r="W19" s="23"/>
      <c r="X19" s="23"/>
      <c r="Y19" s="23"/>
      <c r="Z19" s="23"/>
      <c r="AA19" s="23"/>
      <c r="AB19" s="23"/>
      <c r="AC19" s="23"/>
      <c r="AD19" s="23"/>
      <c r="AE19" s="24"/>
      <c r="AF19" s="22"/>
      <c r="AG19" s="23"/>
      <c r="AH19" s="23"/>
      <c r="AI19" s="23"/>
      <c r="AJ19" s="23"/>
      <c r="AK19" s="23"/>
      <c r="AL19" s="23"/>
      <c r="AM19" s="23"/>
      <c r="AN19" s="23"/>
      <c r="AO19" s="24"/>
      <c r="AP19" s="22"/>
      <c r="AQ19" s="23"/>
      <c r="AR19" s="23"/>
      <c r="AS19" s="23"/>
      <c r="AT19" s="23"/>
      <c r="AU19" s="23"/>
      <c r="AV19" s="23"/>
      <c r="AW19" s="23"/>
      <c r="AX19" s="23"/>
      <c r="AY19" s="24"/>
    </row>
    <row r="20" spans="1:51" s="1" customFormat="1" ht="14" x14ac:dyDescent="0.2">
      <c r="A20" s="103">
        <v>233</v>
      </c>
      <c r="C20" s="4"/>
      <c r="D20" s="5" t="s">
        <v>155</v>
      </c>
      <c r="E20" s="165" t="s">
        <v>133</v>
      </c>
      <c r="F20" s="173" t="s">
        <v>134</v>
      </c>
      <c r="G20" s="11" t="s">
        <v>156</v>
      </c>
      <c r="H20" s="269" t="s">
        <v>157</v>
      </c>
      <c r="I20" s="277">
        <v>4</v>
      </c>
      <c r="J20" s="151">
        <v>93</v>
      </c>
      <c r="K20" s="148" t="str">
        <f>IF(Infomationen!$C$9=1,SUM(Räume!L20:U20)*J20,IF(Infomationen!$C$9=2,SUM(Räume!V20:AE20)*J20,IF(Infomationen!$C$9=3,SUM(Räume!AF20:AO20)*J20,IF(Infomationen!$C$9=4,SUM(Räume!AP20:AY20)*J20,""))))</f>
        <v/>
      </c>
      <c r="L20" s="19"/>
      <c r="M20" s="20"/>
      <c r="N20" s="20"/>
      <c r="O20" s="20"/>
      <c r="P20" s="20"/>
      <c r="Q20" s="20"/>
      <c r="R20" s="20"/>
      <c r="S20" s="20"/>
      <c r="T20" s="20"/>
      <c r="U20" s="21"/>
      <c r="V20" s="19"/>
      <c r="W20" s="20">
        <f>ROUNDUP(Infomationen!$B$14/$I$20,0)</f>
        <v>4</v>
      </c>
      <c r="X20" s="20"/>
      <c r="Y20" s="20"/>
      <c r="Z20" s="20"/>
      <c r="AA20" s="20"/>
      <c r="AB20" s="20"/>
      <c r="AC20" s="20"/>
      <c r="AD20" s="20"/>
      <c r="AE20" s="21"/>
      <c r="AF20" s="20">
        <f>ROUNDUP(Infomationen!$B$13/$I$20,0)</f>
        <v>2</v>
      </c>
      <c r="AG20" s="20">
        <f>ROUNDUP(Infomationen!$B$14/$I$20,0)</f>
        <v>4</v>
      </c>
      <c r="AH20" s="20"/>
      <c r="AJ20" s="20"/>
      <c r="AK20" s="20"/>
      <c r="AL20" s="20">
        <f>ROUNDUP(Infomationen!$B$19/$I$20,0)</f>
        <v>3</v>
      </c>
      <c r="AM20" s="20"/>
      <c r="AN20" s="20"/>
      <c r="AO20" s="21"/>
      <c r="AP20" s="20">
        <f>ROUNDUP(Infomationen!$B$13/$I$20,0)</f>
        <v>2</v>
      </c>
      <c r="AQ20" s="20">
        <f>ROUNDUP(Infomationen!$B$14/$I$20,0)</f>
        <v>4</v>
      </c>
      <c r="AR20" s="20">
        <f>ROUNDUP(Infomationen!$B$15/$I$20,0)</f>
        <v>5</v>
      </c>
      <c r="AS20" s="20">
        <f>ROUNDUP(Infomationen!$B$16/$I$20,0)</f>
        <v>7</v>
      </c>
      <c r="AT20" s="20">
        <f>ROUNDUP(Infomationen!$B$17/$I$20,0)</f>
        <v>3</v>
      </c>
      <c r="AU20" s="20">
        <f>ROUNDUP(Infomationen!$B$18/$I$20,0)</f>
        <v>3</v>
      </c>
      <c r="AV20" s="20">
        <f>ROUNDUP(Infomationen!$B$19/$I$20,0)</f>
        <v>3</v>
      </c>
      <c r="AW20" s="20"/>
      <c r="AX20" s="20"/>
      <c r="AY20" s="21"/>
    </row>
    <row r="21" spans="1:51" s="1" customFormat="1" ht="14" x14ac:dyDescent="0.2">
      <c r="A21" s="103">
        <v>233</v>
      </c>
      <c r="C21" s="2"/>
      <c r="D21" s="5" t="s">
        <v>158</v>
      </c>
      <c r="E21" s="165" t="s">
        <v>133</v>
      </c>
      <c r="F21" s="173" t="s">
        <v>134</v>
      </c>
      <c r="G21" s="11" t="s">
        <v>159</v>
      </c>
      <c r="H21" s="269" t="s">
        <v>160</v>
      </c>
      <c r="I21" s="277">
        <v>9</v>
      </c>
      <c r="J21" s="151">
        <v>93</v>
      </c>
      <c r="K21" s="148" t="str">
        <f>IF(Infomationen!$C$9=1,SUM(Räume!L21:U21)*J21,IF(Infomationen!$C$9=2,SUM(Räume!V21:AE21)*J21,IF(Infomationen!$C$9=3,SUM(Räume!AF21:AO21)*J21,IF(Infomationen!$C$9=4,SUM(Räume!AP21:AY21)*J21,""))))</f>
        <v/>
      </c>
      <c r="L21" s="19"/>
      <c r="M21" s="20"/>
      <c r="N21" s="20"/>
      <c r="O21" s="20"/>
      <c r="P21" s="20"/>
      <c r="Q21" s="20"/>
      <c r="R21" s="20"/>
      <c r="S21" s="20"/>
      <c r="T21" s="20"/>
      <c r="U21" s="21"/>
      <c r="V21" s="19"/>
      <c r="W21" s="20"/>
      <c r="X21" s="20"/>
      <c r="Y21" s="20"/>
      <c r="Z21" s="20"/>
      <c r="AA21" s="20"/>
      <c r="AB21" s="20"/>
      <c r="AC21" s="20"/>
      <c r="AD21" s="20"/>
      <c r="AE21" s="21"/>
      <c r="AF21" s="19"/>
      <c r="AG21" s="20"/>
      <c r="AH21" s="20"/>
      <c r="AI21" s="20"/>
      <c r="AJ21" s="20"/>
      <c r="AK21" s="20"/>
      <c r="AL21" s="20"/>
      <c r="AM21" s="20">
        <f>ROUNDUP(Infomationen!$B$20/$I$21,0)</f>
        <v>2</v>
      </c>
      <c r="AN21" s="20"/>
      <c r="AO21" s="21"/>
      <c r="AP21" s="19"/>
      <c r="AQ21" s="20"/>
      <c r="AR21" s="20"/>
      <c r="AS21" s="20"/>
      <c r="AT21" s="20"/>
      <c r="AU21" s="20"/>
      <c r="AV21" s="20"/>
      <c r="AW21" s="20">
        <f>ROUNDUP(Infomationen!$B$20/$I$21,0)</f>
        <v>2</v>
      </c>
      <c r="AX21" s="20"/>
      <c r="AY21" s="21">
        <f>ROUNDUP(Infomationen!$B$22/$I$21,0)</f>
        <v>1</v>
      </c>
    </row>
    <row r="22" spans="1:51" s="1" customFormat="1" ht="14" x14ac:dyDescent="0.2">
      <c r="A22" s="103">
        <v>233</v>
      </c>
      <c r="C22" s="2"/>
      <c r="D22" s="5" t="s">
        <v>161</v>
      </c>
      <c r="E22" s="165" t="s">
        <v>133</v>
      </c>
      <c r="F22" s="173" t="s">
        <v>134</v>
      </c>
      <c r="G22" s="11" t="s">
        <v>148</v>
      </c>
      <c r="H22" s="269" t="s">
        <v>162</v>
      </c>
      <c r="I22" s="277"/>
      <c r="J22" s="151">
        <v>40</v>
      </c>
      <c r="K22" s="148" t="str">
        <f>IF(Infomationen!$C$9=1,SUM(Räume!L22:U22)*J22,IF(Infomationen!$C$9=2,SUM(Räume!V22:AE22)*J22,IF(Infomationen!$C$9=3,SUM(Räume!AF22:AO22)*J22,IF(Infomationen!$C$9=4,SUM(Räume!AP22:AY22)*J22,""))))</f>
        <v/>
      </c>
      <c r="L22" s="19">
        <v>1</v>
      </c>
      <c r="M22" s="20">
        <v>2</v>
      </c>
      <c r="N22" s="20">
        <v>1</v>
      </c>
      <c r="O22" s="20">
        <v>1</v>
      </c>
      <c r="P22" s="20">
        <v>1</v>
      </c>
      <c r="Q22" s="20">
        <v>1</v>
      </c>
      <c r="R22" s="20">
        <v>1</v>
      </c>
      <c r="S22" s="20"/>
      <c r="T22" s="20">
        <v>1</v>
      </c>
      <c r="U22" s="21">
        <v>1</v>
      </c>
      <c r="V22" s="19">
        <v>1</v>
      </c>
      <c r="W22" s="20"/>
      <c r="X22" s="20">
        <v>1</v>
      </c>
      <c r="Y22" s="20">
        <v>1</v>
      </c>
      <c r="Z22" s="20">
        <v>1</v>
      </c>
      <c r="AA22" s="20">
        <v>1</v>
      </c>
      <c r="AB22" s="20">
        <v>1</v>
      </c>
      <c r="AC22" s="20">
        <v>1</v>
      </c>
      <c r="AD22" s="20">
        <v>1</v>
      </c>
      <c r="AE22" s="21">
        <v>1</v>
      </c>
      <c r="AF22" s="19"/>
      <c r="AG22" s="20"/>
      <c r="AH22" s="20">
        <v>1</v>
      </c>
      <c r="AI22" s="20">
        <v>1</v>
      </c>
      <c r="AJ22" s="20">
        <v>1</v>
      </c>
      <c r="AK22" s="20">
        <v>1</v>
      </c>
      <c r="AL22" s="20"/>
      <c r="AM22" s="20"/>
      <c r="AN22" s="20">
        <v>2</v>
      </c>
      <c r="AO22" s="21">
        <v>2</v>
      </c>
      <c r="AP22" s="19"/>
      <c r="AQ22" s="20"/>
      <c r="AR22" s="20"/>
      <c r="AS22" s="20"/>
      <c r="AT22" s="20"/>
      <c r="AU22" s="20"/>
      <c r="AV22" s="20"/>
      <c r="AW22" s="20"/>
      <c r="AX22" s="20">
        <v>2</v>
      </c>
      <c r="AY22" s="21"/>
    </row>
    <row r="23" spans="1:51" s="1" customFormat="1" ht="14" x14ac:dyDescent="0.2">
      <c r="A23" s="103">
        <v>233</v>
      </c>
      <c r="C23" s="2"/>
      <c r="D23" s="5" t="s">
        <v>163</v>
      </c>
      <c r="E23" s="165" t="s">
        <v>133</v>
      </c>
      <c r="F23" s="173" t="s">
        <v>134</v>
      </c>
      <c r="G23" s="11" t="s">
        <v>148</v>
      </c>
      <c r="H23" s="269" t="s">
        <v>164</v>
      </c>
      <c r="I23" s="277"/>
      <c r="J23" s="151">
        <v>55</v>
      </c>
      <c r="K23" s="148" t="str">
        <f>IF(Infomationen!$C$9=1,SUM(Räume!L23:U23)*J23,IF(Infomationen!$C$9=2,SUM(Räume!V23:AE23)*J23,IF(Infomationen!$C$9=3,SUM(Räume!AF23:AO23)*J23,IF(Infomationen!$C$9=4,SUM(Räume!AP23:AY23)*J23,""))))</f>
        <v/>
      </c>
      <c r="L23" s="19"/>
      <c r="M23" s="20"/>
      <c r="N23" s="20"/>
      <c r="O23" s="20"/>
      <c r="P23" s="20"/>
      <c r="Q23" s="20"/>
      <c r="R23" s="20"/>
      <c r="S23" s="20"/>
      <c r="T23" s="20"/>
      <c r="U23" s="21"/>
      <c r="V23" s="19"/>
      <c r="W23" s="20"/>
      <c r="X23" s="20"/>
      <c r="Y23" s="20"/>
      <c r="Z23" s="20"/>
      <c r="AA23" s="20"/>
      <c r="AB23" s="20"/>
      <c r="AC23" s="20"/>
      <c r="AD23" s="20"/>
      <c r="AE23" s="21"/>
      <c r="AF23" s="19"/>
      <c r="AG23" s="20"/>
      <c r="AH23" s="20"/>
      <c r="AI23" s="20"/>
      <c r="AJ23" s="20"/>
      <c r="AK23" s="20"/>
      <c r="AL23" s="20"/>
      <c r="AM23" s="20">
        <v>1</v>
      </c>
      <c r="AN23" s="20"/>
      <c r="AO23" s="21"/>
      <c r="AP23" s="19"/>
      <c r="AQ23" s="20"/>
      <c r="AR23" s="20"/>
      <c r="AS23" s="20"/>
      <c r="AT23" s="20"/>
      <c r="AU23" s="20"/>
      <c r="AV23" s="20"/>
      <c r="AW23" s="20">
        <v>2</v>
      </c>
      <c r="AX23" s="20"/>
      <c r="AY23" s="21"/>
    </row>
    <row r="24" spans="1:51" s="1" customFormat="1" ht="14" x14ac:dyDescent="0.2">
      <c r="A24" s="103">
        <v>233</v>
      </c>
      <c r="C24" s="2"/>
      <c r="D24" s="5" t="s">
        <v>165</v>
      </c>
      <c r="E24" s="165" t="s">
        <v>133</v>
      </c>
      <c r="F24" s="173" t="s">
        <v>134</v>
      </c>
      <c r="G24" s="11" t="s">
        <v>166</v>
      </c>
      <c r="H24" s="269" t="s">
        <v>167</v>
      </c>
      <c r="I24" s="277"/>
      <c r="J24" s="151">
        <v>97</v>
      </c>
      <c r="K24" s="148" t="str">
        <f>IF(Infomationen!$C$9=1,SUM(Räume!L24:U24)*J24,IF(Infomationen!$C$9=2,SUM(Räume!V24:AE24)*J24,IF(Infomationen!$C$9=3,SUM(Räume!AF24:AO24)*J24,IF(Infomationen!$C$9=4,SUM(Räume!AP24:AY24)*J24,""))))</f>
        <v/>
      </c>
      <c r="L24" s="19"/>
      <c r="M24" s="20"/>
      <c r="N24" s="20"/>
      <c r="O24" s="20"/>
      <c r="P24" s="20"/>
      <c r="Q24" s="20"/>
      <c r="R24" s="20"/>
      <c r="S24" s="20"/>
      <c r="T24" s="20"/>
      <c r="U24" s="21"/>
      <c r="V24" s="19"/>
      <c r="W24" s="20"/>
      <c r="X24" s="20"/>
      <c r="Y24" s="20"/>
      <c r="Z24" s="20"/>
      <c r="AA24" s="20"/>
      <c r="AB24" s="20"/>
      <c r="AC24" s="20"/>
      <c r="AD24" s="20"/>
      <c r="AE24" s="21"/>
      <c r="AF24" s="19"/>
      <c r="AG24" s="20"/>
      <c r="AH24" s="20"/>
      <c r="AI24" s="20"/>
      <c r="AJ24" s="20"/>
      <c r="AK24" s="20"/>
      <c r="AL24" s="20"/>
      <c r="AM24" s="20"/>
      <c r="AN24" s="20"/>
      <c r="AO24" s="21"/>
      <c r="AP24" s="19"/>
      <c r="AQ24" s="20"/>
      <c r="AR24" s="20"/>
      <c r="AS24" s="20">
        <v>4</v>
      </c>
      <c r="AT24" s="20"/>
      <c r="AU24" s="20"/>
      <c r="AV24" s="20"/>
      <c r="AW24" s="20"/>
      <c r="AX24" s="20"/>
      <c r="AY24" s="21"/>
    </row>
    <row r="25" spans="1:51" s="180" customFormat="1" ht="14" x14ac:dyDescent="0.2">
      <c r="A25" s="179">
        <v>239</v>
      </c>
      <c r="C25" s="181"/>
      <c r="D25" s="182" t="s">
        <v>168</v>
      </c>
      <c r="E25" s="183" t="s">
        <v>133</v>
      </c>
      <c r="F25" s="194" t="s">
        <v>134</v>
      </c>
      <c r="G25" s="184" t="s">
        <v>169</v>
      </c>
      <c r="H25" s="270"/>
      <c r="I25" s="278"/>
      <c r="J25" s="186">
        <v>76</v>
      </c>
      <c r="K25" s="187" t="str">
        <f>IF(Infomationen!$C$9=1,SUM(Räume!L25:U25)*J25,IF(Infomationen!$C$9=2,SUM(Räume!V25:AE25)*J25,IF(Infomationen!$C$9=3,SUM(Räume!AF25:AO25)*J25,IF(Infomationen!$C$9=4,SUM(Räume!AP25:AY25)*J25,""))))</f>
        <v/>
      </c>
      <c r="L25" s="188"/>
      <c r="M25" s="189"/>
      <c r="N25" s="189"/>
      <c r="O25" s="189"/>
      <c r="P25" s="189"/>
      <c r="Q25" s="189"/>
      <c r="R25" s="189"/>
      <c r="S25" s="189"/>
      <c r="T25" s="189"/>
      <c r="U25" s="190"/>
      <c r="V25" s="188">
        <f>IF(AND(Infomationen!$O$5="Ja",Infomationen!$O$6="Digitalstrom"),V22+ROUNDUP(V20/3,0)+ROUNDUP(V21/3,0),"")</f>
        <v>1</v>
      </c>
      <c r="W25" s="189">
        <f>IF(AND(Infomationen!$O$5="Ja",Infomationen!$O$6="Digitalstrom"),W22+ROUNDUP(W20/3,0)+ROUNDUP(W21/3,0),"")</f>
        <v>2</v>
      </c>
      <c r="X25" s="189">
        <f>IF(AND(Infomationen!$O$5="Ja",Infomationen!$O$6="Digitalstrom"),X22+ROUNDUP(X20/3,0)+ROUNDUP(X21/3,0),"")</f>
        <v>1</v>
      </c>
      <c r="Y25" s="189">
        <f>IF(AND(Infomationen!$O$5="Ja",Infomationen!$O$6="Digitalstrom"),Y22+ROUNDUP(Y20/3,0)+ROUNDUP(Y21/3,0),"")</f>
        <v>1</v>
      </c>
      <c r="Z25" s="189">
        <f>IF(AND(Infomationen!$O$5="Ja",Infomationen!$O$6="Digitalstrom"),Z22+ROUNDUP(Z20/3,0)+ROUNDUP(Z21/3,0),"")</f>
        <v>1</v>
      </c>
      <c r="AA25" s="189">
        <f>IF(AND(Infomationen!$O$5="Ja",Infomationen!$O$6="Digitalstrom"),AA22+ROUNDUP(AA20/3,0)+ROUNDUP(AA21/3,0),"")</f>
        <v>1</v>
      </c>
      <c r="AB25" s="189">
        <f>IF(AND(Infomationen!$O$5="Ja",Infomationen!$O$6="Digitalstrom"),AB22+ROUNDUP(AB20/3,0)+ROUNDUP(AB21/3,0),"")</f>
        <v>1</v>
      </c>
      <c r="AC25" s="189">
        <f>IF(AND(Infomationen!$O$5="Ja",Infomationen!$O$6="Digitalstrom"),AC22+ROUNDUP(AC20/3,0)+ROUNDUP(AC21/3,0),"")</f>
        <v>1</v>
      </c>
      <c r="AD25" s="189">
        <f>IF(AND(Infomationen!$O$5="Ja",Infomationen!$O$6="Digitalstrom"),AD22+ROUNDUP(AD20/3,0)+ROUNDUP(AD21/3,0),"")</f>
        <v>1</v>
      </c>
      <c r="AE25" s="190">
        <f>IF(AND(Infomationen!$O$5="Ja",Infomationen!$O$6="Digitalstrom"),AE22+ROUNDUP(AE20/3,0)+ROUNDUP(AE21/3,0),"")</f>
        <v>1</v>
      </c>
      <c r="AF25" s="188">
        <f>IF(AND(Infomationen!$O$5="Ja",Infomationen!$O$6="Digitalstrom"),AF22+ROUNDUP(AF20/3,0)+ROUNDUP(AF21/3,0),"")</f>
        <v>1</v>
      </c>
      <c r="AG25" s="189">
        <f>IF(AND(Infomationen!$O$5="Ja",Infomationen!$O$6="Digitalstrom"),AG22+ROUNDUP(AG20/3,0)+ROUNDUP(AG21/3,0),"")</f>
        <v>2</v>
      </c>
      <c r="AH25" s="189">
        <f>IF(AND(Infomationen!$O$5="Ja",Infomationen!$O$6="Digitalstrom"),AH22+ROUNDUP(AH20/3,0)+ROUNDUP(AH21/3,0),"")</f>
        <v>1</v>
      </c>
      <c r="AI25" s="189">
        <f>IF(AND(Infomationen!$O$5="Ja",Infomationen!$O$6="Digitalstrom"),AI22+ROUNDUP(AI20/3,0)+ROUNDUP(AI21/3,0),"")</f>
        <v>1</v>
      </c>
      <c r="AJ25" s="189">
        <f>IF(AND(Infomationen!$O$5="Ja",Infomationen!$O$6="Digitalstrom"),AJ22+ROUNDUP(AJ20/3,0)+ROUNDUP(AJ21/3,0),"")</f>
        <v>1</v>
      </c>
      <c r="AK25" s="189">
        <f>IF(AND(Infomationen!$O$5="Ja",Infomationen!$O$6="Digitalstrom"),AK22+ROUNDUP(AK20/3,0)+ROUNDUP(AK21/3,0),"")</f>
        <v>1</v>
      </c>
      <c r="AL25" s="189">
        <f>IF(AND(Infomationen!$O$5="Ja",Infomationen!$O$6="Digitalstrom"),AL22+ROUNDUP(AL20/3,0)+ROUNDUP(AL21/3,0),"")</f>
        <v>1</v>
      </c>
      <c r="AM25" s="189">
        <f>IF(AND(Infomationen!$O$5="Ja",Infomationen!$O$6="Digitalstrom"),AM22+ROUNDUP(AM20/3,0)+ROUNDUP(AM21/3,0),"")</f>
        <v>1</v>
      </c>
      <c r="AN25" s="189">
        <f>IF(AND(Infomationen!$O$5="Ja",Infomationen!$O$6="Digitalstrom"),AN22+ROUNDUP(AN20/3,0)+ROUNDUP(AN21/3,0),"")</f>
        <v>2</v>
      </c>
      <c r="AO25" s="190">
        <f>IF(AND(Infomationen!$O$5="Ja",Infomationen!$O$6="Digitalstrom"),AO22+ROUNDUP(AO20/3,0)+ROUNDUP(AO21/3,0),"")</f>
        <v>2</v>
      </c>
      <c r="AP25" s="189">
        <f>IF(AND(Infomationen!$O$5="Ja",Infomationen!$O$6="Digitalstrom"),AP22+ROUNDUP(AP20/3,0)+ROUNDUP(AP21/3,0)+IF(AP24&gt;0,1,0),"")</f>
        <v>1</v>
      </c>
      <c r="AQ25" s="189">
        <f>IF(AND(Infomationen!$O$5="Ja",Infomationen!$O$6="Digitalstrom"),AQ22+ROUNDUP(AQ20/3,0)+ROUNDUP(AQ21/3,0)+IF(AQ24&gt;0,1,0),"")</f>
        <v>2</v>
      </c>
      <c r="AR25" s="189">
        <f>IF(AND(Infomationen!$O$5="Ja",Infomationen!$O$6="Digitalstrom"),AR22+ROUNDUP(AR20/3,0)+ROUNDUP(AR21/3,0)+IF(AR24&gt;0,1,0),"")</f>
        <v>2</v>
      </c>
      <c r="AS25" s="189">
        <f>IF(AND(Infomationen!$O$5="Ja",Infomationen!$O$6="Digitalstrom"),AS22+ROUNDUP(AS20/3,0)+ROUNDUP(AS21/3,0)+IF(AS24&gt;0,1,0),"")</f>
        <v>4</v>
      </c>
      <c r="AT25" s="189">
        <f>IF(AND(Infomationen!$O$5="Ja",Infomationen!$O$6="Digitalstrom"),AT22+ROUNDUP(AT20/3,0)+ROUNDUP(AT21/3,0)+IF(AT24&gt;0,1,0),"")</f>
        <v>1</v>
      </c>
      <c r="AU25" s="189">
        <f>IF(AND(Infomationen!$O$5="Ja",Infomationen!$O$6="Digitalstrom"),AU22+ROUNDUP(AU20/3,0)+ROUNDUP(AU21/3,0)+IF(AU24&gt;0,1,0),"")</f>
        <v>1</v>
      </c>
      <c r="AV25" s="189">
        <f>IF(AND(Infomationen!$O$5="Ja",Infomationen!$O$6="Digitalstrom"),AV22+ROUNDUP(AV20/3,0)+ROUNDUP(AV21/3,0)+IF(AV24&gt;0,1,0),"")</f>
        <v>1</v>
      </c>
      <c r="AW25" s="189">
        <f>IF(AND(Infomationen!$O$5="Ja",Infomationen!$O$6="Digitalstrom"),AW22+ROUNDUP(AW20/3,0)+ROUNDUP(AW21/3,0)+IF(AW24&gt;0,1,0),"")</f>
        <v>1</v>
      </c>
      <c r="AX25" s="189">
        <f>IF(AND(Infomationen!$O$5="Ja",Infomationen!$O$6="Digitalstrom"),AX22+ROUNDUP(AX20/3,0)+ROUNDUP(AX21/3,0)+IF(AX24&gt;0,1,0),"")</f>
        <v>2</v>
      </c>
      <c r="AY25" s="190">
        <f>IF(AND(Infomationen!$O$5="Ja",Infomationen!$O$6="Digitalstrom"),AY22+ROUNDUP(AY20/3,0)+ROUNDUP(AY21/3,0)+IF(AY24&gt;0,1,0),"")</f>
        <v>1</v>
      </c>
    </row>
    <row r="26" spans="1:51" s="180" customFormat="1" ht="14" x14ac:dyDescent="0.2">
      <c r="A26" s="179">
        <v>239</v>
      </c>
      <c r="C26" s="181"/>
      <c r="D26" s="182" t="s">
        <v>170</v>
      </c>
      <c r="E26" s="183" t="s">
        <v>133</v>
      </c>
      <c r="F26" s="194" t="s">
        <v>134</v>
      </c>
      <c r="G26" s="184" t="s">
        <v>171</v>
      </c>
      <c r="H26" s="270"/>
      <c r="I26" s="278"/>
      <c r="J26" s="186">
        <v>113</v>
      </c>
      <c r="K26" s="187" t="str">
        <f>IF(Infomationen!$C$9=1,SUM(Räume!L26:U26)*J26,IF(Infomationen!$C$9=2,SUM(Räume!V26:AE26)*J26,IF(Infomationen!$C$9=3,SUM(Räume!AF26:AO26)*J26,IF(Infomationen!$C$9=4,SUM(Räume!AP26:AY26)*J26,""))))</f>
        <v/>
      </c>
      <c r="L26" s="188">
        <f>IF(AND(Infomationen!$O$5="Ja",Infomationen!$O$6="Digitalstrom"),L22,"")</f>
        <v>1</v>
      </c>
      <c r="M26" s="189">
        <f>IF(AND(Infomationen!$O$5="Ja",Infomationen!$O$6="Digitalstrom"),M22,"")</f>
        <v>2</v>
      </c>
      <c r="N26" s="189">
        <f>IF(AND(Infomationen!$O$5="Ja",Infomationen!$O$6="Digitalstrom"),N22,"")</f>
        <v>1</v>
      </c>
      <c r="O26" s="189">
        <f>IF(AND(Infomationen!$O$5="Ja",Infomationen!$O$6="Digitalstrom"),O22,"")</f>
        <v>1</v>
      </c>
      <c r="P26" s="189">
        <f>IF(AND(Infomationen!$O$5="Ja",Infomationen!$O$6="Digitalstrom"),P22,"")</f>
        <v>1</v>
      </c>
      <c r="Q26" s="189">
        <f>IF(AND(Infomationen!$O$5="Ja",Infomationen!$O$6="Digitalstrom"),Q22,"")</f>
        <v>1</v>
      </c>
      <c r="R26" s="189">
        <f>IF(AND(Infomationen!$O$5="Ja",Infomationen!$O$6="Digitalstrom"),R22,"")</f>
        <v>1</v>
      </c>
      <c r="S26" s="189">
        <f>IF(AND(Infomationen!$O$5="Ja",Infomationen!$O$6="Digitalstrom"),S22,"")</f>
        <v>0</v>
      </c>
      <c r="T26" s="189">
        <f>IF(AND(Infomationen!$O$5="Ja",Infomationen!$O$6="Digitalstrom"),T22,"")</f>
        <v>1</v>
      </c>
      <c r="U26" s="190">
        <f>IF(AND(Infomationen!$O$5="Ja",Infomationen!$O$6="Digitalstrom"),U22,"")</f>
        <v>1</v>
      </c>
      <c r="V26" s="188">
        <f>IF(AND(Infomationen!$O$5="Ja",Infomationen!$O$6="Digitalstrom"),V23,"")</f>
        <v>0</v>
      </c>
      <c r="W26" s="189">
        <f>IF(AND(Infomationen!$O$5="Ja",Infomationen!$O$6="Digitalstrom"),W23,"")</f>
        <v>0</v>
      </c>
      <c r="X26" s="189">
        <f>IF(AND(Infomationen!$O$5="Ja",Infomationen!$O$6="Digitalstrom"),X23,"")</f>
        <v>0</v>
      </c>
      <c r="Y26" s="189">
        <f>IF(AND(Infomationen!$O$5="Ja",Infomationen!$O$6="Digitalstrom"),Y23,"")</f>
        <v>0</v>
      </c>
      <c r="Z26" s="189">
        <f>IF(AND(Infomationen!$O$5="Ja",Infomationen!$O$6="Digitalstrom"),Z23,"")</f>
        <v>0</v>
      </c>
      <c r="AA26" s="189">
        <f>IF(AND(Infomationen!$O$5="Ja",Infomationen!$O$6="Digitalstrom"),AA23,"")</f>
        <v>0</v>
      </c>
      <c r="AB26" s="189">
        <f>IF(AND(Infomationen!$O$5="Ja",Infomationen!$O$6="Digitalstrom"),AB23,"")</f>
        <v>0</v>
      </c>
      <c r="AC26" s="189">
        <f>IF(AND(Infomationen!$O$5="Ja",Infomationen!$O$6="Digitalstrom"),AC23,"")</f>
        <v>0</v>
      </c>
      <c r="AD26" s="189">
        <f>IF(AND(Infomationen!$O$5="Ja",Infomationen!$O$6="Digitalstrom"),AD23,"")</f>
        <v>0</v>
      </c>
      <c r="AE26" s="190">
        <f>IF(AND(Infomationen!$O$5="Ja",Infomationen!$O$6="Digitalstrom"),AE23,"")</f>
        <v>0</v>
      </c>
      <c r="AF26" s="188">
        <f>IF(AND(Infomationen!$O$5="Ja",Infomationen!$O$6="Digitalstrom"),AF23,"")</f>
        <v>0</v>
      </c>
      <c r="AG26" s="189">
        <f>IF(AND(Infomationen!$O$5="Ja",Infomationen!$O$6="Digitalstrom"),AG23,"")</f>
        <v>0</v>
      </c>
      <c r="AH26" s="189">
        <f>IF(AND(Infomationen!$O$5="Ja",Infomationen!$O$6="Digitalstrom"),AH23,"")</f>
        <v>0</v>
      </c>
      <c r="AI26" s="189">
        <f>IF(AND(Infomationen!$O$5="Ja",Infomationen!$O$6="Digitalstrom"),AI23,"")</f>
        <v>0</v>
      </c>
      <c r="AJ26" s="189">
        <f>IF(AND(Infomationen!$O$5="Ja",Infomationen!$O$6="Digitalstrom"),AJ23,"")</f>
        <v>0</v>
      </c>
      <c r="AK26" s="189">
        <f>IF(AND(Infomationen!$O$5="Ja",Infomationen!$O$6="Digitalstrom"),AK23,"")</f>
        <v>0</v>
      </c>
      <c r="AL26" s="189">
        <f>IF(AND(Infomationen!$O$5="Ja",Infomationen!$O$6="Digitalstrom"),AL23,"")</f>
        <v>0</v>
      </c>
      <c r="AM26" s="189">
        <f>IF(AND(Infomationen!$O$5="Ja",Infomationen!$O$6="Digitalstrom"),AM23,"")</f>
        <v>1</v>
      </c>
      <c r="AN26" s="189">
        <f>IF(AND(Infomationen!$O$5="Ja",Infomationen!$O$6="Digitalstrom"),AN23,"")</f>
        <v>0</v>
      </c>
      <c r="AO26" s="190">
        <f>IF(AND(Infomationen!$O$5="Ja",Infomationen!$O$6="Digitalstrom"),AO23,"")</f>
        <v>0</v>
      </c>
      <c r="AP26" s="188">
        <f>IF(AND(Infomationen!$O$5="Ja",Infomationen!$O$6="Digitalstrom"),AP23,"")</f>
        <v>0</v>
      </c>
      <c r="AQ26" s="189">
        <f>IF(AND(Infomationen!$O$5="Ja",Infomationen!$O$6="Digitalstrom"),AQ23,"")</f>
        <v>0</v>
      </c>
      <c r="AR26" s="189">
        <f>IF(AND(Infomationen!$O$5="Ja",Infomationen!$O$6="Digitalstrom"),AR23,"")</f>
        <v>0</v>
      </c>
      <c r="AS26" s="189">
        <f>IF(AND(Infomationen!$O$5="Ja",Infomationen!$O$6="Digitalstrom"),AS23,"")</f>
        <v>0</v>
      </c>
      <c r="AT26" s="189">
        <f>IF(AND(Infomationen!$O$5="Ja",Infomationen!$O$6="Digitalstrom"),AT23,"")</f>
        <v>0</v>
      </c>
      <c r="AU26" s="189">
        <f>IF(AND(Infomationen!$O$5="Ja",Infomationen!$O$6="Digitalstrom"),AU23,"")</f>
        <v>0</v>
      </c>
      <c r="AV26" s="189">
        <f>IF(AND(Infomationen!$O$5="Ja",Infomationen!$O$6="Digitalstrom"),AV23,"")</f>
        <v>0</v>
      </c>
      <c r="AW26" s="189">
        <f>IF(AND(Infomationen!$O$5="Ja",Infomationen!$O$6="Digitalstrom"),AW23,"")</f>
        <v>2</v>
      </c>
      <c r="AX26" s="189">
        <f>IF(AND(Infomationen!$O$5="Ja",Infomationen!$O$6="Digitalstrom"),AX23,"")</f>
        <v>0</v>
      </c>
      <c r="AY26" s="190">
        <f>IF(AND(Infomationen!$O$5="Ja",Infomationen!$O$6="Digitalstrom"),AY23,"")</f>
        <v>0</v>
      </c>
    </row>
    <row r="27" spans="1:51" s="3" customFormat="1" x14ac:dyDescent="0.2">
      <c r="A27" s="107">
        <v>237.1</v>
      </c>
      <c r="B27" s="8"/>
      <c r="C27" s="8" t="s">
        <v>172</v>
      </c>
      <c r="D27" s="9"/>
      <c r="E27" s="171"/>
      <c r="F27" s="175"/>
      <c r="G27" s="14"/>
      <c r="H27" s="268"/>
      <c r="I27" s="276"/>
      <c r="J27" s="160"/>
      <c r="K27" s="161">
        <f>SUM(K28:K34)</f>
        <v>0</v>
      </c>
      <c r="L27" s="22"/>
      <c r="M27" s="23"/>
      <c r="N27" s="23"/>
      <c r="O27" s="23"/>
      <c r="P27" s="23"/>
      <c r="Q27" s="23"/>
      <c r="R27" s="23"/>
      <c r="S27" s="23"/>
      <c r="T27" s="23"/>
      <c r="U27" s="24"/>
      <c r="V27" s="22"/>
      <c r="W27" s="23"/>
      <c r="X27" s="23"/>
      <c r="Y27" s="23"/>
      <c r="Z27" s="23"/>
      <c r="AA27" s="23"/>
      <c r="AB27" s="23"/>
      <c r="AC27" s="23"/>
      <c r="AD27" s="23"/>
      <c r="AE27" s="24"/>
      <c r="AF27" s="22"/>
      <c r="AG27" s="23"/>
      <c r="AH27" s="23"/>
      <c r="AI27" s="23"/>
      <c r="AJ27" s="23"/>
      <c r="AK27" s="23"/>
      <c r="AL27" s="23"/>
      <c r="AM27" s="23"/>
      <c r="AN27" s="23"/>
      <c r="AO27" s="24"/>
      <c r="AP27" s="22"/>
      <c r="AQ27" s="23"/>
      <c r="AR27" s="23"/>
      <c r="AS27" s="23"/>
      <c r="AT27" s="23"/>
      <c r="AU27" s="23"/>
      <c r="AV27" s="23"/>
      <c r="AW27" s="23"/>
      <c r="AX27" s="23"/>
      <c r="AY27" s="24"/>
    </row>
    <row r="28" spans="1:51" s="1" customFormat="1" ht="14" x14ac:dyDescent="0.2">
      <c r="A28" s="103">
        <v>237.1</v>
      </c>
      <c r="C28" s="2"/>
      <c r="D28" s="5" t="s">
        <v>173</v>
      </c>
      <c r="E28" s="165" t="s">
        <v>133</v>
      </c>
      <c r="F28" s="173" t="s">
        <v>134</v>
      </c>
      <c r="G28" s="11" t="s">
        <v>174</v>
      </c>
      <c r="H28" s="269" t="s">
        <v>175</v>
      </c>
      <c r="I28" s="277"/>
      <c r="J28" s="151">
        <v>120</v>
      </c>
      <c r="K28" s="148" t="str">
        <f>IF(Infomationen!$C$9=1,SUM(Räume!L28:U28)*J28,IF(Infomationen!$C$9=2,SUM(Räume!V28:AE28)*J28,IF(Infomationen!$C$9=3,SUM(Räume!AF28:AO28)*J28,IF(Infomationen!$C$9=4,SUM(Räume!AP28:AY28)*J28,""))))</f>
        <v/>
      </c>
      <c r="L28" s="177" t="str">
        <f>IF(AND(Infomationen!$O$6="Digitalstrom",Infomationen!$O$5="Ja"),"", Infomationen!$D$13)</f>
        <v/>
      </c>
      <c r="M28" s="20" t="str">
        <f>IF(AND(Infomationen!$O$6="Digitalstrom",Infomationen!$O$5="Ja"),"", Infomationen!$D$14)</f>
        <v/>
      </c>
      <c r="N28" s="20" t="str">
        <f>IF(AND(Infomationen!$O$6="Digitalstrom",Infomationen!$O$5="Ja"),"", Infomationen!$D$15)</f>
        <v/>
      </c>
      <c r="O28" s="20" t="str">
        <f>IF(AND(Infomationen!$O$6="Digitalstrom",Infomationen!$O$5="Ja"),"", Infomationen!$D$16)</f>
        <v/>
      </c>
      <c r="P28" s="20" t="str">
        <f>IF(AND(Infomationen!$O$6="Digitalstrom",Infomationen!$O$5="Ja"),"", Infomationen!$D$17)</f>
        <v/>
      </c>
      <c r="Q28" s="20" t="str">
        <f>IF(AND(Infomationen!$O$6="Digitalstrom",Infomationen!$O$5="Ja"),"", Infomationen!$D$18)</f>
        <v/>
      </c>
      <c r="R28" s="20" t="str">
        <f>IF(AND(Infomationen!$O$6="Digitalstrom",Infomationen!$O$5="Ja"),"", Infomationen!$D$19)</f>
        <v/>
      </c>
      <c r="S28" s="20" t="str">
        <f>IF(AND(Infomationen!$O$6="Digitalstrom",Infomationen!$O$5="Ja"),"", Infomationen!$D$20)</f>
        <v/>
      </c>
      <c r="T28" s="20" t="str">
        <f>IF(AND(Infomationen!$O$6="Digitalstrom",Infomationen!$O$5="Ja"),"", Infomationen!$D$21)</f>
        <v/>
      </c>
      <c r="U28" s="20" t="str">
        <f>IF(AND(Infomationen!$O$6="Digitalstrom",Infomationen!$O$5="Ja"),"", Infomationen!$D$22)</f>
        <v/>
      </c>
      <c r="V28" s="177" t="str">
        <f>IF(AND(Infomationen!$O$6="Digitalstrom",Infomationen!$O$5="Ja"),"", Infomationen!$D$13)</f>
        <v/>
      </c>
      <c r="W28" s="20" t="str">
        <f>IF(AND(Infomationen!$O$6="Digitalstrom",Infomationen!$O$5="Ja"),"", Infomationen!$D$14)</f>
        <v/>
      </c>
      <c r="X28" s="20" t="str">
        <f>IF(AND(Infomationen!$O$6="Digitalstrom",Infomationen!$O$5="Ja"),"", Infomationen!$D$15)</f>
        <v/>
      </c>
      <c r="Y28" s="20"/>
      <c r="AA28" s="20" t="str">
        <f>IF(AND(Infomationen!$O$6="Digitalstrom",Infomationen!$O$5="Ja"),"", Infomationen!$D$18)</f>
        <v/>
      </c>
      <c r="AB28" s="20" t="str">
        <f>IF(AND(Infomationen!$O$6="Digitalstrom",Infomationen!$O$5="Ja"),"", Infomationen!$D$19)</f>
        <v/>
      </c>
      <c r="AC28" s="20" t="str">
        <f>IF(AND(Infomationen!$O$6="Digitalstrom",Infomationen!$O$5="Ja"),"", Infomationen!$D$20)</f>
        <v/>
      </c>
      <c r="AD28" s="20" t="str">
        <f>IF(AND(Infomationen!$O$6="Digitalstrom",Infomationen!$O$5="Ja"),"", Infomationen!$D$21)</f>
        <v/>
      </c>
      <c r="AE28" s="20" t="str">
        <f>IF(AND(Infomationen!$O$6="Digitalstrom",Infomationen!$O$5="Ja"),"", Infomationen!$D$22)</f>
        <v/>
      </c>
      <c r="AF28" s="177" t="str">
        <f>IF(AND(Infomationen!$O$6="Digitalstrom",Infomationen!$O$5="Ja"),"", Infomationen!$D$13)</f>
        <v/>
      </c>
      <c r="AG28" s="20" t="str">
        <f>IF(AND(Infomationen!$O$6="Digitalstrom",Infomationen!$O$5="Ja"),"", Infomationen!$D$14)</f>
        <v/>
      </c>
      <c r="AL28" s="20" t="str">
        <f>IF(AND(Infomationen!$O$6="Digitalstrom",Infomationen!$O$5="Ja"),"", Infomationen!$D$19)</f>
        <v/>
      </c>
      <c r="AM28" s="20" t="str">
        <f>IF(AND(Infomationen!$O$6="Digitalstrom",Infomationen!$O$5="Ja"),"", Infomationen!$D$20)</f>
        <v/>
      </c>
      <c r="AN28" s="20" t="str">
        <f>IF(AND(Infomationen!$O$6="Digitalstrom",Infomationen!$O$5="Ja"),"", Infomationen!$D$21)</f>
        <v/>
      </c>
      <c r="AO28" s="20" t="str">
        <f>IF(AND(Infomationen!$O$6="Digitalstrom",Infomationen!$O$5="Ja"),"", Infomationen!$D$22)</f>
        <v/>
      </c>
      <c r="AP28" s="177" t="str">
        <f>IF(AND(Infomationen!$O$6="Digitalstrom",Infomationen!$O$5="Ja"),"", Infomationen!$D$13)</f>
        <v/>
      </c>
      <c r="AQ28" s="20" t="str">
        <f>IF(AND(Infomationen!$O$6="Digitalstrom",Infomationen!$O$5="Ja"),"", Infomationen!$D$14)</f>
        <v/>
      </c>
      <c r="AW28" s="20"/>
      <c r="AX28" s="20"/>
      <c r="AY28" s="21"/>
    </row>
    <row r="29" spans="1:51" s="1" customFormat="1" ht="14" x14ac:dyDescent="0.2">
      <c r="A29" s="103">
        <v>237.1</v>
      </c>
      <c r="C29" s="2"/>
      <c r="D29" s="5" t="s">
        <v>177</v>
      </c>
      <c r="E29" s="165" t="s">
        <v>133</v>
      </c>
      <c r="F29" s="173" t="s">
        <v>134</v>
      </c>
      <c r="G29" s="11" t="s">
        <v>178</v>
      </c>
      <c r="H29" s="269"/>
      <c r="I29" s="277"/>
      <c r="J29" s="151">
        <v>183</v>
      </c>
      <c r="K29" s="148" t="str">
        <f>IF(Infomationen!$C$9=1,SUM(Räume!L29:U29)*J29,IF(Infomationen!$C$9=2,SUM(Räume!V29:AE29)*J29,IF(Infomationen!$C$9=3,SUM(Räume!AF29:AO29)*J29,IF(Infomationen!$C$9=4,SUM(Räume!AP29:AY29)*J29,""))))</f>
        <v/>
      </c>
      <c r="L29" s="177">
        <f>IF(AND(Infomationen!$O$6="Digitalstrom",Infomationen!$O$5="Ja"), Infomationen!$D$13,"")</f>
        <v>1</v>
      </c>
      <c r="M29" s="20">
        <f>IF(AND(Infomationen!$O$6="Digitalstrom",Infomationen!$O$5="Ja"), Infomationen!$D$14,"")</f>
        <v>5</v>
      </c>
      <c r="N29" s="20">
        <f>IF(AND(Infomationen!$O$6="Digitalstrom",Infomationen!$O$5="Ja"), Infomationen!$D$15,"")</f>
        <v>2</v>
      </c>
      <c r="O29" s="20">
        <f>IF(AND(Infomationen!$O$6="Digitalstrom",Infomationen!$O$5="Ja"), Infomationen!$D$16,"")</f>
        <v>1</v>
      </c>
      <c r="P29" s="20">
        <f>IF(AND(Infomationen!$O$6="Digitalstrom",Infomationen!$O$5="Ja"), Infomationen!$D$17,"")</f>
        <v>1</v>
      </c>
      <c r="Q29" s="20">
        <f>IF(AND(Infomationen!$O$6="Digitalstrom",Infomationen!$O$5="Ja"), Infomationen!$D$18,"")</f>
        <v>1</v>
      </c>
      <c r="R29" s="20">
        <f>IF(AND(Infomationen!$O$6="Digitalstrom",Infomationen!$O$5="Ja"), Infomationen!$D$19,"")</f>
        <v>1</v>
      </c>
      <c r="S29" s="20">
        <f>IF(AND(Infomationen!$O$6="Digitalstrom",Infomationen!$O$5="Ja"), Infomationen!$D$20,"")</f>
        <v>1</v>
      </c>
      <c r="T29" s="20">
        <f>IF(AND(Infomationen!$O$6="Digitalstrom",Infomationen!$O$5="Ja"), Infomationen!$D$21,"")</f>
        <v>1</v>
      </c>
      <c r="U29" s="20">
        <f>IF(AND(Infomationen!$O$6="Digitalstrom",Infomationen!$O$5="Ja"),Infomationen!$D$22,"")</f>
        <v>1</v>
      </c>
      <c r="V29" s="177">
        <f>IF(AND(Infomationen!$O$6="Digitalstrom",Infomationen!$O$5="Ja"), Infomationen!$D$13,"")</f>
        <v>1</v>
      </c>
      <c r="W29" s="20">
        <f>IF(AND(Infomationen!$O$6="Digitalstrom",Infomationen!$O$5="Ja"), Infomationen!$D$14,"")</f>
        <v>5</v>
      </c>
      <c r="X29" s="20">
        <f>IF(AND(Infomationen!$O$6="Digitalstrom",Infomationen!$O$5="Ja"), Infomationen!$D$15,"")</f>
        <v>2</v>
      </c>
      <c r="Y29" s="20">
        <f>IF(AND(Infomationen!$O$6="Digitalstrom",Infomationen!$O$5="Ja"), Infomationen!$D$16,"")</f>
        <v>1</v>
      </c>
      <c r="Z29" s="20">
        <f>IF(AND(Infomationen!$O$6="Digitalstrom",Infomationen!$O$5="Ja"), Infomationen!$D$17,"")</f>
        <v>1</v>
      </c>
      <c r="AA29" s="20">
        <f>IF(AND(Infomationen!$O$6="Digitalstrom",Infomationen!$O$5="Ja"), Infomationen!$D$18,"")</f>
        <v>1</v>
      </c>
      <c r="AB29" s="20">
        <f>IF(AND(Infomationen!$O$6="Digitalstrom",Infomationen!$O$5="Ja"), Infomationen!$D$19,"")</f>
        <v>1</v>
      </c>
      <c r="AC29" s="20">
        <f>IF(AND(Infomationen!$O$6="Digitalstrom",Infomationen!$O$5="Ja"), Infomationen!$D$20,"")</f>
        <v>1</v>
      </c>
      <c r="AD29" s="20">
        <f>IF(AND(Infomationen!$O$6="Digitalstrom",Infomationen!$O$5="Ja"), Infomationen!$D$21,"")</f>
        <v>1</v>
      </c>
      <c r="AE29" s="20">
        <f>IF(AND(Infomationen!$O$6="Digitalstrom",Infomationen!$O$5="Ja"),Infomationen!$D$22,"")</f>
        <v>1</v>
      </c>
      <c r="AF29" s="177">
        <f>IF(AND(Infomationen!$O$6="Digitalstrom",Infomationen!$O$5="Ja"), Infomationen!$D$13,"")</f>
        <v>1</v>
      </c>
      <c r="AG29" s="20">
        <f>IF(AND(Infomationen!$O$6="Digitalstrom",Infomationen!$O$5="Ja"), Infomationen!$D$14,"")</f>
        <v>5</v>
      </c>
      <c r="AH29" s="20">
        <f>IF(AND(Infomationen!$O$6="Digitalstrom",Infomationen!$O$5="Ja"), Infomationen!$D$15,"")</f>
        <v>2</v>
      </c>
      <c r="AI29" s="20">
        <f>IF(AND(Infomationen!$O$6="Digitalstrom",Infomationen!$O$5="Ja"), Infomationen!$D$16,"")</f>
        <v>1</v>
      </c>
      <c r="AJ29" s="20">
        <f>IF(AND(Infomationen!$O$6="Digitalstrom",Infomationen!$O$5="Ja"), Infomationen!$D$17,"")</f>
        <v>1</v>
      </c>
      <c r="AK29" s="20">
        <f>IF(AND(Infomationen!$O$6="Digitalstrom",Infomationen!$O$5="Ja"), Infomationen!$D$18,"")</f>
        <v>1</v>
      </c>
      <c r="AL29" s="20">
        <f>IF(AND(Infomationen!$O$6="Digitalstrom",Infomationen!$O$5="Ja"), Infomationen!$D$19,"")</f>
        <v>1</v>
      </c>
      <c r="AM29" s="20">
        <f>IF(AND(Infomationen!$O$6="Digitalstrom",Infomationen!$O$5="Ja"), Infomationen!$D$20,"")</f>
        <v>1</v>
      </c>
      <c r="AN29" s="20">
        <f>IF(AND(Infomationen!$O$6="Digitalstrom",Infomationen!$O$5="Ja"), Infomationen!$D$21,"")</f>
        <v>1</v>
      </c>
      <c r="AO29" s="20">
        <f>IF(AND(Infomationen!$O$6="Digitalstrom",Infomationen!$O$5="Ja"),Infomationen!$D$22,"")</f>
        <v>1</v>
      </c>
      <c r="AP29" s="177">
        <f>IF(AND(Infomationen!$O$6="Digitalstrom",Infomationen!$O$5="Ja"), Infomationen!$D$13,"")</f>
        <v>1</v>
      </c>
      <c r="AQ29" s="20">
        <f>IF(AND(Infomationen!$O$6="Digitalstrom",Infomationen!$O$5="Ja"), Infomationen!$D$14,"")</f>
        <v>5</v>
      </c>
      <c r="AR29" s="20">
        <f>IF(AND(Infomationen!$O$6="Digitalstrom",Infomationen!$O$5="Ja"), Infomationen!$D$15,"")</f>
        <v>2</v>
      </c>
      <c r="AS29" s="20">
        <f>IF(AND(Infomationen!$O$6="Digitalstrom",Infomationen!$O$5="Ja"), Infomationen!$D$16,"")</f>
        <v>1</v>
      </c>
      <c r="AT29" s="20">
        <f>IF(AND(Infomationen!$O$6="Digitalstrom",Infomationen!$O$5="Ja"), Infomationen!$D$17,"")</f>
        <v>1</v>
      </c>
      <c r="AU29" s="20">
        <f>IF(AND(Infomationen!$O$6="Digitalstrom",Infomationen!$O$5="Ja"), Infomationen!$D$18,"")</f>
        <v>1</v>
      </c>
      <c r="AV29" s="20">
        <f>IF(AND(Infomationen!$O$6="Digitalstrom",Infomationen!$O$5="Ja"), Infomationen!$D$19,"")</f>
        <v>1</v>
      </c>
      <c r="AW29" s="20">
        <f>IF(AND(Infomationen!$O$6="Digitalstrom",Infomationen!$O$5="Ja"), Infomationen!$D$20,"")</f>
        <v>1</v>
      </c>
      <c r="AX29" s="20">
        <f>IF(AND(Infomationen!$O$6="Digitalstrom",Infomationen!$O$5="Ja"), Infomationen!$D$21,"")</f>
        <v>1</v>
      </c>
      <c r="AY29" s="21">
        <f>IF(AND(Infomationen!$O$6="Digitalstrom",Infomationen!$O$5="Ja"),Infomationen!$D$22,"")</f>
        <v>1</v>
      </c>
    </row>
    <row r="30" spans="1:51" s="1" customFormat="1" ht="14" x14ac:dyDescent="0.2">
      <c r="A30" s="103">
        <v>237.1</v>
      </c>
      <c r="C30" s="2"/>
      <c r="D30" s="5" t="s">
        <v>179</v>
      </c>
      <c r="E30" s="165" t="s">
        <v>133</v>
      </c>
      <c r="F30" s="173" t="s">
        <v>134</v>
      </c>
      <c r="G30" s="11" t="s">
        <v>174</v>
      </c>
      <c r="H30" s="269" t="s">
        <v>180</v>
      </c>
      <c r="I30" s="277"/>
      <c r="J30" s="151">
        <v>150</v>
      </c>
      <c r="K30" s="148" t="str">
        <f>IF(Infomationen!$C$9=1,SUM(Räume!L30:U30)*J30,IF(Infomationen!$C$9=2,SUM(Räume!V30:AE30)*J30,IF(Infomationen!$C$9=3,SUM(Räume!AF30:AO30)*J30,IF(Infomationen!$C$9=4,SUM(Räume!AP30:AY30)*J30,""))))</f>
        <v/>
      </c>
      <c r="L30" s="177"/>
      <c r="M30" s="20"/>
      <c r="N30" s="20"/>
      <c r="O30" s="20"/>
      <c r="P30" s="20"/>
      <c r="Q30" s="20"/>
      <c r="R30" s="20"/>
      <c r="S30" s="20"/>
      <c r="T30" s="20"/>
      <c r="U30" s="264"/>
      <c r="V30" s="177"/>
      <c r="W30" s="20"/>
      <c r="X30" s="20"/>
      <c r="Y30" s="20" t="str">
        <f>IF(AND(Infomationen!$O$6="Digitalstrom",Infomationen!$O$5="Ja"),"", Infomationen!$D$16)</f>
        <v/>
      </c>
      <c r="Z30" s="20" t="str">
        <f>IF(AND(Infomationen!$O$6="Digitalstrom",Infomationen!$O$5="Ja"),"", Infomationen!$D$17)</f>
        <v/>
      </c>
      <c r="AA30" s="20"/>
      <c r="AB30" s="20"/>
      <c r="AC30" s="20"/>
      <c r="AD30" s="20"/>
      <c r="AE30" s="264"/>
      <c r="AF30" s="177"/>
      <c r="AG30" s="20"/>
      <c r="AH30" s="20" t="str">
        <f>IF(AND(Infomationen!$O$6="Digitalstrom",Infomationen!$O$5="Ja"),"", Infomationen!$D$15)</f>
        <v/>
      </c>
      <c r="AI30" s="20" t="str">
        <f>IF(AND(Infomationen!$O$6="Digitalstrom",Infomationen!$O$5="Ja"),"", Infomationen!$D$16)</f>
        <v/>
      </c>
      <c r="AJ30" s="20" t="str">
        <f>IF(AND(Infomationen!$O$6="Digitalstrom",Infomationen!$O$5="Ja"),"", Infomationen!$D$17)</f>
        <v/>
      </c>
      <c r="AK30" s="20" t="str">
        <f>IF(AND(Infomationen!$O$6="Digitalstrom",Infomationen!$O$5="Ja"),"", Infomationen!$D$18)</f>
        <v/>
      </c>
      <c r="AL30" s="20"/>
      <c r="AM30" s="20"/>
      <c r="AN30" s="20"/>
      <c r="AO30" s="264"/>
      <c r="AP30" s="177"/>
      <c r="AQ30" s="20"/>
      <c r="AR30" s="20" t="str">
        <f>IF(AND(Infomationen!$O$6="Digitalstrom",Infomationen!$O$5="Ja"),"", Infomationen!$D$15)</f>
        <v/>
      </c>
      <c r="AS30" s="20" t="str">
        <f>IF(AND(Infomationen!$O$6="Digitalstrom",Infomationen!$O$5="Ja"),"", Infomationen!$D$16)</f>
        <v/>
      </c>
      <c r="AT30" s="20" t="str">
        <f>IF(AND(Infomationen!$O$6="Digitalstrom",Infomationen!$O$5="Ja"),"", Infomationen!$D$17)</f>
        <v/>
      </c>
      <c r="AU30" s="20" t="str">
        <f>IF(AND(Infomationen!$O$6="Digitalstrom",Infomationen!$O$5="Ja"),"", Infomationen!$D$18)</f>
        <v/>
      </c>
      <c r="AV30" s="20" t="str">
        <f>IF(AND(Infomationen!$O$6="Digitalstrom",Infomationen!$O$5="Ja"),"", Infomationen!$D$19)</f>
        <v/>
      </c>
      <c r="AW30" s="20"/>
      <c r="AX30" s="20"/>
      <c r="AY30" s="21"/>
    </row>
    <row r="31" spans="1:51" s="1" customFormat="1" ht="14" x14ac:dyDescent="0.2">
      <c r="A31" s="103">
        <v>237.1</v>
      </c>
      <c r="C31" s="2"/>
      <c r="D31" s="5" t="s">
        <v>181</v>
      </c>
      <c r="E31" s="165" t="s">
        <v>133</v>
      </c>
      <c r="F31" s="173" t="s">
        <v>134</v>
      </c>
      <c r="G31" s="11" t="s">
        <v>178</v>
      </c>
      <c r="H31" s="269"/>
      <c r="I31" s="277"/>
      <c r="J31" s="151">
        <v>211</v>
      </c>
      <c r="K31" s="148" t="str">
        <f>IF(Infomationen!$C$9=1,SUM(Räume!L31:U31)*J31,IF(Infomationen!$C$9=2,SUM(Räume!V31:AE31)*J31,IF(Infomationen!$C$9=3,SUM(Räume!AF31:AO31)*J31,IF(Infomationen!$C$9=4,SUM(Räume!AP31:AY31)*J31,""))))</f>
        <v/>
      </c>
      <c r="L31" s="177"/>
      <c r="M31" s="20"/>
      <c r="N31" s="20"/>
      <c r="O31" s="20"/>
      <c r="P31" s="20"/>
      <c r="Q31" s="20"/>
      <c r="R31" s="20"/>
      <c r="S31" s="20"/>
      <c r="T31" s="20"/>
      <c r="U31" s="264"/>
      <c r="V31" s="177"/>
      <c r="W31" s="20"/>
      <c r="X31" s="20"/>
      <c r="Y31" s="20"/>
      <c r="Z31" s="20"/>
      <c r="AA31" s="20"/>
      <c r="AB31" s="20"/>
      <c r="AC31" s="20"/>
      <c r="AD31" s="20"/>
      <c r="AE31" s="264"/>
      <c r="AF31" s="177"/>
      <c r="AG31" s="20"/>
      <c r="AH31" s="20"/>
      <c r="AI31" s="20"/>
      <c r="AJ31" s="20"/>
      <c r="AK31" s="20"/>
      <c r="AL31" s="20"/>
      <c r="AM31" s="20"/>
      <c r="AN31" s="20"/>
      <c r="AO31" s="264"/>
      <c r="AP31" s="177"/>
      <c r="AQ31" s="20"/>
      <c r="AR31" s="20"/>
      <c r="AS31" s="20"/>
      <c r="AT31" s="20"/>
      <c r="AU31" s="20"/>
      <c r="AV31" s="20"/>
      <c r="AW31" s="20">
        <v>1</v>
      </c>
      <c r="AX31" s="20">
        <v>1</v>
      </c>
      <c r="AY31" s="21">
        <v>1</v>
      </c>
    </row>
    <row r="32" spans="1:51" s="180" customFormat="1" ht="14" x14ac:dyDescent="0.2">
      <c r="A32" s="179">
        <v>239</v>
      </c>
      <c r="C32" s="181"/>
      <c r="D32" s="182" t="s">
        <v>182</v>
      </c>
      <c r="E32" s="183" t="s">
        <v>133</v>
      </c>
      <c r="F32" s="194" t="s">
        <v>134</v>
      </c>
      <c r="G32" s="184" t="s">
        <v>183</v>
      </c>
      <c r="H32" s="270"/>
      <c r="I32" s="278"/>
      <c r="J32" s="186">
        <v>154</v>
      </c>
      <c r="K32" s="187" t="str">
        <f>IF(Infomationen!$C$9=1,SUM(Räume!L32:U32)*J32,IF(Infomationen!$C$9=2,SUM(Räume!V32:AE32)*J32,IF(Infomationen!$C$9=3,SUM(Räume!AF32:AO32)*J32,IF(Infomationen!$C$9=4,SUM(Räume!AP32:AY32)*J32,""))))</f>
        <v/>
      </c>
      <c r="L32" s="189">
        <f t="shared" ref="L32:AY32" si="7">IF(L29=0,"",L29)</f>
        <v>1</v>
      </c>
      <c r="M32" s="189">
        <f t="shared" si="7"/>
        <v>5</v>
      </c>
      <c r="N32" s="189">
        <f t="shared" si="7"/>
        <v>2</v>
      </c>
      <c r="O32" s="189">
        <f t="shared" si="7"/>
        <v>1</v>
      </c>
      <c r="P32" s="189">
        <f t="shared" si="7"/>
        <v>1</v>
      </c>
      <c r="Q32" s="189">
        <f t="shared" si="7"/>
        <v>1</v>
      </c>
      <c r="R32" s="189">
        <f t="shared" si="7"/>
        <v>1</v>
      </c>
      <c r="S32" s="189">
        <f t="shared" si="7"/>
        <v>1</v>
      </c>
      <c r="T32" s="189">
        <f t="shared" si="7"/>
        <v>1</v>
      </c>
      <c r="U32" s="190">
        <f t="shared" si="7"/>
        <v>1</v>
      </c>
      <c r="V32" s="188">
        <f t="shared" si="7"/>
        <v>1</v>
      </c>
      <c r="W32" s="189">
        <f t="shared" si="7"/>
        <v>5</v>
      </c>
      <c r="X32" s="189">
        <f t="shared" si="7"/>
        <v>2</v>
      </c>
      <c r="Y32" s="189">
        <f t="shared" si="7"/>
        <v>1</v>
      </c>
      <c r="Z32" s="189">
        <f t="shared" si="7"/>
        <v>1</v>
      </c>
      <c r="AA32" s="189">
        <f t="shared" si="7"/>
        <v>1</v>
      </c>
      <c r="AB32" s="189">
        <f t="shared" si="7"/>
        <v>1</v>
      </c>
      <c r="AC32" s="189">
        <f t="shared" si="7"/>
        <v>1</v>
      </c>
      <c r="AD32" s="189">
        <f t="shared" si="7"/>
        <v>1</v>
      </c>
      <c r="AE32" s="190">
        <f t="shared" si="7"/>
        <v>1</v>
      </c>
      <c r="AF32" s="188">
        <f t="shared" si="7"/>
        <v>1</v>
      </c>
      <c r="AG32" s="189">
        <f t="shared" si="7"/>
        <v>5</v>
      </c>
      <c r="AH32" s="189">
        <f t="shared" si="7"/>
        <v>2</v>
      </c>
      <c r="AI32" s="189">
        <f t="shared" si="7"/>
        <v>1</v>
      </c>
      <c r="AJ32" s="189">
        <f t="shared" si="7"/>
        <v>1</v>
      </c>
      <c r="AK32" s="189">
        <f t="shared" si="7"/>
        <v>1</v>
      </c>
      <c r="AL32" s="189">
        <f t="shared" si="7"/>
        <v>1</v>
      </c>
      <c r="AM32" s="189">
        <f t="shared" si="7"/>
        <v>1</v>
      </c>
      <c r="AN32" s="189">
        <f t="shared" si="7"/>
        <v>1</v>
      </c>
      <c r="AO32" s="190">
        <f t="shared" si="7"/>
        <v>1</v>
      </c>
      <c r="AP32" s="188">
        <f t="shared" si="7"/>
        <v>1</v>
      </c>
      <c r="AQ32" s="189">
        <f t="shared" si="7"/>
        <v>5</v>
      </c>
      <c r="AR32" s="189">
        <f t="shared" si="7"/>
        <v>2</v>
      </c>
      <c r="AS32" s="189">
        <f t="shared" si="7"/>
        <v>1</v>
      </c>
      <c r="AT32" s="189">
        <f t="shared" si="7"/>
        <v>1</v>
      </c>
      <c r="AU32" s="189">
        <f t="shared" si="7"/>
        <v>1</v>
      </c>
      <c r="AV32" s="189">
        <f t="shared" si="7"/>
        <v>1</v>
      </c>
      <c r="AW32" s="189">
        <f t="shared" si="7"/>
        <v>1</v>
      </c>
      <c r="AX32" s="189">
        <f t="shared" si="7"/>
        <v>1</v>
      </c>
      <c r="AY32" s="190">
        <f t="shared" si="7"/>
        <v>1</v>
      </c>
    </row>
    <row r="33" spans="1:51" s="180" customFormat="1" ht="14" x14ac:dyDescent="0.2">
      <c r="A33" s="179">
        <v>239</v>
      </c>
      <c r="C33" s="181"/>
      <c r="D33" s="182" t="s">
        <v>184</v>
      </c>
      <c r="E33" s="183" t="s">
        <v>133</v>
      </c>
      <c r="F33" s="194" t="s">
        <v>134</v>
      </c>
      <c r="G33" s="184" t="s">
        <v>185</v>
      </c>
      <c r="H33" s="270"/>
      <c r="I33" s="278"/>
      <c r="J33" s="186">
        <v>76</v>
      </c>
      <c r="K33" s="187" t="str">
        <f>IF(Infomationen!$C$9=1,SUM(Räume!L33:U33)*J33,IF(Infomationen!$C$9=2,SUM(Räume!V33:AE33)*J33,IF(Infomationen!$C$9=3,SUM(Räume!AF33:AO33)*J33,IF(Infomationen!$C$9=4,SUM(Räume!AP33:AY33)*J33,""))))</f>
        <v/>
      </c>
      <c r="L33" s="189" t="str">
        <f>IF(L31=0,"",L31)</f>
        <v/>
      </c>
      <c r="M33" s="189" t="str">
        <f t="shared" ref="M33:AY33" si="8">IF(M31=0,"",M31)</f>
        <v/>
      </c>
      <c r="N33" s="189" t="str">
        <f t="shared" si="8"/>
        <v/>
      </c>
      <c r="O33" s="189" t="str">
        <f t="shared" si="8"/>
        <v/>
      </c>
      <c r="P33" s="189" t="str">
        <f t="shared" si="8"/>
        <v/>
      </c>
      <c r="Q33" s="189" t="str">
        <f t="shared" si="8"/>
        <v/>
      </c>
      <c r="R33" s="189" t="str">
        <f t="shared" si="8"/>
        <v/>
      </c>
      <c r="S33" s="189" t="str">
        <f t="shared" si="8"/>
        <v/>
      </c>
      <c r="T33" s="189" t="str">
        <f t="shared" si="8"/>
        <v/>
      </c>
      <c r="U33" s="190" t="str">
        <f t="shared" si="8"/>
        <v/>
      </c>
      <c r="V33" s="286" t="str">
        <f t="shared" si="8"/>
        <v/>
      </c>
      <c r="W33" s="189" t="str">
        <f t="shared" si="8"/>
        <v/>
      </c>
      <c r="X33" s="189" t="str">
        <f t="shared" si="8"/>
        <v/>
      </c>
      <c r="Y33" s="189" t="str">
        <f t="shared" si="8"/>
        <v/>
      </c>
      <c r="Z33" s="189" t="str">
        <f t="shared" si="8"/>
        <v/>
      </c>
      <c r="AA33" s="189" t="str">
        <f t="shared" si="8"/>
        <v/>
      </c>
      <c r="AB33" s="189" t="str">
        <f t="shared" si="8"/>
        <v/>
      </c>
      <c r="AC33" s="189" t="str">
        <f t="shared" si="8"/>
        <v/>
      </c>
      <c r="AD33" s="189" t="str">
        <f t="shared" si="8"/>
        <v/>
      </c>
      <c r="AE33" s="190" t="str">
        <f t="shared" si="8"/>
        <v/>
      </c>
      <c r="AF33" s="286" t="str">
        <f t="shared" si="8"/>
        <v/>
      </c>
      <c r="AG33" s="189" t="str">
        <f t="shared" si="8"/>
        <v/>
      </c>
      <c r="AH33" s="189" t="str">
        <f t="shared" si="8"/>
        <v/>
      </c>
      <c r="AI33" s="189" t="str">
        <f t="shared" si="8"/>
        <v/>
      </c>
      <c r="AJ33" s="189" t="str">
        <f t="shared" si="8"/>
        <v/>
      </c>
      <c r="AK33" s="189" t="str">
        <f t="shared" si="8"/>
        <v/>
      </c>
      <c r="AL33" s="189" t="str">
        <f t="shared" si="8"/>
        <v/>
      </c>
      <c r="AM33" s="189" t="str">
        <f t="shared" si="8"/>
        <v/>
      </c>
      <c r="AN33" s="189" t="str">
        <f t="shared" si="8"/>
        <v/>
      </c>
      <c r="AO33" s="190" t="str">
        <f t="shared" si="8"/>
        <v/>
      </c>
      <c r="AP33" s="286" t="str">
        <f t="shared" si="8"/>
        <v/>
      </c>
      <c r="AQ33" s="189" t="str">
        <f t="shared" si="8"/>
        <v/>
      </c>
      <c r="AR33" s="189" t="str">
        <f t="shared" si="8"/>
        <v/>
      </c>
      <c r="AS33" s="189" t="str">
        <f t="shared" si="8"/>
        <v/>
      </c>
      <c r="AT33" s="189" t="str">
        <f t="shared" si="8"/>
        <v/>
      </c>
      <c r="AU33" s="189" t="str">
        <f t="shared" si="8"/>
        <v/>
      </c>
      <c r="AV33" s="189" t="str">
        <f t="shared" si="8"/>
        <v/>
      </c>
      <c r="AW33" s="189">
        <f t="shared" si="8"/>
        <v>1</v>
      </c>
      <c r="AX33" s="189">
        <f t="shared" si="8"/>
        <v>1</v>
      </c>
      <c r="AY33" s="190">
        <f t="shared" si="8"/>
        <v>1</v>
      </c>
    </row>
    <row r="34" spans="1:51" s="180" customFormat="1" ht="14" x14ac:dyDescent="0.2">
      <c r="A34" s="179">
        <v>239</v>
      </c>
      <c r="C34" s="181"/>
      <c r="D34" s="182" t="s">
        <v>186</v>
      </c>
      <c r="E34" s="183" t="s">
        <v>133</v>
      </c>
      <c r="F34" s="194" t="s">
        <v>134</v>
      </c>
      <c r="G34" s="184" t="s">
        <v>187</v>
      </c>
      <c r="H34" s="270"/>
      <c r="I34" s="278"/>
      <c r="J34" s="195" t="s">
        <v>149</v>
      </c>
      <c r="K34" s="187"/>
      <c r="L34" s="188"/>
      <c r="M34" s="189"/>
      <c r="N34" s="189"/>
      <c r="O34" s="189"/>
      <c r="P34" s="189"/>
      <c r="Q34" s="189"/>
      <c r="R34" s="189"/>
      <c r="S34" s="189"/>
      <c r="T34" s="189"/>
      <c r="U34" s="190"/>
      <c r="V34" s="188"/>
      <c r="W34" s="189"/>
      <c r="X34" s="189"/>
      <c r="Y34" s="189"/>
      <c r="Z34" s="189"/>
      <c r="AA34" s="189"/>
      <c r="AB34" s="189"/>
      <c r="AC34" s="189"/>
      <c r="AD34" s="189"/>
      <c r="AE34" s="190"/>
      <c r="AF34" s="188"/>
      <c r="AG34" s="189"/>
      <c r="AH34" s="189"/>
      <c r="AI34" s="189"/>
      <c r="AJ34" s="189"/>
      <c r="AK34" s="189"/>
      <c r="AL34" s="189"/>
      <c r="AM34" s="189"/>
      <c r="AN34" s="189"/>
      <c r="AO34" s="190"/>
      <c r="AP34" s="188"/>
      <c r="AQ34" s="189"/>
      <c r="AR34" s="189"/>
      <c r="AS34" s="189"/>
      <c r="AT34" s="189"/>
      <c r="AU34" s="189"/>
      <c r="AV34" s="189"/>
      <c r="AW34" s="189"/>
      <c r="AX34" s="189"/>
      <c r="AY34" s="190"/>
    </row>
    <row r="35" spans="1:51" s="119" customFormat="1" ht="19" x14ac:dyDescent="0.2">
      <c r="A35" s="110"/>
      <c r="B35" s="111" t="s">
        <v>188</v>
      </c>
      <c r="C35" s="111"/>
      <c r="D35" s="112"/>
      <c r="E35" s="113"/>
      <c r="F35" s="176"/>
      <c r="G35" s="114"/>
      <c r="H35" s="281"/>
      <c r="I35" s="284"/>
      <c r="J35" s="283"/>
      <c r="K35" s="285">
        <f>SUM(K8,K14,K19,K27)</f>
        <v>0</v>
      </c>
      <c r="L35" s="282"/>
      <c r="M35" s="117"/>
      <c r="N35" s="117"/>
      <c r="O35" s="117"/>
      <c r="P35" s="117"/>
      <c r="Q35" s="117"/>
      <c r="R35" s="117"/>
      <c r="S35" s="117"/>
      <c r="T35" s="117"/>
      <c r="U35" s="118"/>
      <c r="V35" s="282"/>
      <c r="W35" s="117"/>
      <c r="X35" s="117"/>
      <c r="Y35" s="117"/>
      <c r="Z35" s="117"/>
      <c r="AA35" s="117"/>
      <c r="AB35" s="117"/>
      <c r="AC35" s="117"/>
      <c r="AD35" s="117"/>
      <c r="AE35" s="118"/>
      <c r="AF35" s="282"/>
      <c r="AG35" s="117"/>
      <c r="AH35" s="117"/>
      <c r="AI35" s="117"/>
      <c r="AJ35" s="117"/>
      <c r="AK35" s="117"/>
      <c r="AL35" s="117"/>
      <c r="AM35" s="117"/>
      <c r="AN35" s="117"/>
      <c r="AO35" s="118"/>
      <c r="AP35" s="282"/>
      <c r="AQ35" s="117"/>
      <c r="AR35" s="117"/>
      <c r="AS35" s="117"/>
      <c r="AT35" s="117"/>
      <c r="AU35" s="117"/>
      <c r="AV35" s="117"/>
      <c r="AW35" s="117"/>
      <c r="AX35" s="117"/>
      <c r="AY35" s="118"/>
    </row>
    <row r="36" spans="1:51" x14ac:dyDescent="0.2">
      <c r="A36" s="103"/>
      <c r="B36" s="1"/>
      <c r="K36" s="164"/>
    </row>
    <row r="37" spans="1:51" x14ac:dyDescent="0.2">
      <c r="A37" s="103"/>
      <c r="B37" s="1"/>
      <c r="K37" s="164"/>
    </row>
    <row r="38" spans="1:51" x14ac:dyDescent="0.2">
      <c r="A38" s="103"/>
      <c r="B38" s="1"/>
      <c r="C38" s="1"/>
      <c r="D38" s="10"/>
      <c r="E38" s="16"/>
      <c r="F38" s="136"/>
      <c r="G38" s="17"/>
      <c r="H38" s="272"/>
      <c r="I38" s="280"/>
      <c r="K38" s="164"/>
      <c r="L38" s="25"/>
      <c r="M38" s="26"/>
      <c r="N38" s="26"/>
      <c r="O38" s="26"/>
      <c r="P38" s="26"/>
      <c r="Q38" s="26"/>
      <c r="R38" s="26"/>
      <c r="S38" s="26"/>
      <c r="T38" s="26"/>
      <c r="U38" s="27"/>
      <c r="V38" s="25"/>
      <c r="W38" s="26"/>
      <c r="X38" s="26"/>
      <c r="Y38" s="26"/>
      <c r="Z38" s="26"/>
      <c r="AA38" s="26"/>
      <c r="AB38" s="26"/>
      <c r="AC38" s="26"/>
      <c r="AD38" s="26"/>
      <c r="AE38" s="27"/>
      <c r="AF38" s="25"/>
      <c r="AG38" s="26"/>
      <c r="AH38" s="26"/>
      <c r="AI38" s="26"/>
      <c r="AJ38" s="26"/>
      <c r="AK38" s="26"/>
      <c r="AL38" s="26"/>
      <c r="AM38" s="26"/>
      <c r="AN38" s="26"/>
      <c r="AO38" s="27"/>
      <c r="AP38" s="25"/>
      <c r="AQ38" s="26"/>
      <c r="AR38" s="26"/>
      <c r="AS38" s="26"/>
      <c r="AT38" s="26"/>
      <c r="AU38" s="26"/>
      <c r="AV38" s="26"/>
      <c r="AW38" s="26"/>
      <c r="AX38" s="26"/>
      <c r="AY38" s="27"/>
    </row>
    <row r="39" spans="1:51" x14ac:dyDescent="0.2">
      <c r="A39" s="103"/>
      <c r="B39" s="1"/>
      <c r="C39" s="1"/>
      <c r="D39" s="10"/>
      <c r="E39" s="16"/>
      <c r="F39" s="136"/>
      <c r="G39" s="17"/>
      <c r="H39" s="272"/>
      <c r="I39" s="280"/>
      <c r="K39" s="164"/>
      <c r="L39" s="25"/>
      <c r="M39" s="26"/>
      <c r="N39" s="26"/>
      <c r="O39" s="26"/>
      <c r="P39" s="26"/>
      <c r="Q39" s="26"/>
      <c r="R39" s="26"/>
      <c r="S39" s="26"/>
      <c r="T39" s="26"/>
      <c r="U39" s="27"/>
      <c r="V39" s="25"/>
      <c r="W39" s="26"/>
      <c r="X39" s="26"/>
      <c r="Y39" s="26"/>
      <c r="Z39" s="26"/>
      <c r="AA39" s="26"/>
      <c r="AB39" s="26"/>
      <c r="AC39" s="26"/>
      <c r="AD39" s="26"/>
      <c r="AE39" s="27"/>
      <c r="AF39" s="25"/>
      <c r="AG39" s="26"/>
      <c r="AH39" s="26"/>
      <c r="AI39" s="26"/>
      <c r="AJ39" s="26"/>
      <c r="AK39" s="26"/>
      <c r="AL39" s="26"/>
      <c r="AM39" s="26"/>
      <c r="AN39" s="26"/>
      <c r="AO39" s="27"/>
      <c r="AP39" s="25"/>
      <c r="AQ39" s="26"/>
      <c r="AR39" s="26"/>
      <c r="AS39" s="26"/>
      <c r="AT39" s="26"/>
      <c r="AU39" s="26"/>
      <c r="AV39" s="26"/>
      <c r="AW39" s="26"/>
      <c r="AX39" s="26"/>
      <c r="AY39" s="27"/>
    </row>
    <row r="40" spans="1:51" x14ac:dyDescent="0.2">
      <c r="A40" s="103"/>
      <c r="B40" s="1"/>
      <c r="C40" s="1"/>
      <c r="D40" s="10"/>
      <c r="E40" s="16"/>
      <c r="F40" s="136"/>
      <c r="G40" s="17"/>
      <c r="H40" s="272"/>
      <c r="I40" s="280"/>
      <c r="K40" s="164"/>
      <c r="L40" s="25"/>
      <c r="M40" s="26"/>
      <c r="N40" s="26"/>
      <c r="O40" s="26"/>
      <c r="P40" s="26"/>
      <c r="Q40" s="26"/>
      <c r="R40" s="26"/>
      <c r="S40" s="26"/>
      <c r="T40" s="26"/>
      <c r="U40" s="27"/>
      <c r="V40" s="25"/>
      <c r="W40" s="26"/>
      <c r="X40" s="26"/>
      <c r="Y40" s="26"/>
      <c r="Z40" s="26"/>
      <c r="AA40" s="26"/>
      <c r="AB40" s="26"/>
      <c r="AC40" s="26"/>
      <c r="AD40" s="26"/>
      <c r="AE40" s="27"/>
      <c r="AF40" s="25"/>
      <c r="AG40" s="26"/>
      <c r="AH40" s="26"/>
      <c r="AI40" s="26"/>
      <c r="AJ40" s="26"/>
      <c r="AK40" s="26"/>
      <c r="AL40" s="26"/>
      <c r="AM40" s="26"/>
      <c r="AN40" s="26"/>
      <c r="AO40" s="27"/>
      <c r="AP40" s="25"/>
      <c r="AQ40" s="26"/>
      <c r="AR40" s="26"/>
      <c r="AS40" s="26"/>
      <c r="AT40" s="26"/>
      <c r="AU40" s="26"/>
      <c r="AV40" s="26"/>
      <c r="AW40" s="26"/>
      <c r="AX40" s="26"/>
      <c r="AY40" s="27"/>
    </row>
    <row r="41" spans="1:51" x14ac:dyDescent="0.2">
      <c r="A41" s="103"/>
      <c r="B41" s="1"/>
      <c r="C41" s="1"/>
      <c r="D41" s="10"/>
      <c r="E41" s="16"/>
      <c r="F41" s="136"/>
      <c r="G41" s="17"/>
      <c r="H41" s="272"/>
      <c r="I41" s="280"/>
      <c r="K41" s="164"/>
      <c r="L41" s="25"/>
      <c r="M41" s="26"/>
      <c r="N41" s="26"/>
      <c r="O41" s="26"/>
      <c r="P41" s="26"/>
      <c r="Q41" s="26"/>
      <c r="R41" s="26"/>
      <c r="S41" s="26"/>
      <c r="T41" s="26"/>
      <c r="U41" s="27"/>
      <c r="V41" s="25"/>
      <c r="W41" s="26"/>
      <c r="X41" s="26"/>
      <c r="Y41" s="26"/>
      <c r="Z41" s="26"/>
      <c r="AA41" s="26"/>
      <c r="AB41" s="26"/>
      <c r="AC41" s="26"/>
      <c r="AD41" s="26"/>
      <c r="AE41" s="27"/>
      <c r="AF41" s="25"/>
      <c r="AG41" s="26"/>
      <c r="AH41" s="26"/>
      <c r="AI41" s="26"/>
      <c r="AJ41" s="26"/>
      <c r="AK41" s="26"/>
      <c r="AL41" s="26"/>
      <c r="AM41" s="26"/>
      <c r="AN41" s="26"/>
      <c r="AO41" s="27"/>
      <c r="AP41" s="25"/>
      <c r="AQ41" s="26"/>
      <c r="AR41" s="26"/>
      <c r="AS41" s="26"/>
      <c r="AT41" s="26"/>
      <c r="AU41" s="26"/>
      <c r="AV41" s="26"/>
      <c r="AW41" s="26"/>
      <c r="AX41" s="26"/>
      <c r="AY41" s="27"/>
    </row>
    <row r="42" spans="1:51" x14ac:dyDescent="0.2">
      <c r="A42" s="103"/>
      <c r="B42" s="1"/>
      <c r="C42" s="1"/>
      <c r="D42" s="10"/>
      <c r="E42" s="16"/>
      <c r="F42" s="136"/>
      <c r="G42" s="17"/>
      <c r="H42" s="272"/>
      <c r="I42" s="280"/>
      <c r="K42" s="164"/>
      <c r="L42" s="25"/>
      <c r="M42" s="26"/>
      <c r="N42" s="26"/>
      <c r="O42" s="26"/>
      <c r="P42" s="26"/>
      <c r="Q42" s="26"/>
      <c r="R42" s="26"/>
      <c r="S42" s="26"/>
      <c r="T42" s="26"/>
      <c r="U42" s="27"/>
      <c r="V42" s="25"/>
      <c r="W42" s="26"/>
      <c r="X42" s="26"/>
      <c r="Y42" s="26"/>
      <c r="Z42" s="26"/>
      <c r="AA42" s="26"/>
      <c r="AB42" s="26"/>
      <c r="AC42" s="26"/>
      <c r="AD42" s="26"/>
      <c r="AE42" s="27"/>
      <c r="AF42" s="25"/>
      <c r="AG42" s="26"/>
      <c r="AH42" s="26"/>
      <c r="AI42" s="26"/>
      <c r="AJ42" s="26"/>
      <c r="AK42" s="26"/>
      <c r="AL42" s="26"/>
      <c r="AM42" s="26"/>
      <c r="AN42" s="26"/>
      <c r="AO42" s="27"/>
      <c r="AP42" s="25"/>
      <c r="AQ42" s="26"/>
      <c r="AR42" s="26"/>
      <c r="AS42" s="26"/>
      <c r="AT42" s="26"/>
      <c r="AU42" s="26"/>
      <c r="AV42" s="26"/>
      <c r="AW42" s="26"/>
      <c r="AX42" s="26"/>
      <c r="AY42" s="27"/>
    </row>
    <row r="43" spans="1:51" x14ac:dyDescent="0.2">
      <c r="B43" s="1"/>
      <c r="C43" s="1"/>
      <c r="D43" s="10"/>
      <c r="E43" s="16"/>
      <c r="F43" s="136"/>
      <c r="G43" s="17"/>
      <c r="H43" s="272"/>
      <c r="I43" s="280"/>
      <c r="K43" s="164"/>
      <c r="L43" s="25"/>
      <c r="M43" s="26"/>
      <c r="N43" s="26"/>
      <c r="O43" s="26"/>
      <c r="P43" s="26"/>
      <c r="Q43" s="26"/>
      <c r="R43" s="26"/>
      <c r="S43" s="26"/>
      <c r="T43" s="26"/>
      <c r="U43" s="27"/>
      <c r="V43" s="25"/>
      <c r="W43" s="26"/>
      <c r="X43" s="26"/>
      <c r="Y43" s="26"/>
      <c r="Z43" s="26"/>
      <c r="AA43" s="26"/>
      <c r="AB43" s="26"/>
      <c r="AC43" s="26"/>
      <c r="AD43" s="26"/>
      <c r="AE43" s="27"/>
      <c r="AF43" s="25"/>
      <c r="AG43" s="26"/>
      <c r="AH43" s="26"/>
      <c r="AI43" s="26"/>
      <c r="AJ43" s="26"/>
      <c r="AK43" s="26"/>
      <c r="AL43" s="26"/>
      <c r="AM43" s="26"/>
      <c r="AN43" s="26"/>
      <c r="AO43" s="27"/>
      <c r="AP43" s="25"/>
      <c r="AQ43" s="26"/>
      <c r="AR43" s="26"/>
      <c r="AS43" s="26"/>
      <c r="AT43" s="26"/>
      <c r="AU43" s="26"/>
      <c r="AV43" s="26"/>
      <c r="AW43" s="26"/>
      <c r="AX43" s="26"/>
      <c r="AY43" s="27"/>
    </row>
    <row r="44" spans="1:51" x14ac:dyDescent="0.2">
      <c r="B44" s="1"/>
      <c r="C44" s="1"/>
      <c r="D44" s="10"/>
      <c r="E44" s="16"/>
      <c r="F44" s="136"/>
      <c r="G44" s="17"/>
      <c r="H44" s="272"/>
      <c r="I44" s="280"/>
      <c r="K44" s="164"/>
      <c r="L44" s="25"/>
      <c r="M44" s="26"/>
      <c r="N44" s="26"/>
      <c r="O44" s="26"/>
      <c r="P44" s="26"/>
      <c r="Q44" s="26"/>
      <c r="R44" s="26"/>
      <c r="S44" s="26"/>
      <c r="T44" s="26"/>
      <c r="U44" s="27"/>
      <c r="V44" s="25"/>
      <c r="W44" s="26"/>
      <c r="X44" s="26"/>
      <c r="Y44" s="26"/>
      <c r="Z44" s="26"/>
      <c r="AA44" s="26"/>
      <c r="AB44" s="26"/>
      <c r="AC44" s="26"/>
      <c r="AD44" s="26"/>
      <c r="AE44" s="27"/>
      <c r="AF44" s="25"/>
      <c r="AG44" s="26"/>
      <c r="AH44" s="26"/>
      <c r="AI44" s="26"/>
      <c r="AJ44" s="26"/>
      <c r="AK44" s="26"/>
      <c r="AL44" s="26"/>
      <c r="AM44" s="26"/>
      <c r="AN44" s="26"/>
      <c r="AO44" s="27"/>
      <c r="AP44" s="25"/>
      <c r="AQ44" s="26"/>
      <c r="AR44" s="26"/>
      <c r="AS44" s="26"/>
      <c r="AT44" s="26"/>
      <c r="AU44" s="26"/>
      <c r="AV44" s="26"/>
      <c r="AW44" s="26"/>
      <c r="AX44" s="26"/>
      <c r="AY44" s="27"/>
    </row>
    <row r="45" spans="1:51" x14ac:dyDescent="0.2">
      <c r="B45" s="1"/>
      <c r="C45" s="1"/>
      <c r="D45" s="10"/>
      <c r="E45" s="16"/>
      <c r="F45" s="136"/>
      <c r="G45" s="17"/>
      <c r="H45" s="272"/>
      <c r="I45" s="280"/>
      <c r="K45" s="164"/>
      <c r="L45" s="25"/>
      <c r="M45" s="26"/>
      <c r="N45" s="26"/>
      <c r="O45" s="26"/>
      <c r="P45" s="26"/>
      <c r="Q45" s="26"/>
      <c r="R45" s="26"/>
      <c r="S45" s="26"/>
      <c r="T45" s="26"/>
      <c r="U45" s="27"/>
      <c r="V45" s="25"/>
      <c r="W45" s="26"/>
      <c r="X45" s="26"/>
      <c r="Y45" s="26"/>
      <c r="Z45" s="26"/>
      <c r="AA45" s="26"/>
      <c r="AB45" s="26"/>
      <c r="AC45" s="26"/>
      <c r="AD45" s="26"/>
      <c r="AE45" s="27"/>
      <c r="AF45" s="25"/>
      <c r="AG45" s="26"/>
      <c r="AH45" s="26"/>
      <c r="AI45" s="26"/>
      <c r="AJ45" s="26"/>
      <c r="AK45" s="26"/>
      <c r="AL45" s="26"/>
      <c r="AM45" s="26"/>
      <c r="AN45" s="26"/>
      <c r="AO45" s="27"/>
      <c r="AP45" s="25"/>
      <c r="AQ45" s="26"/>
      <c r="AR45" s="26"/>
      <c r="AS45" s="26"/>
      <c r="AT45" s="26"/>
      <c r="AU45" s="26"/>
      <c r="AV45" s="26"/>
      <c r="AW45" s="26"/>
      <c r="AX45" s="26"/>
      <c r="AY45" s="27"/>
    </row>
    <row r="46" spans="1:51" x14ac:dyDescent="0.2">
      <c r="B46" s="1"/>
      <c r="C46" s="1"/>
      <c r="D46" s="10"/>
      <c r="E46" s="16"/>
      <c r="F46" s="136"/>
      <c r="G46" s="17"/>
      <c r="H46" s="272"/>
      <c r="I46" s="280"/>
      <c r="K46" s="164"/>
      <c r="L46" s="25"/>
      <c r="M46" s="26"/>
      <c r="N46" s="26"/>
      <c r="O46" s="26"/>
      <c r="P46" s="26"/>
      <c r="Q46" s="26"/>
      <c r="R46" s="26"/>
      <c r="S46" s="26"/>
      <c r="T46" s="26"/>
      <c r="U46" s="27"/>
      <c r="V46" s="25"/>
      <c r="W46" s="26"/>
      <c r="X46" s="26"/>
      <c r="Y46" s="26"/>
      <c r="Z46" s="26"/>
      <c r="AA46" s="26"/>
      <c r="AB46" s="26"/>
      <c r="AC46" s="26"/>
      <c r="AD46" s="26"/>
      <c r="AE46" s="27"/>
      <c r="AF46" s="25"/>
      <c r="AG46" s="26"/>
      <c r="AH46" s="26"/>
      <c r="AI46" s="26"/>
      <c r="AJ46" s="26"/>
      <c r="AK46" s="26"/>
      <c r="AL46" s="26"/>
      <c r="AM46" s="26"/>
      <c r="AN46" s="26"/>
      <c r="AO46" s="27"/>
      <c r="AP46" s="25"/>
      <c r="AQ46" s="26"/>
      <c r="AR46" s="26"/>
      <c r="AS46" s="26"/>
      <c r="AT46" s="26"/>
      <c r="AU46" s="26"/>
      <c r="AV46" s="26"/>
      <c r="AW46" s="26"/>
      <c r="AX46" s="26"/>
      <c r="AY46" s="27"/>
    </row>
    <row r="47" spans="1:51" x14ac:dyDescent="0.2">
      <c r="B47" s="1"/>
    </row>
  </sheetData>
  <mergeCells count="6">
    <mergeCell ref="AP5:AY5"/>
    <mergeCell ref="B5:D5"/>
    <mergeCell ref="J5:K5"/>
    <mergeCell ref="L5:U5"/>
    <mergeCell ref="V5:AE5"/>
    <mergeCell ref="AF5:AO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438E-362B-5C43-B176-CE4C26345117}">
  <dimension ref="A1:T7"/>
  <sheetViews>
    <sheetView workbookViewId="0">
      <selection activeCell="O17" sqref="O17"/>
    </sheetView>
  </sheetViews>
  <sheetFormatPr baseColWidth="10" defaultRowHeight="15" x14ac:dyDescent="0.2"/>
  <cols>
    <col min="8" max="8" width="17.33203125" customWidth="1"/>
    <col min="15" max="15" width="16.5" customWidth="1"/>
  </cols>
  <sheetData>
    <row r="1" spans="1:20" ht="81" thickBot="1" x14ac:dyDescent="0.25">
      <c r="A1" t="s">
        <v>483</v>
      </c>
      <c r="B1" s="39" t="s">
        <v>48</v>
      </c>
      <c r="C1" s="39" t="s">
        <v>52</v>
      </c>
      <c r="D1" s="39" t="s">
        <v>61</v>
      </c>
      <c r="E1" s="39" t="s">
        <v>65</v>
      </c>
      <c r="F1" s="39" t="s">
        <v>65</v>
      </c>
      <c r="G1" s="258" t="s">
        <v>21</v>
      </c>
      <c r="H1" s="260" t="s">
        <v>38</v>
      </c>
      <c r="I1" s="259" t="s">
        <v>106</v>
      </c>
      <c r="J1" s="259" t="s">
        <v>99</v>
      </c>
      <c r="K1" s="259" t="s">
        <v>103</v>
      </c>
      <c r="L1" s="39" t="s">
        <v>79</v>
      </c>
      <c r="M1" s="301" t="s">
        <v>86</v>
      </c>
      <c r="N1" s="39" t="s">
        <v>73</v>
      </c>
      <c r="O1" s="39" t="s">
        <v>56</v>
      </c>
      <c r="P1" s="259" t="s">
        <v>92</v>
      </c>
      <c r="Q1" s="259" t="s">
        <v>34</v>
      </c>
      <c r="R1" s="259" t="s">
        <v>95</v>
      </c>
      <c r="S1" s="259" t="s">
        <v>106</v>
      </c>
      <c r="T1" s="313" t="s">
        <v>110</v>
      </c>
    </row>
    <row r="3" spans="1:20" x14ac:dyDescent="0.2">
      <c r="A3" t="s">
        <v>482</v>
      </c>
      <c r="B3" t="s">
        <v>49</v>
      </c>
      <c r="C3" t="s">
        <v>492</v>
      </c>
      <c r="D3" t="s">
        <v>61</v>
      </c>
      <c r="E3" t="s">
        <v>203</v>
      </c>
      <c r="F3" t="s">
        <v>70</v>
      </c>
      <c r="G3" t="s">
        <v>211</v>
      </c>
      <c r="H3" t="s">
        <v>484</v>
      </c>
      <c r="I3" t="s">
        <v>107</v>
      </c>
      <c r="J3" t="s">
        <v>486</v>
      </c>
      <c r="K3" t="s">
        <v>97</v>
      </c>
      <c r="L3" t="s">
        <v>487</v>
      </c>
      <c r="N3" t="s">
        <v>488</v>
      </c>
      <c r="O3" t="s">
        <v>57</v>
      </c>
      <c r="P3" t="s">
        <v>92</v>
      </c>
      <c r="Q3" t="s">
        <v>490</v>
      </c>
      <c r="R3" t="s">
        <v>491</v>
      </c>
    </row>
    <row r="4" spans="1:20" x14ac:dyDescent="0.2">
      <c r="F4" t="s">
        <v>493</v>
      </c>
      <c r="G4" t="s">
        <v>494</v>
      </c>
      <c r="H4" t="s">
        <v>485</v>
      </c>
      <c r="N4" t="s">
        <v>495</v>
      </c>
      <c r="O4" t="s">
        <v>497</v>
      </c>
      <c r="P4" t="s">
        <v>489</v>
      </c>
      <c r="Q4" t="s">
        <v>498</v>
      </c>
    </row>
    <row r="5" spans="1:20" x14ac:dyDescent="0.2">
      <c r="G5" t="s">
        <v>28</v>
      </c>
      <c r="H5" t="s">
        <v>202</v>
      </c>
      <c r="N5" t="s">
        <v>499</v>
      </c>
      <c r="O5" t="s">
        <v>500</v>
      </c>
      <c r="P5" t="s">
        <v>496</v>
      </c>
      <c r="Q5" t="s">
        <v>501</v>
      </c>
    </row>
    <row r="6" spans="1:20" x14ac:dyDescent="0.2">
      <c r="G6" t="s">
        <v>502</v>
      </c>
      <c r="H6" t="s">
        <v>522</v>
      </c>
      <c r="N6" t="s">
        <v>503</v>
      </c>
      <c r="O6" t="s">
        <v>504</v>
      </c>
    </row>
    <row r="7" spans="1:20" x14ac:dyDescent="0.2">
      <c r="G7" t="s">
        <v>35</v>
      </c>
      <c r="N7" t="s">
        <v>505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3A93FC952AD14DAC3B38FC24648641" ma:contentTypeVersion="12" ma:contentTypeDescription="Ein neues Dokument erstellen." ma:contentTypeScope="" ma:versionID="5dd30044dda3ecea6982aae464c622ac">
  <xsd:schema xmlns:xsd="http://www.w3.org/2001/XMLSchema" xmlns:xs="http://www.w3.org/2001/XMLSchema" xmlns:p="http://schemas.microsoft.com/office/2006/metadata/properties" xmlns:ns3="106f6843-5266-4673-b7d7-c15e9a0785c9" xmlns:ns4="b2a636c5-8b5d-44c7-851d-9dbc0cd3d8fc" targetNamespace="http://schemas.microsoft.com/office/2006/metadata/properties" ma:root="true" ma:fieldsID="bc1430f95196e17028c8943acec6b5c3" ns3:_="" ns4:_="">
    <xsd:import namespace="106f6843-5266-4673-b7d7-c15e9a0785c9"/>
    <xsd:import namespace="b2a636c5-8b5d-44c7-851d-9dbc0cd3d8f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6f6843-5266-4673-b7d7-c15e9a0785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a636c5-8b5d-44c7-851d-9dbc0cd3d8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A34C89-AEFC-49DC-A536-370E6A11DBF0}">
  <ds:schemaRefs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b2a636c5-8b5d-44c7-851d-9dbc0cd3d8fc"/>
    <ds:schemaRef ds:uri="106f6843-5266-4673-b7d7-c15e9a0785c9"/>
  </ds:schemaRefs>
</ds:datastoreItem>
</file>

<file path=customXml/itemProps2.xml><?xml version="1.0" encoding="utf-8"?>
<ds:datastoreItem xmlns:ds="http://schemas.openxmlformats.org/officeDocument/2006/customXml" ds:itemID="{07C6C608-4D12-4201-A127-624D318D3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6f6843-5266-4673-b7d7-c15e9a0785c9"/>
    <ds:schemaRef ds:uri="b2a636c5-8b5d-44c7-851d-9dbc0cd3d8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4BF4AA-B0A7-4186-B69D-AB33047280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Projekteingabe</vt:lpstr>
      <vt:lpstr>Infomationen</vt:lpstr>
      <vt:lpstr>Raumaustattung</vt:lpstr>
      <vt:lpstr>Haus</vt:lpstr>
      <vt:lpstr>PV-Anlage</vt:lpstr>
      <vt:lpstr>Tabellen Standort</vt:lpstr>
      <vt:lpstr>Tabellen Anlagen</vt:lpstr>
      <vt:lpstr>Tabellen PV</vt:lpstr>
      <vt:lpstr>Tabellen Sonstiges</vt:lpstr>
      <vt:lpstr>Räume</vt:lpstr>
      <vt:lpstr>Alias</vt:lpstr>
      <vt:lpstr>Haus!Print_Area</vt:lpstr>
      <vt:lpstr>Haus!Print_Titles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Weber Cyrill</dc:creator>
  <cp:keywords/>
  <dc:description/>
  <cp:lastModifiedBy>Feddern Timo TA.DCS.2201</cp:lastModifiedBy>
  <cp:revision/>
  <dcterms:created xsi:type="dcterms:W3CDTF">2021-02-18T09:06:56Z</dcterms:created>
  <dcterms:modified xsi:type="dcterms:W3CDTF">2023-12-04T17:01:10Z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0x010100483A93FC952AD14DAC3B38FC24648641</vt:lpwstr>
  </property>
</Properties>
</file>