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timo_feddern_stud_hslu_ch/Documents/Studium/Module/3. Semester/programming/ifcelec/excel view/"/>
    </mc:Choice>
  </mc:AlternateContent>
  <xr:revisionPtr revIDLastSave="5140" documentId="8_{496CAA1B-B1C9-44D2-9EC9-652EC9AA81CA}" xr6:coauthVersionLast="47" xr6:coauthVersionMax="47" xr10:uidLastSave="{E86E9A86-BF5E-C74D-B84D-9602F96300C6}"/>
  <bookViews>
    <workbookView xWindow="0" yWindow="880" windowWidth="41120" windowHeight="25700" tabRatio="704" xr2:uid="{8DF9922E-02F2-46AA-8947-71D655C04A94}"/>
  </bookViews>
  <sheets>
    <sheet name="Infomationen" sheetId="9" r:id="rId1"/>
    <sheet name="Komponenten" sheetId="10" r:id="rId2"/>
    <sheet name="Haus" sheetId="7" r:id="rId3"/>
    <sheet name="PV-Anlage" sheetId="15" r:id="rId4"/>
    <sheet name="Tabellen Standort" sheetId="11" r:id="rId5"/>
    <sheet name="Tabellen Anlagen" sheetId="14" r:id="rId6"/>
    <sheet name="Tabellen PV" sheetId="12" r:id="rId7"/>
    <sheet name="Tabellen Sonstiges" sheetId="13" r:id="rId8"/>
  </sheets>
  <definedNames>
    <definedName name="_xlnm.Print_Area" localSheetId="2">Haus!$A$1:$AO$145</definedName>
    <definedName name="_xlnm.Print_Titles" localSheetId="2">Haus!$5:$6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5" l="1"/>
  <c r="C30" i="15"/>
  <c r="C25" i="15"/>
  <c r="C20" i="15"/>
  <c r="C34" i="15" l="1"/>
  <c r="C31" i="15"/>
  <c r="C24" i="15"/>
  <c r="C21" i="15"/>
  <c r="C22" i="15" s="1"/>
  <c r="C16" i="15"/>
  <c r="C6" i="15"/>
  <c r="C5" i="15"/>
  <c r="G55" i="15" l="1"/>
  <c r="I55" i="15" s="1"/>
  <c r="C55" i="15" s="1"/>
  <c r="C57" i="15" s="1"/>
  <c r="C56" i="15"/>
  <c r="G56" i="15"/>
  <c r="C51" i="15"/>
  <c r="G51" i="15"/>
  <c r="C46" i="15"/>
  <c r="C41" i="15"/>
  <c r="G41" i="15"/>
  <c r="G46" i="15"/>
  <c r="G45" i="15"/>
  <c r="I45" i="15" s="1"/>
  <c r="C45" i="15" s="1"/>
  <c r="G40" i="15"/>
  <c r="I40" i="15" s="1"/>
  <c r="G50" i="15"/>
  <c r="I50" i="15" s="1"/>
  <c r="C50" i="15" s="1"/>
  <c r="C52" i="15" s="1"/>
  <c r="C12" i="15"/>
  <c r="C26" i="15"/>
  <c r="C32" i="15"/>
  <c r="C36" i="15"/>
  <c r="C7" i="15"/>
  <c r="K55" i="15" l="1"/>
  <c r="K45" i="15"/>
  <c r="K50" i="15"/>
  <c r="K40" i="15"/>
  <c r="C40" i="15"/>
  <c r="C42" i="15" s="1"/>
  <c r="C47" i="15"/>
  <c r="K87" i="7" l="1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O61" i="7"/>
  <c r="N61" i="7"/>
  <c r="M61" i="7"/>
  <c r="L61" i="7"/>
  <c r="K61" i="7"/>
  <c r="P61" i="7"/>
  <c r="J27" i="7" l="1"/>
  <c r="J64" i="7"/>
  <c r="J144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K142" i="7"/>
  <c r="J52" i="7" l="1"/>
  <c r="J63" i="7"/>
  <c r="L59" i="7"/>
  <c r="L135" i="7" s="1"/>
  <c r="M59" i="7"/>
  <c r="M135" i="7" s="1"/>
  <c r="N59" i="7"/>
  <c r="N135" i="7" s="1"/>
  <c r="O59" i="7"/>
  <c r="O135" i="7" s="1"/>
  <c r="P59" i="7"/>
  <c r="P135" i="7" s="1"/>
  <c r="Q59" i="7"/>
  <c r="Q135" i="7" s="1"/>
  <c r="R59" i="7"/>
  <c r="R135" i="7" s="1"/>
  <c r="S59" i="7"/>
  <c r="S135" i="7" s="1"/>
  <c r="T59" i="7"/>
  <c r="T135" i="7" s="1"/>
  <c r="U59" i="7"/>
  <c r="U135" i="7" s="1"/>
  <c r="V59" i="7"/>
  <c r="V135" i="7" s="1"/>
  <c r="W59" i="7"/>
  <c r="W135" i="7" s="1"/>
  <c r="X59" i="7"/>
  <c r="X135" i="7" s="1"/>
  <c r="Y59" i="7"/>
  <c r="Y135" i="7" s="1"/>
  <c r="Z59" i="7"/>
  <c r="Z135" i="7" s="1"/>
  <c r="AA59" i="7"/>
  <c r="AA135" i="7" s="1"/>
  <c r="AB59" i="7"/>
  <c r="AB135" i="7" s="1"/>
  <c r="AC59" i="7"/>
  <c r="AC135" i="7" s="1"/>
  <c r="AD59" i="7"/>
  <c r="AD135" i="7" s="1"/>
  <c r="AE59" i="7"/>
  <c r="AE135" i="7" s="1"/>
  <c r="AF59" i="7"/>
  <c r="AF135" i="7" s="1"/>
  <c r="AG59" i="7"/>
  <c r="AG135" i="7" s="1"/>
  <c r="AH59" i="7"/>
  <c r="AH135" i="7" s="1"/>
  <c r="AI59" i="7"/>
  <c r="AI135" i="7" s="1"/>
  <c r="AJ59" i="7"/>
  <c r="AJ135" i="7" s="1"/>
  <c r="AK59" i="7"/>
  <c r="AK135" i="7" s="1"/>
  <c r="AL59" i="7"/>
  <c r="AL135" i="7" s="1"/>
  <c r="AM59" i="7"/>
  <c r="AM135" i="7" s="1"/>
  <c r="AN59" i="7"/>
  <c r="AN135" i="7" s="1"/>
  <c r="AO59" i="7"/>
  <c r="AO135" i="7" s="1"/>
  <c r="K59" i="7"/>
  <c r="K135" i="7" s="1"/>
  <c r="P70" i="7" l="1"/>
  <c r="P71" i="7" s="1"/>
  <c r="K70" i="7"/>
  <c r="L70" i="7"/>
  <c r="L71" i="7" s="1"/>
  <c r="M70" i="7"/>
  <c r="M71" i="7" s="1"/>
  <c r="N70" i="7"/>
  <c r="N71" i="7" s="1"/>
  <c r="O70" i="7"/>
  <c r="O71" i="7" s="1"/>
  <c r="Q70" i="7"/>
  <c r="Q71" i="7" s="1"/>
  <c r="R70" i="7"/>
  <c r="R71" i="7" s="1"/>
  <c r="S70" i="7"/>
  <c r="S71" i="7" s="1"/>
  <c r="T70" i="7"/>
  <c r="T71" i="7" s="1"/>
  <c r="U70" i="7"/>
  <c r="U71" i="7" s="1"/>
  <c r="V70" i="7"/>
  <c r="V71" i="7" s="1"/>
  <c r="W70" i="7"/>
  <c r="W71" i="7" s="1"/>
  <c r="X70" i="7"/>
  <c r="X71" i="7" s="1"/>
  <c r="Y70" i="7"/>
  <c r="Y71" i="7" s="1"/>
  <c r="Z70" i="7"/>
  <c r="Z71" i="7" s="1"/>
  <c r="AA70" i="7"/>
  <c r="AA71" i="7" s="1"/>
  <c r="AB70" i="7"/>
  <c r="AB71" i="7" s="1"/>
  <c r="AC70" i="7"/>
  <c r="AC71" i="7" s="1"/>
  <c r="AD70" i="7"/>
  <c r="AD71" i="7" s="1"/>
  <c r="AE70" i="7"/>
  <c r="AE71" i="7" s="1"/>
  <c r="AF70" i="7"/>
  <c r="AF71" i="7" s="1"/>
  <c r="AG70" i="7"/>
  <c r="AG71" i="7" s="1"/>
  <c r="AH70" i="7"/>
  <c r="AH71" i="7" s="1"/>
  <c r="AI70" i="7"/>
  <c r="AI71" i="7" s="1"/>
  <c r="AJ70" i="7"/>
  <c r="AJ71" i="7" s="1"/>
  <c r="AK70" i="7"/>
  <c r="AK71" i="7" s="1"/>
  <c r="AL70" i="7"/>
  <c r="AL71" i="7" s="1"/>
  <c r="AM70" i="7"/>
  <c r="AM71" i="7" s="1"/>
  <c r="AN70" i="7"/>
  <c r="AN71" i="7" s="1"/>
  <c r="AO70" i="7"/>
  <c r="AO71" i="7" s="1"/>
  <c r="K71" i="7" l="1"/>
  <c r="J71" i="7" s="1"/>
  <c r="J70" i="7"/>
  <c r="J116" i="7"/>
  <c r="J90" i="7"/>
  <c r="J89" i="7" s="1"/>
  <c r="J67" i="7" l="1"/>
  <c r="J126" i="7"/>
  <c r="J125" i="7"/>
  <c r="J43" i="7"/>
  <c r="J57" i="7"/>
  <c r="J56" i="7"/>
  <c r="J45" i="7"/>
  <c r="J44" i="7"/>
  <c r="J42" i="7" l="1"/>
  <c r="J124" i="7"/>
  <c r="AO141" i="7" l="1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0" i="7"/>
  <c r="J129" i="7"/>
  <c r="J128" i="7"/>
  <c r="J39" i="7"/>
  <c r="J38" i="7" s="1"/>
  <c r="J41" i="7"/>
  <c r="J40" i="7" s="1"/>
  <c r="J50" i="7"/>
  <c r="J49" i="7"/>
  <c r="J48" i="7"/>
  <c r="J47" i="7"/>
  <c r="J103" i="7"/>
  <c r="J102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99" i="7"/>
  <c r="K97" i="7"/>
  <c r="J97" i="7" s="1"/>
  <c r="K96" i="7"/>
  <c r="K138" i="7" s="1"/>
  <c r="J94" i="7"/>
  <c r="J93" i="7"/>
  <c r="J92" i="7"/>
  <c r="J66" i="7"/>
  <c r="J65" i="7"/>
  <c r="AO133" i="7"/>
  <c r="AN133" i="7"/>
  <c r="AM133" i="7"/>
  <c r="AL133" i="7"/>
  <c r="AJ133" i="7"/>
  <c r="AH133" i="7"/>
  <c r="AF133" i="7"/>
  <c r="AE133" i="7"/>
  <c r="AD133" i="7"/>
  <c r="AC133" i="7"/>
  <c r="AB133" i="7"/>
  <c r="AA133" i="7"/>
  <c r="Z133" i="7"/>
  <c r="X133" i="7"/>
  <c r="V133" i="7"/>
  <c r="T133" i="7"/>
  <c r="S133" i="7"/>
  <c r="R133" i="7"/>
  <c r="Q133" i="7"/>
  <c r="P133" i="7"/>
  <c r="O133" i="7"/>
  <c r="L133" i="7"/>
  <c r="J121" i="7"/>
  <c r="J120" i="7" s="1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09" i="7"/>
  <c r="J108" i="7"/>
  <c r="J106" i="7"/>
  <c r="J107" i="7"/>
  <c r="K143" i="7"/>
  <c r="AO87" i="7"/>
  <c r="AO132" i="7" s="1"/>
  <c r="AN87" i="7"/>
  <c r="AN132" i="7" s="1"/>
  <c r="AM87" i="7"/>
  <c r="AM132" i="7" s="1"/>
  <c r="AL87" i="7"/>
  <c r="AL132" i="7" s="1"/>
  <c r="AK87" i="7"/>
  <c r="AK132" i="7" s="1"/>
  <c r="AJ87" i="7"/>
  <c r="AJ132" i="7" s="1"/>
  <c r="AI87" i="7"/>
  <c r="AI132" i="7" s="1"/>
  <c r="AH87" i="7"/>
  <c r="AH132" i="7" s="1"/>
  <c r="AG87" i="7"/>
  <c r="AG132" i="7" s="1"/>
  <c r="AF87" i="7"/>
  <c r="AF132" i="7" s="1"/>
  <c r="AE87" i="7"/>
  <c r="AE132" i="7" s="1"/>
  <c r="AD87" i="7"/>
  <c r="AD132" i="7" s="1"/>
  <c r="AC87" i="7"/>
  <c r="AC132" i="7" s="1"/>
  <c r="AB87" i="7"/>
  <c r="AB132" i="7" s="1"/>
  <c r="AA87" i="7"/>
  <c r="AA132" i="7" s="1"/>
  <c r="Z87" i="7"/>
  <c r="Z132" i="7" s="1"/>
  <c r="Y87" i="7"/>
  <c r="Y132" i="7" s="1"/>
  <c r="X87" i="7"/>
  <c r="X132" i="7" s="1"/>
  <c r="W87" i="7"/>
  <c r="W132" i="7" s="1"/>
  <c r="V87" i="7"/>
  <c r="V132" i="7" s="1"/>
  <c r="U87" i="7"/>
  <c r="U132" i="7" s="1"/>
  <c r="T87" i="7"/>
  <c r="T132" i="7" s="1"/>
  <c r="S87" i="7"/>
  <c r="S132" i="7" s="1"/>
  <c r="R87" i="7"/>
  <c r="R132" i="7" s="1"/>
  <c r="Q87" i="7"/>
  <c r="Q132" i="7" s="1"/>
  <c r="P87" i="7"/>
  <c r="P132" i="7" s="1"/>
  <c r="O87" i="7"/>
  <c r="O132" i="7" s="1"/>
  <c r="N87" i="7"/>
  <c r="N132" i="7" s="1"/>
  <c r="M87" i="7"/>
  <c r="M132" i="7" s="1"/>
  <c r="L87" i="7"/>
  <c r="L132" i="7" s="1"/>
  <c r="K132" i="7"/>
  <c r="AO86" i="7"/>
  <c r="AO131" i="7" s="1"/>
  <c r="AN86" i="7"/>
  <c r="AN131" i="7" s="1"/>
  <c r="AM86" i="7"/>
  <c r="AM131" i="7" s="1"/>
  <c r="AL86" i="7"/>
  <c r="AL131" i="7" s="1"/>
  <c r="AK86" i="7"/>
  <c r="AK131" i="7" s="1"/>
  <c r="AJ86" i="7"/>
  <c r="AJ131" i="7" s="1"/>
  <c r="AI86" i="7"/>
  <c r="AI131" i="7" s="1"/>
  <c r="AH86" i="7"/>
  <c r="AH131" i="7" s="1"/>
  <c r="AG86" i="7"/>
  <c r="AG131" i="7" s="1"/>
  <c r="AF86" i="7"/>
  <c r="AF131" i="7" s="1"/>
  <c r="AE86" i="7"/>
  <c r="AE131" i="7" s="1"/>
  <c r="AD86" i="7"/>
  <c r="AD131" i="7" s="1"/>
  <c r="AC86" i="7"/>
  <c r="AC131" i="7" s="1"/>
  <c r="AB86" i="7"/>
  <c r="AB131" i="7" s="1"/>
  <c r="AA86" i="7"/>
  <c r="AA131" i="7" s="1"/>
  <c r="Z86" i="7"/>
  <c r="Z131" i="7" s="1"/>
  <c r="Y86" i="7"/>
  <c r="Y131" i="7" s="1"/>
  <c r="X86" i="7"/>
  <c r="X131" i="7" s="1"/>
  <c r="W86" i="7"/>
  <c r="W131" i="7" s="1"/>
  <c r="V86" i="7"/>
  <c r="V131" i="7" s="1"/>
  <c r="U86" i="7"/>
  <c r="U131" i="7" s="1"/>
  <c r="T86" i="7"/>
  <c r="T131" i="7" s="1"/>
  <c r="S86" i="7"/>
  <c r="S131" i="7" s="1"/>
  <c r="R86" i="7"/>
  <c r="R131" i="7" s="1"/>
  <c r="Q86" i="7"/>
  <c r="Q131" i="7" s="1"/>
  <c r="P86" i="7"/>
  <c r="P131" i="7" s="1"/>
  <c r="O86" i="7"/>
  <c r="O131" i="7" s="1"/>
  <c r="N86" i="7"/>
  <c r="N131" i="7" s="1"/>
  <c r="M86" i="7"/>
  <c r="L86" i="7"/>
  <c r="L131" i="7" s="1"/>
  <c r="K86" i="7"/>
  <c r="K131" i="7" s="1"/>
  <c r="J85" i="7"/>
  <c r="J81" i="7"/>
  <c r="J78" i="7"/>
  <c r="J77" i="7"/>
  <c r="J80" i="7"/>
  <c r="J84" i="7"/>
  <c r="J76" i="7"/>
  <c r="J83" i="7"/>
  <c r="J82" i="7"/>
  <c r="J79" i="7"/>
  <c r="J75" i="7"/>
  <c r="J74" i="7"/>
  <c r="J73" i="7"/>
  <c r="J54" i="7"/>
  <c r="J53" i="7" s="1"/>
  <c r="J30" i="7"/>
  <c r="J29" i="7"/>
  <c r="J28" i="7"/>
  <c r="J26" i="7"/>
  <c r="J25" i="7"/>
  <c r="J60" i="7"/>
  <c r="J23" i="7"/>
  <c r="J22" i="7"/>
  <c r="J21" i="7"/>
  <c r="J20" i="7"/>
  <c r="J19" i="7"/>
  <c r="J18" i="7"/>
  <c r="J17" i="7"/>
  <c r="J16" i="7"/>
  <c r="J15" i="7"/>
  <c r="J14" i="7"/>
  <c r="J13" i="7"/>
  <c r="J46" i="7" l="1"/>
  <c r="J127" i="7"/>
  <c r="J12" i="7"/>
  <c r="J101" i="7"/>
  <c r="J24" i="7"/>
  <c r="J62" i="7"/>
  <c r="K133" i="7"/>
  <c r="N133" i="7"/>
  <c r="J100" i="7"/>
  <c r="J98" i="7" s="1"/>
  <c r="J86" i="7"/>
  <c r="M133" i="7"/>
  <c r="U133" i="7"/>
  <c r="W133" i="7"/>
  <c r="Y133" i="7"/>
  <c r="J96" i="7"/>
  <c r="J91" i="7" s="1"/>
  <c r="AG133" i="7"/>
  <c r="J111" i="7"/>
  <c r="AI133" i="7"/>
  <c r="AK133" i="7"/>
  <c r="J110" i="7"/>
  <c r="M131" i="7"/>
  <c r="J88" i="7"/>
  <c r="J87" i="7"/>
  <c r="J105" i="7" l="1"/>
  <c r="J72" i="7"/>
  <c r="J59" i="7"/>
  <c r="J58" i="7"/>
  <c r="J55" i="7" l="1"/>
  <c r="J37" i="7" s="1"/>
  <c r="J145" i="7" l="1"/>
</calcChain>
</file>

<file path=xl/sharedStrings.xml><?xml version="1.0" encoding="utf-8"?>
<sst xmlns="http://schemas.openxmlformats.org/spreadsheetml/2006/main" count="834" uniqueCount="389">
  <si>
    <t>Erschliessung</t>
  </si>
  <si>
    <t>Wohnen</t>
  </si>
  <si>
    <t>Küche</t>
  </si>
  <si>
    <t>Garage</t>
  </si>
  <si>
    <t>Allgemein</t>
  </si>
  <si>
    <t>Erdung</t>
  </si>
  <si>
    <t>Beleuchtung</t>
  </si>
  <si>
    <t>Bedienung</t>
  </si>
  <si>
    <t>Steckdosen</t>
  </si>
  <si>
    <t>Beschattung</t>
  </si>
  <si>
    <t>Deckenanschluss</t>
  </si>
  <si>
    <t>Taster</t>
  </si>
  <si>
    <t>Kamera</t>
  </si>
  <si>
    <t>Digitalstrom</t>
  </si>
  <si>
    <t>Licht Dimmbar</t>
  </si>
  <si>
    <t>Licht Ein/Aus</t>
  </si>
  <si>
    <t>HLKS</t>
  </si>
  <si>
    <t>Automation</t>
  </si>
  <si>
    <t>Wetterstation</t>
  </si>
  <si>
    <t>dS-Server</t>
  </si>
  <si>
    <t>dS-Meter</t>
  </si>
  <si>
    <t>dS-Filter</t>
  </si>
  <si>
    <t>Schnurtaster</t>
  </si>
  <si>
    <t>Wandanschluss</t>
  </si>
  <si>
    <t>Technik</t>
  </si>
  <si>
    <t>Elektro</t>
  </si>
  <si>
    <t>Kommunikation</t>
  </si>
  <si>
    <t>Wasser</t>
  </si>
  <si>
    <t>Kanalisation</t>
  </si>
  <si>
    <t>Heizung/Warmwasser</t>
  </si>
  <si>
    <t>Freecooling</t>
  </si>
  <si>
    <t>Freecooling-Steuerung</t>
  </si>
  <si>
    <t>Einzelraumregelung</t>
  </si>
  <si>
    <t>CO2-/Feuchteregelung</t>
  </si>
  <si>
    <t>Sanitär</t>
  </si>
  <si>
    <t>Apparate</t>
  </si>
  <si>
    <t>Installationen</t>
  </si>
  <si>
    <t>Bad/Du/WC</t>
  </si>
  <si>
    <t>WM/TU</t>
  </si>
  <si>
    <t>Erdungssystem</t>
  </si>
  <si>
    <t>Blitzschutz</t>
  </si>
  <si>
    <t>Blitzschutzsystem</t>
  </si>
  <si>
    <t>Zentralbedienung</t>
  </si>
  <si>
    <t>Kommen/Gehen</t>
  </si>
  <si>
    <t>Sonnenschutz Auf/Ab</t>
  </si>
  <si>
    <t>Heizung Komfort/Standby</t>
  </si>
  <si>
    <t>Zentralsteuerung</t>
  </si>
  <si>
    <t>Jalousien</t>
  </si>
  <si>
    <t>Markisen</t>
  </si>
  <si>
    <t>Einbautaster</t>
  </si>
  <si>
    <t>Lichtszenen</t>
  </si>
  <si>
    <t>App/Tablet</t>
  </si>
  <si>
    <t>App/Mobile</t>
  </si>
  <si>
    <t>Sprachsteuerung</t>
  </si>
  <si>
    <t>Kraftinstallationen</t>
  </si>
  <si>
    <t>RJ45 Steckdosen</t>
  </si>
  <si>
    <t>Türsprechanlage</t>
  </si>
  <si>
    <t>Aussen-Videosprechstelle</t>
  </si>
  <si>
    <t>Innen-Videosprechstelle</t>
  </si>
  <si>
    <t>Türfernentriegelung</t>
  </si>
  <si>
    <t>Safety</t>
  </si>
  <si>
    <t>Security</t>
  </si>
  <si>
    <t>Einbruchprävention</t>
  </si>
  <si>
    <t>Panik-Taster</t>
  </si>
  <si>
    <t>Total</t>
  </si>
  <si>
    <t>LED-Band</t>
  </si>
  <si>
    <t>inkl.</t>
  </si>
  <si>
    <t>Anschluss</t>
  </si>
  <si>
    <t>Lüftungsbedienung</t>
  </si>
  <si>
    <t>Bemerkung</t>
  </si>
  <si>
    <t>Pro 2 Meter</t>
  </si>
  <si>
    <t>Büro/Medien</t>
  </si>
  <si>
    <t>Entrée</t>
  </si>
  <si>
    <t>Essen/Kochen</t>
  </si>
  <si>
    <t>Garderobe</t>
  </si>
  <si>
    <t>WC</t>
  </si>
  <si>
    <t>Reduit</t>
  </si>
  <si>
    <t>Terrasse</t>
  </si>
  <si>
    <t>Flur</t>
  </si>
  <si>
    <t>Zimmer 1</t>
  </si>
  <si>
    <t>Zimmer 2</t>
  </si>
  <si>
    <t>Zimmer 3</t>
  </si>
  <si>
    <t>Ankleide</t>
  </si>
  <si>
    <t>DU/Bad</t>
  </si>
  <si>
    <t>Balkon</t>
  </si>
  <si>
    <t>Estrich</t>
  </si>
  <si>
    <t>Arbeitszimmer</t>
  </si>
  <si>
    <t>Galerie 2</t>
  </si>
  <si>
    <t>Galerie 1</t>
  </si>
  <si>
    <t>Lüftungsgerät</t>
  </si>
  <si>
    <t>Kühlaufsatz</t>
  </si>
  <si>
    <t>Zusatzkomponenten</t>
  </si>
  <si>
    <t>Luftverteilung</t>
  </si>
  <si>
    <t>GSA</t>
  </si>
  <si>
    <t>Temperaturfühler</t>
  </si>
  <si>
    <t>Waschküche</t>
  </si>
  <si>
    <t>Keller 2</t>
  </si>
  <si>
    <t>Weinkeller</t>
  </si>
  <si>
    <t>Keller 1</t>
  </si>
  <si>
    <t>Flur UG</t>
  </si>
  <si>
    <t>DU/WC</t>
  </si>
  <si>
    <t>Lichtschalter</t>
  </si>
  <si>
    <t>konventionelles schalten</t>
  </si>
  <si>
    <t>Flur Galerie</t>
  </si>
  <si>
    <t>Innen</t>
  </si>
  <si>
    <t>Aussen</t>
  </si>
  <si>
    <t>Ladestation E-Mobilität</t>
  </si>
  <si>
    <t>Zufahrt</t>
  </si>
  <si>
    <t>A+W</t>
  </si>
  <si>
    <t>Kontrollierte Lüftung</t>
  </si>
  <si>
    <t xml:space="preserve"> -</t>
  </si>
  <si>
    <t>Architekt</t>
  </si>
  <si>
    <t>PV-Anlage</t>
  </si>
  <si>
    <t>Batteriespeicher</t>
  </si>
  <si>
    <t>Rückvergütung Staat</t>
  </si>
  <si>
    <t>Eternit</t>
  </si>
  <si>
    <t>Eigenverbrauchsoptimierung</t>
  </si>
  <si>
    <t xml:space="preserve"> - </t>
  </si>
  <si>
    <t>Feller / Ediziodue</t>
  </si>
  <si>
    <t>Gong</t>
  </si>
  <si>
    <t>E3DC</t>
  </si>
  <si>
    <t>Innen / Trockenzone</t>
  </si>
  <si>
    <t>Innen / Nasszone</t>
  </si>
  <si>
    <t>Philips Hue Bridge</t>
  </si>
  <si>
    <t>Einbindung LED-Band in dS</t>
  </si>
  <si>
    <t>Brauchwarmwasser</t>
  </si>
  <si>
    <t>Bewegungsmelder Decke</t>
  </si>
  <si>
    <t>Bewegungsmelder Wand</t>
  </si>
  <si>
    <t>Öl bauseits</t>
  </si>
  <si>
    <t>Verdampferanschluss</t>
  </si>
  <si>
    <t>Kondensatoranschluss</t>
  </si>
  <si>
    <t>Expansionsanlage</t>
  </si>
  <si>
    <t>Türöffner</t>
  </si>
  <si>
    <t>Räume &gt; 200-240 m2</t>
  </si>
  <si>
    <t>Kosten</t>
  </si>
  <si>
    <t>Produkt</t>
  </si>
  <si>
    <t>Lieferungen/Leistungen</t>
  </si>
  <si>
    <t>Kompaktanlage</t>
  </si>
  <si>
    <t>Bohrung ca. 250m</t>
  </si>
  <si>
    <t>BKP</t>
  </si>
  <si>
    <t>Erdsonden</t>
  </si>
  <si>
    <t>Solekreis</t>
  </si>
  <si>
    <t>prov. Heizung</t>
  </si>
  <si>
    <t>Fussbodenheizung</t>
  </si>
  <si>
    <t>CHF/Anz
exkl. MwSt.</t>
  </si>
  <si>
    <t>CHF Total
exkl. MwSt.</t>
  </si>
  <si>
    <t>bis Hausanschlusskasten</t>
  </si>
  <si>
    <t>Lieferung/Montage komplett</t>
  </si>
  <si>
    <t>nur Montage</t>
  </si>
  <si>
    <t>nur Installationen</t>
  </si>
  <si>
    <t>HLKS-Installationen</t>
  </si>
  <si>
    <t>Heizungsinstallationen</t>
  </si>
  <si>
    <t>Lüftungsinstallationen</t>
  </si>
  <si>
    <t>Hausanschlusskasten</t>
  </si>
  <si>
    <t>Bauprovisorium</t>
  </si>
  <si>
    <t>Kontrolle</t>
  </si>
  <si>
    <t>Baumeister</t>
  </si>
  <si>
    <t>Swisscom, ev. weitere</t>
  </si>
  <si>
    <t>Werk</t>
  </si>
  <si>
    <t>CTA oder ähnlich</t>
  </si>
  <si>
    <t>Unternehmer Heizung</t>
  </si>
  <si>
    <t>Unternehmer</t>
  </si>
  <si>
    <t>Unternehmer Elektro</t>
  </si>
  <si>
    <t>Digitalstrom: SW-UMR200</t>
  </si>
  <si>
    <t>bei Bedienung berücksichtigt</t>
  </si>
  <si>
    <t>Unternehmer Lüftung</t>
  </si>
  <si>
    <t>Wärmepumpe Sole/Wasser</t>
  </si>
  <si>
    <t>Zehnder ComfoAir Q600 ST</t>
  </si>
  <si>
    <t>Zehnder ComfoCool Q600 ST</t>
  </si>
  <si>
    <t>bis Bodenplatte</t>
  </si>
  <si>
    <t>Unternehmer Sanitär</t>
  </si>
  <si>
    <t>Untern. Erdsonden</t>
  </si>
  <si>
    <t>Unternehmer Küche</t>
  </si>
  <si>
    <t>nur Lieferung</t>
  </si>
  <si>
    <t>nur Ethernet/RJ45, kein Koax</t>
  </si>
  <si>
    <t>inkl. Ethernet/Switch</t>
  </si>
  <si>
    <t>Unternehmer PV</t>
  </si>
  <si>
    <t>Starkstromanlagen</t>
  </si>
  <si>
    <t>Hauptvert. Kommunikation</t>
  </si>
  <si>
    <t>Hauptvert. Starkstrom</t>
  </si>
  <si>
    <t>Solarstromanlage</t>
  </si>
  <si>
    <t>Schnurschalter</t>
  </si>
  <si>
    <t>230V 3-fach</t>
  </si>
  <si>
    <t>230V 1-fach</t>
  </si>
  <si>
    <t>Digitalstrom: GE-SDS200-CW</t>
  </si>
  <si>
    <t>Philips: Hue</t>
  </si>
  <si>
    <t>Digitalstrom: GE-KM300</t>
  </si>
  <si>
    <t>Digitalstrom: GE-KL200</t>
  </si>
  <si>
    <t>Philips: Hue Bridge</t>
  </si>
  <si>
    <t>Digitalstrom-Programmierung</t>
  </si>
  <si>
    <t>Deckeneinbauspot DSI40/DSI60</t>
  </si>
  <si>
    <t>Deckeneinbauspot DSN60</t>
  </si>
  <si>
    <t>Deckeneinbauspot DSB40</t>
  </si>
  <si>
    <t>Luxion: ERO</t>
  </si>
  <si>
    <t>Luxion: Luana</t>
  </si>
  <si>
    <t>Luxion: Jupiter</t>
  </si>
  <si>
    <t>Bodeneinbauspot BSI20</t>
  </si>
  <si>
    <t>Bodeneinbauspot BST</t>
  </si>
  <si>
    <t>Ledstar: Vario 55</t>
  </si>
  <si>
    <t>SGL: Luna Mini</t>
  </si>
  <si>
    <t>Aufbauleuchte DLL</t>
  </si>
  <si>
    <t>Gartenspot GSA</t>
  </si>
  <si>
    <t>SGL:  Wave</t>
  </si>
  <si>
    <t>SGL: Hovden</t>
  </si>
  <si>
    <t>Wandleuchte WST260</t>
  </si>
  <si>
    <t>SGL: Echo GU10</t>
  </si>
  <si>
    <t>Pollerleuchte PBA</t>
  </si>
  <si>
    <t>Lumimart: Vive</t>
  </si>
  <si>
    <t>Doorbird: D202</t>
  </si>
  <si>
    <t>Doorbird: A1101</t>
  </si>
  <si>
    <t>Digitalstrom: GN-KM200</t>
  </si>
  <si>
    <t>Brandmelder</t>
  </si>
  <si>
    <t>Feller: 4100-B</t>
  </si>
  <si>
    <t>Logitech: Circle View</t>
  </si>
  <si>
    <t>Digitalstrom: FTW06</t>
  </si>
  <si>
    <t>Digitalstrom: IC T4-Plug in</t>
  </si>
  <si>
    <t>Digitalstrom: SW-AKM200</t>
  </si>
  <si>
    <t>Digitalstrom: BL-KM200</t>
  </si>
  <si>
    <t>Raum-Temperatursensor</t>
  </si>
  <si>
    <t>Heizgruppen-Steuerung</t>
  </si>
  <si>
    <t>Einbautaster-Interface</t>
  </si>
  <si>
    <t>Bewegungsmelder-Interface</t>
  </si>
  <si>
    <t>Digitalstrom: dS-Weather</t>
  </si>
  <si>
    <t>Digitalstrom: GR-HKL230</t>
  </si>
  <si>
    <t>Sonnenschutz</t>
  </si>
  <si>
    <t>Untern. Sonnenschutz</t>
  </si>
  <si>
    <t>Steuerung Jalousien/Markisen</t>
  </si>
  <si>
    <t>Anschluss Spiegelschrank</t>
  </si>
  <si>
    <t>Digitalstrom: dSS20</t>
  </si>
  <si>
    <t>Digitalstrom: dSM12</t>
  </si>
  <si>
    <t>Digitalstrom: dSF20</t>
  </si>
  <si>
    <t>Digitalstrom: RT-SDM200</t>
  </si>
  <si>
    <t>Feller: Ediziodue</t>
  </si>
  <si>
    <t>Verant. Kosten</t>
  </si>
  <si>
    <t>Spiegelschrank durch Sanitär</t>
  </si>
  <si>
    <t>exkl. Hardware</t>
  </si>
  <si>
    <t>exkl. Tablet</t>
  </si>
  <si>
    <t>400V 1-fach</t>
  </si>
  <si>
    <t>1-fach Steckdose T13</t>
  </si>
  <si>
    <t>3-fach Steckdose T13</t>
  </si>
  <si>
    <t>1-fach Steckdose T25</t>
  </si>
  <si>
    <t>Indach-Anlage, 18kWp</t>
  </si>
  <si>
    <t>19.5 kWh</t>
  </si>
  <si>
    <t>PV-Installation</t>
  </si>
  <si>
    <t>Programmierung dS</t>
  </si>
  <si>
    <t>2 Arbeitstage</t>
  </si>
  <si>
    <t>exkl. Mobile</t>
  </si>
  <si>
    <t>Cyrill Weber, 29.03.2021</t>
  </si>
  <si>
    <t>Energiebus</t>
  </si>
  <si>
    <t>Zehnder ComfoTube</t>
  </si>
  <si>
    <t>Zehnder ComfoSense CCH</t>
  </si>
  <si>
    <t>Zehnder CO2/rF</t>
  </si>
  <si>
    <t>Zehnder ComfoConnect LAN C, OptionBox</t>
  </si>
  <si>
    <t>Jalousien inkl. Motoren</t>
  </si>
  <si>
    <t>Markisen inkl. Motoren</t>
  </si>
  <si>
    <t>Anschlüsse Jalousien/Markisen</t>
  </si>
  <si>
    <t>exkl. Leuchten</t>
  </si>
  <si>
    <t>Taster bei Bedienung</t>
  </si>
  <si>
    <t>Projekt:</t>
  </si>
  <si>
    <t>Kostenschätzung:</t>
  </si>
  <si>
    <t>Standort</t>
  </si>
  <si>
    <t>Kantone</t>
  </si>
  <si>
    <t>Aargau</t>
  </si>
  <si>
    <t>Appenzell Ausserrhoden</t>
  </si>
  <si>
    <t>Appenzell Innerrhoden</t>
  </si>
  <si>
    <t>Basel-Landschaft</t>
  </si>
  <si>
    <t>Basel-Stadt</t>
  </si>
  <si>
    <t>Bern</t>
  </si>
  <si>
    <t>Freiburg</t>
  </si>
  <si>
    <t>Genf</t>
  </si>
  <si>
    <t>Glarus</t>
  </si>
  <si>
    <t>Graubünden</t>
  </si>
  <si>
    <t>Jura</t>
  </si>
  <si>
    <t>Luzern</t>
  </si>
  <si>
    <t>Neuenburg</t>
  </si>
  <si>
    <t>Nidwalden</t>
  </si>
  <si>
    <t>Obwalden</t>
  </si>
  <si>
    <t>Schaffhausen</t>
  </si>
  <si>
    <t>Schwyz</t>
  </si>
  <si>
    <t>Solothurn</t>
  </si>
  <si>
    <t>St. Gallen</t>
  </si>
  <si>
    <t>Tessin</t>
  </si>
  <si>
    <t>Thurgau</t>
  </si>
  <si>
    <t>Uri</t>
  </si>
  <si>
    <t>Waadt</t>
  </si>
  <si>
    <t>Wallis</t>
  </si>
  <si>
    <t>Zug</t>
  </si>
  <si>
    <t>Zürich</t>
  </si>
  <si>
    <t>Kanton:</t>
  </si>
  <si>
    <t>Bezirk:</t>
  </si>
  <si>
    <t>Bezirke</t>
  </si>
  <si>
    <t>Winterthur</t>
  </si>
  <si>
    <t>Bülach</t>
  </si>
  <si>
    <t>Uster</t>
  </si>
  <si>
    <t>Horgen</t>
  </si>
  <si>
    <t>Meilen</t>
  </si>
  <si>
    <t>Hinwil </t>
  </si>
  <si>
    <t>Dietikon</t>
  </si>
  <si>
    <t>Dielsdorf</t>
  </si>
  <si>
    <t>Pfäffikon </t>
  </si>
  <si>
    <t>Affoltern</t>
  </si>
  <si>
    <t>Andelfingen</t>
  </si>
  <si>
    <t>Anzahl Geschosse:</t>
  </si>
  <si>
    <t>Anzahl Zimmer:</t>
  </si>
  <si>
    <t>Anzahl Personen:</t>
  </si>
  <si>
    <t>Energieeffizienzklasse:</t>
  </si>
  <si>
    <t>Allgemeine Angaben</t>
  </si>
  <si>
    <t>Anlagen</t>
  </si>
  <si>
    <t>Ja</t>
  </si>
  <si>
    <t>Nein</t>
  </si>
  <si>
    <t>Kontrollierte Wohnungslüftung:</t>
  </si>
  <si>
    <t>Referenzdaten Globalstrahlung [kWh/m²]</t>
  </si>
  <si>
    <t>Hinwil</t>
  </si>
  <si>
    <t>Pfäffikon</t>
  </si>
  <si>
    <t>(Kanton Zürich nach Bezirken)</t>
  </si>
  <si>
    <t>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</si>
  <si>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</si>
  <si>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</si>
  <si>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</si>
  <si>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</si>
  <si>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</si>
  <si>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</si>
  <si>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</si>
  <si>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</si>
  <si>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</si>
  <si>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</si>
  <si>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</si>
  <si>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</si>
  <si>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Photovoltaikanlage:</t>
  </si>
  <si>
    <t>Blitzschutzanlage:</t>
  </si>
  <si>
    <t>Gebäudeautomationssystem:</t>
  </si>
  <si>
    <t>E-Mobilität:</t>
  </si>
  <si>
    <t>Smart-Metering:</t>
  </si>
  <si>
    <t>Smart-Gardening:</t>
  </si>
  <si>
    <t>Einbruchmeldeanlage:</t>
  </si>
  <si>
    <t>Brandmeldeanlage:</t>
  </si>
  <si>
    <t>Optionale Anlagen</t>
  </si>
  <si>
    <t>Heizung / Wamwasser:</t>
  </si>
  <si>
    <t>Heizung / Warmwasser</t>
  </si>
  <si>
    <t>Luft/Wasser-Wärmepumpensystem</t>
  </si>
  <si>
    <t>Sole/Wasser-Wärmepumpensystem</t>
  </si>
  <si>
    <t>Erdsonden:</t>
  </si>
  <si>
    <t>Berechnugstool Photovoltaikanlage</t>
  </si>
  <si>
    <t>Dachfläche</t>
  </si>
  <si>
    <t>Abmessung der Dachfläche:</t>
  </si>
  <si>
    <t>Länge [m]</t>
  </si>
  <si>
    <t xml:space="preserve">(quadratische Fläche) </t>
  </si>
  <si>
    <t>Breite [m]</t>
  </si>
  <si>
    <r>
      <t>Fläche [m</t>
    </r>
    <r>
      <rPr>
        <sz val="11"/>
        <color theme="1"/>
        <rFont val="Calibri"/>
        <family val="2"/>
      </rPr>
      <t>²]</t>
    </r>
  </si>
  <si>
    <t>Abstand Dachrand zum PV-Modul</t>
  </si>
  <si>
    <t>(Mind. 0.5m)</t>
  </si>
  <si>
    <t>Nutzbare Dachfläche:</t>
  </si>
  <si>
    <t>Abmessung PV-Modul</t>
  </si>
  <si>
    <t>Modulaufstellung (Ausrichtung Süd)</t>
  </si>
  <si>
    <t>Aufstellungswinkel</t>
  </si>
  <si>
    <t>Winkel [°]</t>
  </si>
  <si>
    <r>
      <t xml:space="preserve">Effektive Modulabmessung </t>
    </r>
    <r>
      <rPr>
        <b/>
        <sz val="11"/>
        <rFont val="Calibri"/>
        <family val="2"/>
        <scheme val="minor"/>
      </rPr>
      <t>(Variante 1)</t>
    </r>
  </si>
  <si>
    <t>(Benötigter Platz Durch Aufstellungswinkel)</t>
  </si>
  <si>
    <r>
      <t xml:space="preserve">Effektive Modulabmessung </t>
    </r>
    <r>
      <rPr>
        <b/>
        <sz val="11"/>
        <rFont val="Calibri"/>
        <family val="2"/>
        <scheme val="minor"/>
      </rPr>
      <t>(Variante 2)</t>
    </r>
  </si>
  <si>
    <t>(Ost-/West-Seiten)</t>
  </si>
  <si>
    <t>(Nord-/Süd-Seiten)</t>
  </si>
  <si>
    <t xml:space="preserve">Module der Breitseite nach verbunden </t>
  </si>
  <si>
    <t>Modulaufstellung (Ausrichtung Ost/West)</t>
  </si>
  <si>
    <t>Modulanzahl durch Aufstellungskriterien</t>
  </si>
  <si>
    <t>Süd-Aufstellung (Variante 1)</t>
  </si>
  <si>
    <t xml:space="preserve">Anzahl Reihen </t>
  </si>
  <si>
    <t>Stk.</t>
  </si>
  <si>
    <t>Anzahl Module/Reihe</t>
  </si>
  <si>
    <t>Anzahl Module</t>
  </si>
  <si>
    <t>Süd-Aufstellung (Variante 2)</t>
  </si>
  <si>
    <t>Dachform</t>
  </si>
  <si>
    <t>Nutzbare Dachlänge PV</t>
  </si>
  <si>
    <t>Nutzbare Dachbreite PV</t>
  </si>
  <si>
    <t>[m]</t>
  </si>
  <si>
    <t>Auswahl an Modulen bereitstellen - Dimensionen/Elektrische Werte automatisch übernehmen!</t>
  </si>
  <si>
    <t>Formel für aufgestellte Module ergänzen!</t>
  </si>
  <si>
    <t>Ost/West-Aufstellung (Variante 1)</t>
  </si>
  <si>
    <t>Ost/West-Aufstellung (Variante 2)</t>
  </si>
  <si>
    <t>Flachdach</t>
  </si>
  <si>
    <t>Abstand zwischen Mdoulen (aufgestellt)</t>
  </si>
  <si>
    <t>Module der Längsseite nach verbunden</t>
  </si>
  <si>
    <t>Hilfsformel Anzahl Module ohne Zwischenräume</t>
  </si>
  <si>
    <t>Anzahl Zwischenräume</t>
  </si>
  <si>
    <t>Formel Flachdach:</t>
  </si>
  <si>
    <t>(Flachdach / Schrägdach)</t>
  </si>
  <si>
    <t>Art GA-System:</t>
  </si>
  <si>
    <t>KNX</t>
  </si>
  <si>
    <t>DALI</t>
  </si>
  <si>
    <t>Audiosystem: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</si>
</sst>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 Black"/>
      <family val="2"/>
    </font>
    <font>
      <sz val="11"/>
      <color rgb="FFFF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9" fillId="0" borderId="0"/>
  </cellStyleXfs>
  <cellXfs count="284">
    <xf numFmtId="0" fontId="0" fillId="0" borderId="0" xfId="0"/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textRotation="90"/>
    </xf>
    <xf numFmtId="0" fontId="4" fillId="0" borderId="26" xfId="0" applyFont="1" applyBorder="1" applyAlignment="1">
      <alignment horizontal="center" textRotation="90"/>
    </xf>
    <xf numFmtId="0" fontId="4" fillId="0" borderId="27" xfId="0" applyFont="1" applyBorder="1" applyAlignment="1">
      <alignment horizontal="center" textRotation="90"/>
    </xf>
    <xf numFmtId="4" fontId="11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6" xfId="0" applyFont="1" applyFill="1" applyBorder="1" applyAlignment="1">
      <alignment vertical="center"/>
    </xf>
    <xf numFmtId="0" fontId="13" fillId="5" borderId="7" xfId="0" applyFont="1" applyFill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13" fillId="6" borderId="0" xfId="0" applyFont="1" applyFill="1" applyAlignment="1">
      <alignment vertical="center"/>
    </xf>
    <xf numFmtId="0" fontId="13" fillId="6" borderId="3" xfId="0" applyFont="1" applyFill="1" applyBorder="1" applyAlignment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3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3" fillId="7" borderId="7" xfId="0" applyFont="1" applyFill="1" applyBorder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5" fillId="7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13" fillId="8" borderId="3" xfId="0" applyFont="1" applyFill="1" applyBorder="1" applyAlignment="1">
      <alignment vertical="center"/>
    </xf>
    <xf numFmtId="0" fontId="13" fillId="8" borderId="6" xfId="0" applyFont="1" applyFill="1" applyBorder="1" applyAlignment="1">
      <alignment vertical="center"/>
    </xf>
    <xf numFmtId="0" fontId="13" fillId="8" borderId="7" xfId="0" applyFont="1" applyFill="1" applyBorder="1" applyAlignment="1">
      <alignment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5" fillId="8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4" fontId="4" fillId="0" borderId="22" xfId="0" applyNumberFormat="1" applyFont="1" applyBorder="1" applyAlignment="1">
      <alignment horizontal="center" vertical="center" wrapText="1"/>
    </xf>
    <xf numFmtId="4" fontId="3" fillId="0" borderId="24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4" fillId="0" borderId="29" xfId="0" applyFont="1" applyBorder="1" applyAlignment="1">
      <alignment horizontal="left" vertical="center"/>
    </xf>
    <xf numFmtId="0" fontId="13" fillId="4" borderId="30" xfId="0" applyFont="1" applyFill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13" fillId="5" borderId="30" xfId="0" applyFont="1" applyFill="1" applyBorder="1" applyAlignment="1">
      <alignment horizontal="left" vertical="center"/>
    </xf>
    <xf numFmtId="0" fontId="13" fillId="6" borderId="30" xfId="0" applyFont="1" applyFill="1" applyBorder="1" applyAlignment="1">
      <alignment horizontal="left" vertical="center"/>
    </xf>
    <xf numFmtId="0" fontId="13" fillId="8" borderId="30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3" fillId="7" borderId="30" xfId="0" applyFont="1" applyFill="1" applyBorder="1" applyAlignment="1">
      <alignment horizontal="left" vertical="center"/>
    </xf>
    <xf numFmtId="0" fontId="18" fillId="4" borderId="30" xfId="0" applyFont="1" applyFill="1" applyBorder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4" borderId="6" xfId="0" applyFont="1" applyFill="1" applyBorder="1" applyAlignment="1">
      <alignment vertical="center"/>
    </xf>
    <xf numFmtId="0" fontId="19" fillId="4" borderId="7" xfId="0" applyFont="1" applyFill="1" applyBorder="1" applyAlignment="1">
      <alignment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4" fillId="3" borderId="1" xfId="0" applyFont="1" applyFill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3" fillId="6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3" fillId="8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5" fillId="4" borderId="0" xfId="0" applyFont="1" applyFill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13" fillId="4" borderId="33" xfId="0" applyFont="1" applyFill="1" applyBorder="1" applyAlignment="1">
      <alignment vertical="center"/>
    </xf>
    <xf numFmtId="0" fontId="13" fillId="6" borderId="33" xfId="0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26" fillId="0" borderId="28" xfId="0" applyFont="1" applyBorder="1" applyAlignment="1">
      <alignment horizontal="left" vertical="center"/>
    </xf>
    <xf numFmtId="0" fontId="26" fillId="0" borderId="14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4" fontId="13" fillId="4" borderId="5" xfId="0" applyNumberFormat="1" applyFont="1" applyFill="1" applyBorder="1" applyAlignment="1">
      <alignment horizontal="center" vertical="center"/>
    </xf>
    <xf numFmtId="4" fontId="13" fillId="4" borderId="7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4" fontId="13" fillId="5" borderId="5" xfId="0" applyNumberFormat="1" applyFont="1" applyFill="1" applyBorder="1" applyAlignment="1">
      <alignment horizontal="center" vertical="center"/>
    </xf>
    <xf numFmtId="4" fontId="13" fillId="5" borderId="7" xfId="0" applyNumberFormat="1" applyFont="1" applyFill="1" applyBorder="1" applyAlignment="1">
      <alignment horizontal="center" vertical="center"/>
    </xf>
    <xf numFmtId="4" fontId="4" fillId="0" borderId="5" xfId="1" applyNumberFormat="1" applyFont="1" applyBorder="1" applyAlignment="1">
      <alignment horizontal="center" vertical="center"/>
    </xf>
    <xf numFmtId="4" fontId="13" fillId="6" borderId="5" xfId="0" applyNumberFormat="1" applyFont="1" applyFill="1" applyBorder="1" applyAlignment="1">
      <alignment horizontal="center" vertical="center"/>
    </xf>
    <xf numFmtId="4" fontId="13" fillId="6" borderId="7" xfId="0" applyNumberFormat="1" applyFont="1" applyFill="1" applyBorder="1" applyAlignment="1">
      <alignment horizontal="center" vertical="center"/>
    </xf>
    <xf numFmtId="4" fontId="6" fillId="0" borderId="5" xfId="1" applyNumberFormat="1" applyFont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4" fontId="13" fillId="7" borderId="5" xfId="0" applyNumberFormat="1" applyFont="1" applyFill="1" applyBorder="1" applyAlignment="1">
      <alignment horizontal="center" vertical="center"/>
    </xf>
    <xf numFmtId="4" fontId="13" fillId="7" borderId="7" xfId="0" applyNumberFormat="1" applyFont="1" applyFill="1" applyBorder="1" applyAlignment="1">
      <alignment horizontal="center" vertical="center"/>
    </xf>
    <xf numFmtId="4" fontId="13" fillId="8" borderId="5" xfId="0" applyNumberFormat="1" applyFont="1" applyFill="1" applyBorder="1" applyAlignment="1">
      <alignment horizontal="center" vertical="center"/>
    </xf>
    <xf numFmtId="4" fontId="13" fillId="8" borderId="7" xfId="0" applyNumberFormat="1" applyFont="1" applyFill="1" applyBorder="1" applyAlignment="1">
      <alignment horizontal="center" vertical="center"/>
    </xf>
    <xf numFmtId="4" fontId="7" fillId="2" borderId="5" xfId="0" applyNumberFormat="1" applyFont="1" applyFill="1" applyBorder="1" applyAlignment="1">
      <alignment horizontal="center" vertical="center"/>
    </xf>
    <xf numFmtId="4" fontId="7" fillId="2" borderId="7" xfId="0" applyNumberFormat="1" applyFont="1" applyFill="1" applyBorder="1" applyAlignment="1">
      <alignment horizontal="center" vertical="center"/>
    </xf>
    <xf numFmtId="4" fontId="19" fillId="4" borderId="5" xfId="0" applyNumberFormat="1" applyFont="1" applyFill="1" applyBorder="1" applyAlignment="1">
      <alignment horizontal="center" vertical="center"/>
    </xf>
    <xf numFmtId="4" fontId="20" fillId="4" borderId="7" xfId="0" applyNumberFormat="1" applyFont="1" applyFill="1" applyBorder="1" applyAlignment="1">
      <alignment horizontal="center" vertical="center"/>
    </xf>
    <xf numFmtId="4" fontId="4" fillId="0" borderId="7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vertical="center"/>
    </xf>
    <xf numFmtId="0" fontId="13" fillId="5" borderId="5" xfId="0" applyFont="1" applyFill="1" applyBorder="1" applyAlignment="1">
      <alignment vertical="center"/>
    </xf>
    <xf numFmtId="0" fontId="13" fillId="6" borderId="5" xfId="0" applyFont="1" applyFill="1" applyBorder="1" applyAlignment="1">
      <alignment vertical="center"/>
    </xf>
    <xf numFmtId="0" fontId="6" fillId="0" borderId="5" xfId="1" applyNumberFormat="1" applyFont="1" applyBorder="1" applyAlignment="1">
      <alignment vertical="center"/>
    </xf>
    <xf numFmtId="0" fontId="13" fillId="7" borderId="5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3" fillId="7" borderId="33" xfId="0" applyFont="1" applyFill="1" applyBorder="1" applyAlignment="1">
      <alignment vertical="center"/>
    </xf>
    <xf numFmtId="0" fontId="4" fillId="0" borderId="33" xfId="1" applyNumberFormat="1" applyFont="1" applyBorder="1" applyAlignment="1">
      <alignment vertical="center"/>
    </xf>
    <xf numFmtId="0" fontId="13" fillId="8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30" xfId="0" applyFont="1" applyFill="1" applyBorder="1" applyAlignment="1">
      <alignment horizontal="left" vertical="center"/>
    </xf>
    <xf numFmtId="0" fontId="9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4" fillId="9" borderId="3" xfId="0" applyFont="1" applyFill="1" applyBorder="1" applyAlignment="1">
      <alignment vertical="center"/>
    </xf>
    <xf numFmtId="0" fontId="4" fillId="9" borderId="5" xfId="1" applyNumberFormat="1" applyFont="1" applyFill="1" applyBorder="1" applyAlignment="1">
      <alignment vertical="center"/>
    </xf>
    <xf numFmtId="0" fontId="4" fillId="9" borderId="6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4" fontId="4" fillId="9" borderId="5" xfId="1" applyNumberFormat="1" applyFont="1" applyFill="1" applyBorder="1" applyAlignment="1">
      <alignment horizontal="center" vertical="center"/>
    </xf>
    <xf numFmtId="4" fontId="3" fillId="9" borderId="7" xfId="0" applyNumberFormat="1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24" fillId="9" borderId="0" xfId="0" applyFont="1" applyFill="1" applyAlignment="1">
      <alignment vertical="center"/>
    </xf>
    <xf numFmtId="0" fontId="17" fillId="9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9" borderId="33" xfId="1" applyNumberFormat="1" applyFont="1" applyFill="1" applyBorder="1" applyAlignment="1">
      <alignment vertical="center"/>
    </xf>
    <xf numFmtId="4" fontId="6" fillId="9" borderId="5" xfId="1" applyNumberFormat="1" applyFont="1" applyFill="1" applyBorder="1" applyAlignment="1">
      <alignment horizontal="center" vertical="center"/>
    </xf>
    <xf numFmtId="0" fontId="29" fillId="0" borderId="0" xfId="2"/>
    <xf numFmtId="0" fontId="28" fillId="0" borderId="34" xfId="0" applyFont="1" applyBorder="1"/>
    <xf numFmtId="0" fontId="29" fillId="0" borderId="34" xfId="2" applyBorder="1"/>
    <xf numFmtId="0" fontId="0" fillId="10" borderId="0" xfId="0" applyFill="1"/>
    <xf numFmtId="0" fontId="0" fillId="10" borderId="41" xfId="0" applyFill="1" applyBorder="1" applyAlignment="1">
      <alignment horizontal="right"/>
    </xf>
    <xf numFmtId="0" fontId="0" fillId="10" borderId="36" xfId="0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8" fillId="0" borderId="37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28" fillId="0" borderId="0" xfId="0" applyFont="1"/>
    <xf numFmtId="0" fontId="0" fillId="10" borderId="0" xfId="0" applyFill="1" applyAlignment="1">
      <alignment horizontal="right"/>
    </xf>
    <xf numFmtId="0" fontId="30" fillId="3" borderId="42" xfId="0" applyFont="1" applyFill="1" applyBorder="1"/>
    <xf numFmtId="0" fontId="30" fillId="3" borderId="46" xfId="0" applyFont="1" applyFill="1" applyBorder="1"/>
    <xf numFmtId="0" fontId="28" fillId="3" borderId="50" xfId="0" applyFont="1" applyFill="1" applyBorder="1"/>
    <xf numFmtId="0" fontId="28" fillId="3" borderId="51" xfId="0" applyFont="1" applyFill="1" applyBorder="1"/>
    <xf numFmtId="0" fontId="28" fillId="3" borderId="52" xfId="0" applyFont="1" applyFill="1" applyBorder="1"/>
    <xf numFmtId="0" fontId="28" fillId="0" borderId="42" xfId="0" applyFont="1" applyBorder="1"/>
    <xf numFmtId="0" fontId="0" fillId="0" borderId="43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28" fillId="0" borderId="53" xfId="0" applyFont="1" applyBorder="1"/>
    <xf numFmtId="0" fontId="0" fillId="0" borderId="50" xfId="0" applyBorder="1"/>
    <xf numFmtId="0" fontId="0" fillId="0" borderId="53" xfId="0" applyBorder="1"/>
    <xf numFmtId="0" fontId="0" fillId="0" borderId="51" xfId="0" applyBorder="1"/>
    <xf numFmtId="0" fontId="0" fillId="0" borderId="52" xfId="0" applyBorder="1"/>
    <xf numFmtId="0" fontId="28" fillId="0" borderId="46" xfId="0" applyFont="1" applyBorder="1"/>
    <xf numFmtId="0" fontId="0" fillId="0" borderId="47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34" xfId="0" applyBorder="1"/>
    <xf numFmtId="0" fontId="31" fillId="3" borderId="42" xfId="0" applyFont="1" applyFill="1" applyBorder="1"/>
    <xf numFmtId="0" fontId="31" fillId="3" borderId="46" xfId="0" applyFont="1" applyFill="1" applyBorder="1"/>
    <xf numFmtId="0" fontId="30" fillId="0" borderId="0" xfId="0" applyFont="1"/>
    <xf numFmtId="0" fontId="0" fillId="3" borderId="42" xfId="0" applyFill="1" applyBorder="1"/>
    <xf numFmtId="0" fontId="0" fillId="2" borderId="45" xfId="0" applyFill="1" applyBorder="1"/>
    <xf numFmtId="0" fontId="0" fillId="3" borderId="46" xfId="0" applyFill="1" applyBorder="1"/>
    <xf numFmtId="0" fontId="0" fillId="2" borderId="52" xfId="0" applyFill="1" applyBorder="1"/>
    <xf numFmtId="0" fontId="33" fillId="0" borderId="50" xfId="0" applyFont="1" applyBorder="1"/>
    <xf numFmtId="0" fontId="33" fillId="0" borderId="45" xfId="0" applyFont="1" applyBorder="1"/>
    <xf numFmtId="0" fontId="33" fillId="2" borderId="42" xfId="0" applyFont="1" applyFill="1" applyBorder="1" applyAlignment="1">
      <alignment horizontal="right"/>
    </xf>
    <xf numFmtId="0" fontId="33" fillId="3" borderId="54" xfId="0" applyFont="1" applyFill="1" applyBorder="1"/>
    <xf numFmtId="164" fontId="33" fillId="0" borderId="42" xfId="0" applyNumberFormat="1" applyFont="1" applyBorder="1"/>
    <xf numFmtId="0" fontId="33" fillId="3" borderId="47" xfId="0" applyFont="1" applyFill="1" applyBorder="1"/>
    <xf numFmtId="0" fontId="33" fillId="0" borderId="0" xfId="0" applyFont="1"/>
    <xf numFmtId="164" fontId="33" fillId="0" borderId="53" xfId="0" applyNumberFormat="1" applyFont="1" applyBorder="1"/>
    <xf numFmtId="0" fontId="33" fillId="0" borderId="51" xfId="0" applyFont="1" applyBorder="1"/>
    <xf numFmtId="0" fontId="33" fillId="3" borderId="42" xfId="0" applyFont="1" applyFill="1" applyBorder="1"/>
    <xf numFmtId="0" fontId="33" fillId="0" borderId="53" xfId="0" applyFont="1" applyBorder="1"/>
    <xf numFmtId="0" fontId="33" fillId="3" borderId="46" xfId="0" applyFont="1" applyFill="1" applyBorder="1"/>
    <xf numFmtId="164" fontId="33" fillId="0" borderId="46" xfId="0" applyNumberFormat="1" applyFont="1" applyBorder="1"/>
    <xf numFmtId="0" fontId="0" fillId="3" borderId="53" xfId="0" applyFill="1" applyBorder="1"/>
    <xf numFmtId="0" fontId="33" fillId="3" borderId="53" xfId="0" applyFont="1" applyFill="1" applyBorder="1"/>
    <xf numFmtId="164" fontId="33" fillId="0" borderId="0" xfId="0" applyNumberFormat="1" applyFont="1"/>
    <xf numFmtId="1" fontId="33" fillId="2" borderId="42" xfId="0" applyNumberFormat="1" applyFont="1" applyFill="1" applyBorder="1"/>
    <xf numFmtId="0" fontId="34" fillId="0" borderId="0" xfId="0" applyFont="1"/>
    <xf numFmtId="1" fontId="0" fillId="0" borderId="45" xfId="0" applyNumberFormat="1" applyBorder="1"/>
    <xf numFmtId="0" fontId="28" fillId="11" borderId="49" xfId="0" applyFont="1" applyFill="1" applyBorder="1"/>
    <xf numFmtId="0" fontId="0" fillId="0" borderId="54" xfId="0" applyBorder="1"/>
    <xf numFmtId="1" fontId="0" fillId="0" borderId="53" xfId="0" applyNumberFormat="1" applyBorder="1"/>
    <xf numFmtId="0" fontId="28" fillId="11" borderId="46" xfId="0" applyFont="1" applyFill="1" applyBorder="1"/>
    <xf numFmtId="0" fontId="22" fillId="0" borderId="0" xfId="0" applyFont="1"/>
    <xf numFmtId="0" fontId="0" fillId="10" borderId="41" xfId="0" applyFill="1" applyBorder="1"/>
    <xf numFmtId="0" fontId="28" fillId="0" borderId="37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4" fontId="26" fillId="0" borderId="11" xfId="0" applyNumberFormat="1" applyFont="1" applyBorder="1" applyAlignment="1">
      <alignment horizontal="center" vertical="center"/>
    </xf>
    <xf numFmtId="4" fontId="26" fillId="0" borderId="13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8" fillId="0" borderId="43" xfId="0" applyFont="1" applyBorder="1" applyAlignment="1">
      <alignment horizontal="center"/>
    </xf>
    <xf numFmtId="0" fontId="28" fillId="0" borderId="47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48" xfId="0" applyFont="1" applyBorder="1" applyAlignment="1">
      <alignment horizontal="center"/>
    </xf>
  </cellXfs>
  <cellStyles count="3">
    <cellStyle name="Currency" xfId="1" builtinId="4"/>
    <cellStyle name="Normal" xfId="0" builtinId="0"/>
    <cellStyle name="Standard 2" xfId="2" xr:uid="{2DDD9B19-D125-400A-A490-C7ED36BAB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C43E-0935-4281-B0BA-BF8B1436D339}">
  <dimension ref="A1:O13"/>
  <sheetViews>
    <sheetView tabSelected="1" zoomScale="160" workbookViewId="0">
      <selection activeCell="K2" sqref="K2"/>
    </sheetView>
  </sheetViews>
  <sheetFormatPr baseColWidth="10" defaultRowHeight="15" x14ac:dyDescent="0.2"/>
  <cols>
    <col min="1" max="1" width="21.1640625" bestFit="1" customWidth="1"/>
    <col min="2" max="2" width="7.6640625" bestFit="1" customWidth="1"/>
    <col min="4" max="4" width="5.83203125" customWidth="1"/>
    <col min="5" max="5" width="20.5" bestFit="1" customWidth="1"/>
    <col min="6" max="6" width="5.5" customWidth="1"/>
    <col min="7" max="7" width="12.1640625" customWidth="1"/>
    <col min="8" max="8" width="5.83203125" customWidth="1"/>
    <col min="9" max="9" width="20.83203125" bestFit="1" customWidth="1"/>
    <col min="10" max="10" width="3" customWidth="1"/>
    <col min="11" max="11" width="32.6640625" bestFit="1" customWidth="1"/>
    <col min="12" max="12" width="5.83203125" customWidth="1"/>
    <col min="13" max="13" width="28.83203125" bestFit="1" customWidth="1"/>
    <col min="14" max="14" width="3.83203125" customWidth="1"/>
    <col min="15" max="15" width="11.5" bestFit="1" customWidth="1"/>
  </cols>
  <sheetData>
    <row r="1" spans="1:15" ht="16" thickBot="1" x14ac:dyDescent="0.25">
      <c r="A1" s="264" t="s">
        <v>306</v>
      </c>
      <c r="B1" s="265"/>
      <c r="C1" s="266"/>
      <c r="E1" s="264" t="s">
        <v>306</v>
      </c>
      <c r="F1" s="265"/>
      <c r="G1" s="266"/>
      <c r="I1" s="264" t="s">
        <v>307</v>
      </c>
      <c r="J1" s="265"/>
      <c r="K1" s="266"/>
      <c r="M1" s="206" t="s">
        <v>336</v>
      </c>
      <c r="N1" s="207"/>
      <c r="O1" s="208"/>
    </row>
    <row r="2" spans="1:15" x14ac:dyDescent="0.2">
      <c r="A2" s="202" t="s">
        <v>258</v>
      </c>
      <c r="C2" s="263"/>
      <c r="E2" t="s">
        <v>372</v>
      </c>
      <c r="F2" t="s">
        <v>373</v>
      </c>
      <c r="G2" s="199">
        <v>20</v>
      </c>
      <c r="I2" s="204" t="s">
        <v>337</v>
      </c>
      <c r="K2" s="210" t="s">
        <v>340</v>
      </c>
      <c r="M2" s="204" t="s">
        <v>310</v>
      </c>
      <c r="O2" s="210" t="s">
        <v>308</v>
      </c>
    </row>
    <row r="3" spans="1:15" x14ac:dyDescent="0.2">
      <c r="A3" s="202" t="s">
        <v>260</v>
      </c>
      <c r="B3" s="204" t="s">
        <v>288</v>
      </c>
      <c r="C3" s="200" t="s">
        <v>287</v>
      </c>
      <c r="E3" t="s">
        <v>371</v>
      </c>
      <c r="F3" t="s">
        <v>373</v>
      </c>
      <c r="G3" s="199">
        <v>12</v>
      </c>
      <c r="M3" t="s">
        <v>328</v>
      </c>
      <c r="O3" s="210" t="s">
        <v>308</v>
      </c>
    </row>
    <row r="4" spans="1:15" x14ac:dyDescent="0.2">
      <c r="A4" s="202"/>
      <c r="B4" s="204" t="s">
        <v>289</v>
      </c>
      <c r="C4" s="200" t="s">
        <v>287</v>
      </c>
      <c r="E4" t="s">
        <v>370</v>
      </c>
      <c r="G4" t="s">
        <v>378</v>
      </c>
      <c r="M4" t="s">
        <v>329</v>
      </c>
      <c r="O4" s="210" t="s">
        <v>309</v>
      </c>
    </row>
    <row r="5" spans="1:15" x14ac:dyDescent="0.2">
      <c r="A5" s="202" t="s">
        <v>302</v>
      </c>
      <c r="B5" s="204"/>
      <c r="C5" s="200"/>
      <c r="M5" t="s">
        <v>330</v>
      </c>
      <c r="O5" s="210" t="s">
        <v>308</v>
      </c>
    </row>
    <row r="6" spans="1:15" x14ac:dyDescent="0.2">
      <c r="A6" s="202" t="s">
        <v>303</v>
      </c>
      <c r="B6" s="204"/>
      <c r="C6" s="200"/>
      <c r="M6" t="s">
        <v>385</v>
      </c>
      <c r="O6" s="199" t="s">
        <v>13</v>
      </c>
    </row>
    <row r="7" spans="1:15" x14ac:dyDescent="0.2">
      <c r="A7" s="202" t="s">
        <v>304</v>
      </c>
      <c r="B7" s="204"/>
      <c r="C7" s="200"/>
      <c r="M7" t="s">
        <v>331</v>
      </c>
      <c r="O7" s="210" t="s">
        <v>308</v>
      </c>
    </row>
    <row r="8" spans="1:15" ht="16" thickBot="1" x14ac:dyDescent="0.25">
      <c r="A8" s="203" t="s">
        <v>305</v>
      </c>
      <c r="B8" s="205"/>
      <c r="C8" s="201"/>
      <c r="M8" t="s">
        <v>332</v>
      </c>
      <c r="O8" s="210" t="s">
        <v>309</v>
      </c>
    </row>
    <row r="9" spans="1:15" x14ac:dyDescent="0.2">
      <c r="M9" t="s">
        <v>333</v>
      </c>
      <c r="O9" s="210" t="s">
        <v>309</v>
      </c>
    </row>
    <row r="10" spans="1:15" x14ac:dyDescent="0.2">
      <c r="A10" s="209"/>
      <c r="B10" s="209"/>
      <c r="C10" s="209"/>
      <c r="M10" t="s">
        <v>335</v>
      </c>
      <c r="O10" s="210" t="s">
        <v>309</v>
      </c>
    </row>
    <row r="11" spans="1:15" x14ac:dyDescent="0.2">
      <c r="M11" t="s">
        <v>334</v>
      </c>
      <c r="O11" s="210" t="s">
        <v>308</v>
      </c>
    </row>
    <row r="12" spans="1:15" x14ac:dyDescent="0.2">
      <c r="M12" t="s">
        <v>341</v>
      </c>
      <c r="O12" s="210" t="s">
        <v>308</v>
      </c>
    </row>
    <row r="13" spans="1:15" x14ac:dyDescent="0.2">
      <c r="M13" t="s">
        <v>388</v>
      </c>
      <c r="O13" s="210" t="s">
        <v>308</v>
      </c>
    </row>
  </sheetData>
  <mergeCells count="3">
    <mergeCell ref="A1:C1"/>
    <mergeCell ref="I1:K1"/>
    <mergeCell ref="E1:G1"/>
  </mergeCells>
  <dataValidations count="1">
    <dataValidation type="list" allowBlank="1" showInputMessage="1" showErrorMessage="1" sqref="G4" xr:uid="{2659351C-7F92-4025-A0C8-4C39BF14BEB9}">
      <formula1>"Flachdach, Schrägdach"</formula1>
    </dataValidation>
  </dataValidations>
  <pageMargins left="0.7" right="0.7" top="0.78740157499999996" bottom="0.78740157499999996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2055EB-C529-4776-B79C-CEA5ADCED2FC}">
          <x14:formula1>
            <xm:f>'Tabellen Standort'!$AB$3:$AB$14</xm:f>
          </x14:formula1>
          <xm:sqref>C4</xm:sqref>
        </x14:dataValidation>
        <x14:dataValidation type="list" allowBlank="1" showInputMessage="1" showErrorMessage="1" xr:uid="{641C219F-B20F-475C-89CE-51D92A1349B1}">
          <x14:formula1>
            <xm:f>'Tabellen Anlagen'!$A$2:$A$3</xm:f>
          </x14:formula1>
          <xm:sqref>K2</xm:sqref>
        </x14:dataValidation>
        <x14:dataValidation type="list" allowBlank="1" showInputMessage="1" showErrorMessage="1" xr:uid="{96670CA4-D2AF-4DB6-A79D-FC9CB0B51331}">
          <x14:formula1>
            <xm:f>'Tabellen Sonstiges'!$A$1:$A$2</xm:f>
          </x14:formula1>
          <xm:sqref>O2:O5 O7:O13</xm:sqref>
        </x14:dataValidation>
        <x14:dataValidation type="list" allowBlank="1" showInputMessage="1" showErrorMessage="1" xr:uid="{8999098F-AD46-4DB3-B607-55EE4C0EF28A}">
          <x14:formula1>
            <xm:f>'Tabellen Sonstiges'!$F$1:$F$3</xm:f>
          </x14:formula1>
          <xm:sqref>O6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6D56-5BAC-4936-8088-861EFA8F9339}">
  <dimension ref="A1"/>
  <sheetViews>
    <sheetView workbookViewId="0">
      <selection activeCell="E38" sqref="E38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6EDE-6192-4A7F-B28E-60A89041719C}">
  <dimension ref="A1:AP157"/>
  <sheetViews>
    <sheetView zoomScale="90" zoomScaleNormal="90" workbookViewId="0">
      <pane xSplit="9" ySplit="6" topLeftCell="J59" activePane="bottomRight" state="frozen"/>
      <selection pane="topRight" activeCell="F1" sqref="F1"/>
      <selection pane="bottomLeft" activeCell="A8" sqref="A8"/>
      <selection pane="bottomRight" activeCell="S81" sqref="S81"/>
    </sheetView>
  </sheetViews>
  <sheetFormatPr baseColWidth="10" defaultColWidth="11.5" defaultRowHeight="14" x14ac:dyDescent="0.2"/>
  <cols>
    <col min="1" max="1" width="6.83203125" style="108" customWidth="1"/>
    <col min="2" max="2" width="2.5" style="6" customWidth="1"/>
    <col min="3" max="3" width="2.5" style="4" customWidth="1"/>
    <col min="4" max="4" width="30.6640625" style="5" customWidth="1"/>
    <col min="5" max="5" width="18.83203125" style="13" bestFit="1" customWidth="1"/>
    <col min="6" max="6" width="20.6640625" style="135" customWidth="1"/>
    <col min="7" max="7" width="26.6640625" style="11" customWidth="1"/>
    <col min="8" max="8" width="26.6640625" style="12" customWidth="1"/>
    <col min="9" max="9" width="12.5" style="147" customWidth="1"/>
    <col min="10" max="10" width="14.1640625" style="148" bestFit="1" customWidth="1"/>
    <col min="11" max="11" width="3.33203125" style="19" customWidth="1"/>
    <col min="12" max="40" width="3.33203125" style="20" customWidth="1"/>
    <col min="41" max="41" width="3.33203125" style="21" customWidth="1"/>
    <col min="42" max="42" width="93.5" style="124" bestFit="1" customWidth="1"/>
    <col min="43" max="16384" width="11.5" style="1"/>
  </cols>
  <sheetData>
    <row r="1" spans="1:42" s="29" customFormat="1" ht="19" x14ac:dyDescent="0.2">
      <c r="A1" s="89" t="s">
        <v>258</v>
      </c>
      <c r="C1" s="30"/>
      <c r="D1" s="30"/>
      <c r="E1" s="30"/>
      <c r="F1" s="30"/>
      <c r="G1" s="30"/>
      <c r="H1" s="30"/>
      <c r="I1" s="144"/>
      <c r="J1" s="144"/>
      <c r="K1" s="30"/>
      <c r="L1" s="30"/>
      <c r="M1" s="30"/>
      <c r="N1" s="30"/>
      <c r="O1" s="30"/>
      <c r="P1" s="30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120"/>
    </row>
    <row r="2" spans="1:42" s="29" customFormat="1" ht="19" x14ac:dyDescent="0.2">
      <c r="A2" s="89" t="s">
        <v>259</v>
      </c>
      <c r="C2" s="30"/>
      <c r="D2" s="30"/>
      <c r="E2" s="30"/>
      <c r="F2" s="30"/>
      <c r="G2" s="30"/>
      <c r="H2" s="30"/>
      <c r="I2" s="144"/>
      <c r="J2" s="144"/>
      <c r="K2" s="30"/>
      <c r="L2" s="30"/>
      <c r="M2" s="30"/>
      <c r="N2" s="30"/>
      <c r="O2" s="30"/>
      <c r="P2" s="30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120"/>
    </row>
    <row r="3" spans="1:42" s="29" customFormat="1" ht="16" x14ac:dyDescent="0.2">
      <c r="A3" s="90" t="s">
        <v>247</v>
      </c>
      <c r="C3" s="31"/>
      <c r="D3" s="31"/>
      <c r="E3" s="28"/>
      <c r="F3" s="28"/>
      <c r="G3" s="28"/>
      <c r="H3" s="28"/>
      <c r="I3" s="41"/>
      <c r="J3" s="42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120"/>
    </row>
    <row r="4" spans="1:42" s="34" customFormat="1" ht="15" thickBot="1" x14ac:dyDescent="0.25">
      <c r="A4" s="91"/>
      <c r="B4" s="32"/>
      <c r="C4" s="32"/>
      <c r="D4" s="32"/>
      <c r="E4" s="33"/>
      <c r="F4" s="33"/>
      <c r="G4" s="33"/>
      <c r="H4" s="33"/>
      <c r="I4" s="43"/>
      <c r="J4" s="44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121"/>
    </row>
    <row r="5" spans="1:42" s="143" customFormat="1" ht="17" x14ac:dyDescent="0.2">
      <c r="A5" s="137" t="s">
        <v>139</v>
      </c>
      <c r="B5" s="267" t="s">
        <v>136</v>
      </c>
      <c r="C5" s="268"/>
      <c r="D5" s="269"/>
      <c r="E5" s="138" t="s">
        <v>233</v>
      </c>
      <c r="F5" s="139" t="s">
        <v>161</v>
      </c>
      <c r="G5" s="140" t="s">
        <v>135</v>
      </c>
      <c r="H5" s="141" t="s">
        <v>69</v>
      </c>
      <c r="I5" s="270" t="s">
        <v>134</v>
      </c>
      <c r="J5" s="271"/>
      <c r="K5" s="272" t="s">
        <v>133</v>
      </c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73"/>
      <c r="AO5" s="274"/>
      <c r="AP5" s="142"/>
    </row>
    <row r="6" spans="1:42" s="47" customFormat="1" ht="76" thickBot="1" x14ac:dyDescent="0.25">
      <c r="A6" s="101"/>
      <c r="B6" s="45"/>
      <c r="C6" s="45"/>
      <c r="D6" s="46"/>
      <c r="E6" s="35"/>
      <c r="F6" s="132"/>
      <c r="G6" s="36"/>
      <c r="H6" s="37"/>
      <c r="I6" s="92" t="s">
        <v>144</v>
      </c>
      <c r="J6" s="93" t="s">
        <v>145</v>
      </c>
      <c r="K6" s="38" t="s">
        <v>4</v>
      </c>
      <c r="L6" s="39" t="s">
        <v>24</v>
      </c>
      <c r="M6" s="39" t="s">
        <v>98</v>
      </c>
      <c r="N6" s="39" t="s">
        <v>95</v>
      </c>
      <c r="O6" s="39" t="s">
        <v>96</v>
      </c>
      <c r="P6" s="39" t="s">
        <v>97</v>
      </c>
      <c r="Q6" s="39" t="s">
        <v>99</v>
      </c>
      <c r="R6" s="39" t="s">
        <v>72</v>
      </c>
      <c r="S6" s="39" t="s">
        <v>1</v>
      </c>
      <c r="T6" s="39" t="s">
        <v>71</v>
      </c>
      <c r="U6" s="39" t="s">
        <v>73</v>
      </c>
      <c r="V6" s="39" t="s">
        <v>74</v>
      </c>
      <c r="W6" s="39" t="s">
        <v>75</v>
      </c>
      <c r="X6" s="39" t="s">
        <v>76</v>
      </c>
      <c r="Y6" s="39" t="s">
        <v>3</v>
      </c>
      <c r="Z6" s="39" t="s">
        <v>77</v>
      </c>
      <c r="AA6" s="39" t="s">
        <v>107</v>
      </c>
      <c r="AB6" s="39" t="s">
        <v>78</v>
      </c>
      <c r="AC6" s="39" t="s">
        <v>79</v>
      </c>
      <c r="AD6" s="39" t="s">
        <v>80</v>
      </c>
      <c r="AE6" s="39" t="s">
        <v>81</v>
      </c>
      <c r="AF6" s="39" t="s">
        <v>82</v>
      </c>
      <c r="AG6" s="39" t="s">
        <v>83</v>
      </c>
      <c r="AH6" s="39" t="s">
        <v>75</v>
      </c>
      <c r="AI6" s="39" t="s">
        <v>100</v>
      </c>
      <c r="AJ6" s="39" t="s">
        <v>84</v>
      </c>
      <c r="AK6" s="39" t="s">
        <v>103</v>
      </c>
      <c r="AL6" s="39" t="s">
        <v>85</v>
      </c>
      <c r="AM6" s="39" t="s">
        <v>86</v>
      </c>
      <c r="AN6" s="39" t="s">
        <v>88</v>
      </c>
      <c r="AO6" s="40" t="s">
        <v>87</v>
      </c>
      <c r="AP6" s="122"/>
    </row>
    <row r="7" spans="1:42" s="56" customFormat="1" ht="16" x14ac:dyDescent="0.2">
      <c r="A7" s="102">
        <v>15</v>
      </c>
      <c r="B7" s="48" t="s">
        <v>0</v>
      </c>
      <c r="C7" s="48"/>
      <c r="D7" s="49"/>
      <c r="E7" s="50"/>
      <c r="F7" s="133"/>
      <c r="G7" s="51"/>
      <c r="H7" s="52"/>
      <c r="I7" s="145"/>
      <c r="J7" s="146"/>
      <c r="K7" s="53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5"/>
      <c r="AP7" s="123"/>
    </row>
    <row r="8" spans="1:42" x14ac:dyDescent="0.2">
      <c r="A8" s="103">
        <v>152</v>
      </c>
      <c r="B8" s="2"/>
      <c r="C8" s="2"/>
      <c r="D8" s="5" t="s">
        <v>28</v>
      </c>
      <c r="E8" s="165" t="s">
        <v>111</v>
      </c>
      <c r="F8" s="11" t="s">
        <v>156</v>
      </c>
      <c r="H8" s="12" t="s">
        <v>169</v>
      </c>
    </row>
    <row r="9" spans="1:42" x14ac:dyDescent="0.2">
      <c r="A9" s="103">
        <v>153</v>
      </c>
      <c r="B9" s="1"/>
      <c r="C9" s="2"/>
      <c r="D9" s="5" t="s">
        <v>25</v>
      </c>
      <c r="E9" s="165" t="s">
        <v>111</v>
      </c>
      <c r="F9" s="11" t="s">
        <v>158</v>
      </c>
      <c r="H9" s="12" t="s">
        <v>146</v>
      </c>
    </row>
    <row r="10" spans="1:42" x14ac:dyDescent="0.2">
      <c r="A10" s="103">
        <v>153</v>
      </c>
      <c r="B10" s="2"/>
      <c r="C10" s="2"/>
      <c r="D10" s="5" t="s">
        <v>26</v>
      </c>
      <c r="E10" s="165" t="s">
        <v>111</v>
      </c>
      <c r="F10" s="11" t="s">
        <v>157</v>
      </c>
      <c r="H10" s="12" t="s">
        <v>146</v>
      </c>
    </row>
    <row r="11" spans="1:42" x14ac:dyDescent="0.2">
      <c r="A11" s="103">
        <v>155</v>
      </c>
      <c r="B11" s="2"/>
      <c r="C11" s="2"/>
      <c r="D11" s="5" t="s">
        <v>27</v>
      </c>
      <c r="E11" s="165" t="s">
        <v>111</v>
      </c>
      <c r="F11" s="11" t="s">
        <v>158</v>
      </c>
      <c r="H11" s="12" t="s">
        <v>169</v>
      </c>
    </row>
    <row r="12" spans="1:42" s="64" customFormat="1" ht="16" x14ac:dyDescent="0.2">
      <c r="A12" s="104">
        <v>24</v>
      </c>
      <c r="B12" s="57" t="s">
        <v>29</v>
      </c>
      <c r="C12" s="57"/>
      <c r="D12" s="58"/>
      <c r="E12" s="166"/>
      <c r="F12" s="59"/>
      <c r="G12" s="59"/>
      <c r="H12" s="60"/>
      <c r="I12" s="149"/>
      <c r="J12" s="150">
        <f>SUM(J13:J23)</f>
        <v>0</v>
      </c>
      <c r="K12" s="61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3"/>
      <c r="AP12" s="125"/>
    </row>
    <row r="13" spans="1:42" s="180" customFormat="1" x14ac:dyDescent="0.2">
      <c r="A13" s="179">
        <v>241</v>
      </c>
      <c r="C13" s="181"/>
      <c r="D13" s="182" t="s">
        <v>140</v>
      </c>
      <c r="E13" s="183" t="s">
        <v>108</v>
      </c>
      <c r="F13" s="184" t="s">
        <v>171</v>
      </c>
      <c r="G13" s="184"/>
      <c r="H13" s="185" t="s">
        <v>138</v>
      </c>
      <c r="I13" s="186">
        <v>15000</v>
      </c>
      <c r="J13" s="187">
        <f t="shared" ref="J13:J23" si="0">SUM(K13:AO13)*I13</f>
        <v>0</v>
      </c>
      <c r="K13" s="188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90"/>
      <c r="AP13" s="191"/>
    </row>
    <row r="14" spans="1:42" s="180" customFormat="1" x14ac:dyDescent="0.2">
      <c r="A14" s="179">
        <v>241</v>
      </c>
      <c r="C14" s="181"/>
      <c r="D14" s="182" t="s">
        <v>141</v>
      </c>
      <c r="E14" s="183" t="s">
        <v>108</v>
      </c>
      <c r="F14" s="184" t="s">
        <v>160</v>
      </c>
      <c r="G14" s="184"/>
      <c r="H14" s="185"/>
      <c r="I14" s="186">
        <v>2500</v>
      </c>
      <c r="J14" s="187">
        <f t="shared" si="0"/>
        <v>0</v>
      </c>
      <c r="K14" s="188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90"/>
      <c r="AP14" s="191"/>
    </row>
    <row r="15" spans="1:42" x14ac:dyDescent="0.2">
      <c r="A15" s="103">
        <v>242</v>
      </c>
      <c r="B15" s="1"/>
      <c r="C15" s="2"/>
      <c r="D15" s="5" t="s">
        <v>142</v>
      </c>
      <c r="E15" s="165" t="s">
        <v>108</v>
      </c>
      <c r="F15" s="11" t="s">
        <v>160</v>
      </c>
      <c r="H15" s="12" t="s">
        <v>128</v>
      </c>
      <c r="I15" s="151">
        <v>5000</v>
      </c>
      <c r="J15" s="148">
        <f t="shared" si="0"/>
        <v>0</v>
      </c>
      <c r="AP15" s="100"/>
    </row>
    <row r="16" spans="1:42" x14ac:dyDescent="0.2">
      <c r="A16" s="103">
        <v>242</v>
      </c>
      <c r="B16" s="1"/>
      <c r="C16" s="2"/>
      <c r="D16" s="5" t="s">
        <v>166</v>
      </c>
      <c r="E16" s="165" t="s">
        <v>108</v>
      </c>
      <c r="F16" s="11" t="s">
        <v>160</v>
      </c>
      <c r="G16" s="11" t="s">
        <v>159</v>
      </c>
      <c r="H16" s="12" t="s">
        <v>137</v>
      </c>
      <c r="I16" s="151">
        <v>12000</v>
      </c>
      <c r="J16" s="148">
        <f t="shared" si="0"/>
        <v>0</v>
      </c>
      <c r="AP16" s="100"/>
    </row>
    <row r="17" spans="1:42" x14ac:dyDescent="0.2">
      <c r="A17" s="103">
        <v>242</v>
      </c>
      <c r="B17" s="1"/>
      <c r="C17" s="2"/>
      <c r="D17" s="5" t="s">
        <v>129</v>
      </c>
      <c r="E17" s="165" t="s">
        <v>108</v>
      </c>
      <c r="F17" s="11" t="s">
        <v>160</v>
      </c>
      <c r="I17" s="151">
        <v>3000</v>
      </c>
      <c r="J17" s="148">
        <f t="shared" si="0"/>
        <v>0</v>
      </c>
      <c r="AP17" s="100"/>
    </row>
    <row r="18" spans="1:42" x14ac:dyDescent="0.2">
      <c r="A18" s="103">
        <v>242</v>
      </c>
      <c r="B18" s="1"/>
      <c r="C18" s="2"/>
      <c r="D18" s="5" t="s">
        <v>130</v>
      </c>
      <c r="E18" s="165" t="s">
        <v>108</v>
      </c>
      <c r="F18" s="11" t="s">
        <v>160</v>
      </c>
      <c r="I18" s="151">
        <v>3000</v>
      </c>
      <c r="J18" s="148">
        <f t="shared" si="0"/>
        <v>0</v>
      </c>
      <c r="AP18" s="100"/>
    </row>
    <row r="19" spans="1:42" x14ac:dyDescent="0.2">
      <c r="A19" s="103">
        <v>242</v>
      </c>
      <c r="B19" s="1"/>
      <c r="C19" s="2"/>
      <c r="D19" s="5" t="s">
        <v>131</v>
      </c>
      <c r="E19" s="165" t="s">
        <v>108</v>
      </c>
      <c r="F19" s="11" t="s">
        <v>160</v>
      </c>
      <c r="I19" s="151">
        <v>1500</v>
      </c>
      <c r="J19" s="148">
        <f t="shared" si="0"/>
        <v>0</v>
      </c>
      <c r="AP19" s="100"/>
    </row>
    <row r="20" spans="1:42" x14ac:dyDescent="0.2">
      <c r="A20" s="103">
        <v>242</v>
      </c>
      <c r="B20" s="1"/>
      <c r="C20" s="2"/>
      <c r="D20" s="5" t="s">
        <v>248</v>
      </c>
      <c r="E20" s="165" t="s">
        <v>108</v>
      </c>
      <c r="F20" s="11" t="s">
        <v>160</v>
      </c>
      <c r="I20" s="151">
        <v>6000</v>
      </c>
      <c r="J20" s="148">
        <f t="shared" si="0"/>
        <v>0</v>
      </c>
      <c r="AP20" s="100"/>
    </row>
    <row r="21" spans="1:42" x14ac:dyDescent="0.2">
      <c r="A21" s="103">
        <v>243</v>
      </c>
      <c r="B21" s="1"/>
      <c r="C21" s="2"/>
      <c r="D21" s="5" t="s">
        <v>143</v>
      </c>
      <c r="E21" s="165" t="s">
        <v>108</v>
      </c>
      <c r="F21" s="11" t="s">
        <v>160</v>
      </c>
      <c r="I21" s="151">
        <v>20000</v>
      </c>
      <c r="J21" s="148">
        <f t="shared" si="0"/>
        <v>0</v>
      </c>
      <c r="AP21" s="100"/>
    </row>
    <row r="22" spans="1:42" x14ac:dyDescent="0.2">
      <c r="A22" s="103">
        <v>243</v>
      </c>
      <c r="B22" s="1"/>
      <c r="C22" s="2"/>
      <c r="D22" s="5" t="s">
        <v>125</v>
      </c>
      <c r="E22" s="165" t="s">
        <v>108</v>
      </c>
      <c r="F22" s="11" t="s">
        <v>160</v>
      </c>
      <c r="I22" s="151">
        <v>6500</v>
      </c>
      <c r="J22" s="148">
        <f t="shared" si="0"/>
        <v>0</v>
      </c>
      <c r="AP22" s="100"/>
    </row>
    <row r="23" spans="1:42" s="180" customFormat="1" x14ac:dyDescent="0.2">
      <c r="A23" s="179">
        <v>246</v>
      </c>
      <c r="C23" s="181"/>
      <c r="D23" s="182" t="s">
        <v>30</v>
      </c>
      <c r="E23" s="183" t="s">
        <v>108</v>
      </c>
      <c r="F23" s="184" t="s">
        <v>160</v>
      </c>
      <c r="G23" s="184"/>
      <c r="H23" s="185"/>
      <c r="I23" s="186">
        <v>6000</v>
      </c>
      <c r="J23" s="187">
        <f t="shared" si="0"/>
        <v>0</v>
      </c>
      <c r="K23" s="188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90"/>
      <c r="AP23" s="192"/>
    </row>
    <row r="24" spans="1:42" s="72" customFormat="1" ht="16" x14ac:dyDescent="0.2">
      <c r="A24" s="105">
        <v>244</v>
      </c>
      <c r="B24" s="65" t="s">
        <v>109</v>
      </c>
      <c r="C24" s="65"/>
      <c r="D24" s="66"/>
      <c r="E24" s="167"/>
      <c r="F24" s="134"/>
      <c r="G24" s="67"/>
      <c r="H24" s="68"/>
      <c r="I24" s="152"/>
      <c r="J24" s="153">
        <f>SUM(J25:J30)</f>
        <v>0</v>
      </c>
      <c r="K24" s="69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1"/>
      <c r="AP24" s="126"/>
    </row>
    <row r="25" spans="1:42" x14ac:dyDescent="0.2">
      <c r="A25" s="103">
        <v>244</v>
      </c>
      <c r="B25" s="1"/>
      <c r="C25" s="2"/>
      <c r="D25" s="5" t="s">
        <v>89</v>
      </c>
      <c r="E25" s="165" t="s">
        <v>108</v>
      </c>
      <c r="F25" s="11" t="s">
        <v>165</v>
      </c>
      <c r="G25" s="11" t="s">
        <v>167</v>
      </c>
      <c r="I25" s="151">
        <v>6000</v>
      </c>
      <c r="J25" s="148">
        <f t="shared" ref="J25:J30" si="1">SUM(K25:AO25)*I25</f>
        <v>0</v>
      </c>
      <c r="AP25" s="100"/>
    </row>
    <row r="26" spans="1:42" s="180" customFormat="1" x14ac:dyDescent="0.2">
      <c r="A26" s="179">
        <v>244</v>
      </c>
      <c r="B26" s="181"/>
      <c r="C26" s="181"/>
      <c r="D26" s="182" t="s">
        <v>90</v>
      </c>
      <c r="E26" s="183" t="s">
        <v>108</v>
      </c>
      <c r="F26" s="184" t="s">
        <v>165</v>
      </c>
      <c r="G26" s="184" t="s">
        <v>168</v>
      </c>
      <c r="H26" s="185"/>
      <c r="I26" s="186">
        <v>5000</v>
      </c>
      <c r="J26" s="187">
        <f t="shared" si="1"/>
        <v>0</v>
      </c>
      <c r="K26" s="188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90"/>
      <c r="AP26" s="192"/>
    </row>
    <row r="27" spans="1:42" s="100" customFormat="1" x14ac:dyDescent="0.2">
      <c r="A27" s="103">
        <v>244</v>
      </c>
      <c r="B27" s="94"/>
      <c r="C27" s="94"/>
      <c r="D27" s="7" t="s">
        <v>92</v>
      </c>
      <c r="E27" s="168" t="s">
        <v>108</v>
      </c>
      <c r="F27" s="11" t="s">
        <v>165</v>
      </c>
      <c r="G27" s="95" t="s">
        <v>249</v>
      </c>
      <c r="H27" s="96"/>
      <c r="I27" s="154">
        <v>12000</v>
      </c>
      <c r="J27" s="155">
        <f>K27*I27</f>
        <v>0</v>
      </c>
      <c r="K27" s="97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9"/>
      <c r="AP27" s="124"/>
    </row>
    <row r="28" spans="1:42" x14ac:dyDescent="0.2">
      <c r="A28" s="103">
        <v>244</v>
      </c>
      <c r="B28" s="2"/>
      <c r="C28" s="2"/>
      <c r="D28" s="5" t="s">
        <v>68</v>
      </c>
      <c r="E28" s="165" t="s">
        <v>108</v>
      </c>
      <c r="F28" s="11" t="s">
        <v>165</v>
      </c>
      <c r="G28" s="11" t="s">
        <v>250</v>
      </c>
      <c r="I28" s="151">
        <v>350</v>
      </c>
      <c r="J28" s="148">
        <f t="shared" si="1"/>
        <v>0</v>
      </c>
    </row>
    <row r="29" spans="1:42" s="180" customFormat="1" x14ac:dyDescent="0.2">
      <c r="A29" s="179">
        <v>244</v>
      </c>
      <c r="B29" s="181"/>
      <c r="C29" s="181"/>
      <c r="D29" s="182" t="s">
        <v>33</v>
      </c>
      <c r="E29" s="183" t="s">
        <v>108</v>
      </c>
      <c r="F29" s="184" t="s">
        <v>165</v>
      </c>
      <c r="G29" s="184" t="s">
        <v>251</v>
      </c>
      <c r="H29" s="185"/>
      <c r="I29" s="186">
        <v>1000</v>
      </c>
      <c r="J29" s="187">
        <f t="shared" si="1"/>
        <v>0</v>
      </c>
      <c r="K29" s="188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90"/>
      <c r="AP29" s="191"/>
    </row>
    <row r="30" spans="1:42" s="180" customFormat="1" x14ac:dyDescent="0.2">
      <c r="A30" s="179">
        <v>244</v>
      </c>
      <c r="B30" s="181"/>
      <c r="C30" s="181"/>
      <c r="D30" s="182" t="s">
        <v>91</v>
      </c>
      <c r="E30" s="183" t="s">
        <v>108</v>
      </c>
      <c r="F30" s="184" t="s">
        <v>165</v>
      </c>
      <c r="G30" s="184" t="s">
        <v>252</v>
      </c>
      <c r="H30" s="185"/>
      <c r="I30" s="186">
        <v>625</v>
      </c>
      <c r="J30" s="187">
        <f t="shared" si="1"/>
        <v>0</v>
      </c>
      <c r="K30" s="188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90"/>
      <c r="AP30" s="191"/>
    </row>
    <row r="31" spans="1:42" s="80" customFormat="1" ht="16" x14ac:dyDescent="0.2">
      <c r="A31" s="109">
        <v>25</v>
      </c>
      <c r="B31" s="73" t="s">
        <v>34</v>
      </c>
      <c r="C31" s="73"/>
      <c r="D31" s="74"/>
      <c r="E31" s="169"/>
      <c r="F31" s="172"/>
      <c r="G31" s="75"/>
      <c r="H31" s="76"/>
      <c r="I31" s="156"/>
      <c r="J31" s="157"/>
      <c r="K31" s="77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9"/>
      <c r="AP31" s="127"/>
    </row>
    <row r="32" spans="1:42" x14ac:dyDescent="0.2">
      <c r="A32" s="103">
        <v>251</v>
      </c>
      <c r="B32" s="1"/>
      <c r="C32" s="2"/>
      <c r="D32" s="5" t="s">
        <v>35</v>
      </c>
      <c r="E32" s="165" t="s">
        <v>34</v>
      </c>
      <c r="F32" s="173" t="s">
        <v>170</v>
      </c>
      <c r="H32" s="12" t="s">
        <v>148</v>
      </c>
    </row>
    <row r="33" spans="1:42" x14ac:dyDescent="0.2">
      <c r="A33" s="103">
        <v>254</v>
      </c>
      <c r="B33" s="2"/>
      <c r="C33" s="2"/>
      <c r="D33" s="5" t="s">
        <v>36</v>
      </c>
      <c r="E33" s="165" t="s">
        <v>34</v>
      </c>
      <c r="F33" s="173" t="s">
        <v>170</v>
      </c>
      <c r="H33" s="12" t="s">
        <v>149</v>
      </c>
    </row>
    <row r="34" spans="1:42" x14ac:dyDescent="0.2">
      <c r="A34" s="103">
        <v>252</v>
      </c>
      <c r="B34" s="2"/>
      <c r="C34" s="2"/>
      <c r="D34" s="5" t="s">
        <v>37</v>
      </c>
      <c r="E34" s="165" t="s">
        <v>111</v>
      </c>
      <c r="F34" s="173" t="s">
        <v>170</v>
      </c>
      <c r="H34" s="12" t="s">
        <v>173</v>
      </c>
    </row>
    <row r="35" spans="1:42" x14ac:dyDescent="0.2">
      <c r="A35" s="103">
        <v>252</v>
      </c>
      <c r="B35" s="2"/>
      <c r="C35" s="2"/>
      <c r="D35" s="5" t="s">
        <v>38</v>
      </c>
      <c r="E35" s="165" t="s">
        <v>111</v>
      </c>
      <c r="F35" s="173" t="s">
        <v>172</v>
      </c>
      <c r="H35" s="12" t="s">
        <v>173</v>
      </c>
    </row>
    <row r="36" spans="1:42" x14ac:dyDescent="0.2">
      <c r="A36" s="103">
        <v>258</v>
      </c>
      <c r="B36" s="2"/>
      <c r="C36" s="2"/>
      <c r="D36" s="5" t="s">
        <v>2</v>
      </c>
      <c r="E36" s="165" t="s">
        <v>111</v>
      </c>
      <c r="F36" s="173" t="s">
        <v>172</v>
      </c>
      <c r="H36" s="12" t="s">
        <v>147</v>
      </c>
    </row>
    <row r="37" spans="1:42" s="88" customFormat="1" ht="16" x14ac:dyDescent="0.2">
      <c r="A37" s="106">
        <v>23</v>
      </c>
      <c r="B37" s="81" t="s">
        <v>25</v>
      </c>
      <c r="C37" s="81"/>
      <c r="D37" s="82"/>
      <c r="E37" s="170"/>
      <c r="F37" s="174"/>
      <c r="G37" s="83"/>
      <c r="H37" s="84"/>
      <c r="I37" s="158"/>
      <c r="J37" s="159">
        <f>SUM(J38,J40,J42,J46,J53,J55,J62,J67,J72,J89,J91,J98,J101,J105,J116,J120,J124,J127)</f>
        <v>1165</v>
      </c>
      <c r="K37" s="85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7"/>
      <c r="AP37" s="128"/>
    </row>
    <row r="38" spans="1:42" s="3" customFormat="1" ht="15" x14ac:dyDescent="0.2">
      <c r="A38" s="107">
        <v>223</v>
      </c>
      <c r="B38" s="8"/>
      <c r="C38" s="8" t="s">
        <v>40</v>
      </c>
      <c r="D38" s="9"/>
      <c r="E38" s="171"/>
      <c r="F38" s="175"/>
      <c r="G38" s="14"/>
      <c r="H38" s="15"/>
      <c r="I38" s="160"/>
      <c r="J38" s="161">
        <f>SUM(J39)</f>
        <v>0</v>
      </c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4"/>
      <c r="AP38" s="129"/>
    </row>
    <row r="39" spans="1:42" s="180" customFormat="1" x14ac:dyDescent="0.2">
      <c r="A39" s="179">
        <v>223</v>
      </c>
      <c r="C39" s="193"/>
      <c r="D39" s="182" t="s">
        <v>41</v>
      </c>
      <c r="E39" s="183" t="s">
        <v>108</v>
      </c>
      <c r="F39" s="194" t="s">
        <v>162</v>
      </c>
      <c r="G39" s="184" t="s">
        <v>110</v>
      </c>
      <c r="H39" s="185"/>
      <c r="I39" s="186">
        <v>2500</v>
      </c>
      <c r="J39" s="187">
        <f>SUM(K39:AO39)*I39</f>
        <v>0</v>
      </c>
      <c r="K39" s="188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90"/>
      <c r="AP39" s="191"/>
    </row>
    <row r="40" spans="1:42" s="3" customFormat="1" ht="15" x14ac:dyDescent="0.2">
      <c r="A40" s="107">
        <v>230</v>
      </c>
      <c r="B40" s="8"/>
      <c r="C40" s="8" t="s">
        <v>5</v>
      </c>
      <c r="D40" s="9"/>
      <c r="E40" s="171"/>
      <c r="F40" s="175"/>
      <c r="G40" s="14"/>
      <c r="H40" s="15"/>
      <c r="I40" s="160"/>
      <c r="J40" s="161">
        <f>SUM(J41)</f>
        <v>0</v>
      </c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4"/>
      <c r="AP40" s="129"/>
    </row>
    <row r="41" spans="1:42" x14ac:dyDescent="0.2">
      <c r="A41" s="103">
        <v>230</v>
      </c>
      <c r="B41" s="1"/>
      <c r="D41" s="5" t="s">
        <v>39</v>
      </c>
      <c r="E41" s="165" t="s">
        <v>108</v>
      </c>
      <c r="F41" s="173" t="s">
        <v>162</v>
      </c>
      <c r="G41" s="11" t="s">
        <v>110</v>
      </c>
      <c r="I41" s="151">
        <v>5000</v>
      </c>
      <c r="J41" s="148">
        <f>SUM(K41:AO41)*I41</f>
        <v>0</v>
      </c>
    </row>
    <row r="42" spans="1:42" s="3" customFormat="1" ht="15" x14ac:dyDescent="0.2">
      <c r="A42" s="107">
        <v>231.1</v>
      </c>
      <c r="B42" s="8"/>
      <c r="C42" s="8" t="s">
        <v>177</v>
      </c>
      <c r="D42" s="9"/>
      <c r="E42" s="171"/>
      <c r="F42" s="175"/>
      <c r="G42" s="14"/>
      <c r="H42" s="15"/>
      <c r="I42" s="160"/>
      <c r="J42" s="161">
        <f>SUM(J43:J45)</f>
        <v>0</v>
      </c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4"/>
      <c r="AP42" s="129"/>
    </row>
    <row r="43" spans="1:42" x14ac:dyDescent="0.2">
      <c r="A43" s="103">
        <v>231.1</v>
      </c>
      <c r="B43" s="1"/>
      <c r="C43" s="2"/>
      <c r="D43" s="5" t="s">
        <v>153</v>
      </c>
      <c r="E43" s="165" t="s">
        <v>108</v>
      </c>
      <c r="F43" s="173" t="s">
        <v>162</v>
      </c>
      <c r="I43" s="151">
        <v>1000</v>
      </c>
      <c r="J43" s="148">
        <f>SUM(K43:AO43)*I43</f>
        <v>0</v>
      </c>
    </row>
    <row r="44" spans="1:42" x14ac:dyDescent="0.2">
      <c r="A44" s="103">
        <v>231.1</v>
      </c>
      <c r="B44" s="1"/>
      <c r="C44" s="2"/>
      <c r="D44" s="5" t="s">
        <v>179</v>
      </c>
      <c r="E44" s="165" t="s">
        <v>108</v>
      </c>
      <c r="F44" s="173" t="s">
        <v>162</v>
      </c>
      <c r="I44" s="151">
        <v>5000</v>
      </c>
      <c r="J44" s="148">
        <f>SUM(K44:AO44)*I44</f>
        <v>0</v>
      </c>
    </row>
    <row r="45" spans="1:42" x14ac:dyDescent="0.2">
      <c r="A45" s="103">
        <v>231.1</v>
      </c>
      <c r="B45" s="1"/>
      <c r="C45" s="2"/>
      <c r="D45" s="5" t="s">
        <v>178</v>
      </c>
      <c r="E45" s="165" t="s">
        <v>108</v>
      </c>
      <c r="F45" s="173" t="s">
        <v>162</v>
      </c>
      <c r="H45" s="12" t="s">
        <v>175</v>
      </c>
      <c r="I45" s="151">
        <v>2000</v>
      </c>
      <c r="J45" s="148">
        <f>SUM(K45:AO45)*I45</f>
        <v>0</v>
      </c>
    </row>
    <row r="46" spans="1:42" s="3" customFormat="1" ht="15" x14ac:dyDescent="0.2">
      <c r="A46" s="107">
        <v>231.2</v>
      </c>
      <c r="B46" s="8"/>
      <c r="C46" s="8" t="s">
        <v>180</v>
      </c>
      <c r="D46" s="9"/>
      <c r="E46" s="171"/>
      <c r="F46" s="175"/>
      <c r="G46" s="14"/>
      <c r="H46" s="15"/>
      <c r="I46" s="160"/>
      <c r="J46" s="161">
        <f>SUM(J47:J52)</f>
        <v>0</v>
      </c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4"/>
      <c r="AP46" s="129"/>
    </row>
    <row r="47" spans="1:42" x14ac:dyDescent="0.2">
      <c r="A47" s="103">
        <v>231.2</v>
      </c>
      <c r="B47" s="1"/>
      <c r="D47" s="5" t="s">
        <v>112</v>
      </c>
      <c r="E47" s="165" t="s">
        <v>108</v>
      </c>
      <c r="F47" s="173" t="s">
        <v>176</v>
      </c>
      <c r="G47" s="11" t="s">
        <v>115</v>
      </c>
      <c r="H47" s="12" t="s">
        <v>241</v>
      </c>
      <c r="I47" s="151">
        <v>50000</v>
      </c>
      <c r="J47" s="148">
        <f>SUM(K47:AO47)*I47</f>
        <v>0</v>
      </c>
    </row>
    <row r="48" spans="1:42" s="180" customFormat="1" x14ac:dyDescent="0.2">
      <c r="A48" s="179">
        <v>231.2</v>
      </c>
      <c r="C48" s="181"/>
      <c r="D48" s="182" t="s">
        <v>113</v>
      </c>
      <c r="E48" s="183" t="s">
        <v>108</v>
      </c>
      <c r="F48" s="194" t="s">
        <v>176</v>
      </c>
      <c r="G48" s="184" t="s">
        <v>120</v>
      </c>
      <c r="H48" s="185" t="s">
        <v>242</v>
      </c>
      <c r="I48" s="186">
        <v>17500</v>
      </c>
      <c r="J48" s="187">
        <f>SUM(K48:AO48)*I48</f>
        <v>0</v>
      </c>
      <c r="K48" s="188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90"/>
      <c r="AP48" s="191"/>
    </row>
    <row r="49" spans="1:42" x14ac:dyDescent="0.2">
      <c r="A49" s="103">
        <v>231.2</v>
      </c>
      <c r="B49" s="1"/>
      <c r="C49" s="2"/>
      <c r="D49" s="5" t="s">
        <v>114</v>
      </c>
      <c r="E49" s="165" t="s">
        <v>108</v>
      </c>
      <c r="F49" s="173" t="s">
        <v>176</v>
      </c>
      <c r="G49" s="11" t="s">
        <v>117</v>
      </c>
      <c r="I49" s="151">
        <v>-8330</v>
      </c>
      <c r="J49" s="148">
        <f>SUM(K49:AO49)*I49</f>
        <v>0</v>
      </c>
    </row>
    <row r="50" spans="1:42" s="180" customFormat="1" x14ac:dyDescent="0.2">
      <c r="A50" s="179">
        <v>231.2</v>
      </c>
      <c r="C50" s="181"/>
      <c r="D50" s="182" t="s">
        <v>106</v>
      </c>
      <c r="E50" s="183" t="s">
        <v>108</v>
      </c>
      <c r="F50" s="194" t="s">
        <v>176</v>
      </c>
      <c r="G50" s="184" t="s">
        <v>120</v>
      </c>
      <c r="H50" s="185"/>
      <c r="I50" s="186">
        <v>3000</v>
      </c>
      <c r="J50" s="187">
        <f>SUM(K50:AO50)*I50</f>
        <v>0</v>
      </c>
      <c r="K50" s="188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90"/>
      <c r="AP50" s="191"/>
    </row>
    <row r="51" spans="1:42" x14ac:dyDescent="0.2">
      <c r="A51" s="103">
        <v>231.2</v>
      </c>
      <c r="B51" s="1"/>
      <c r="C51" s="2"/>
      <c r="D51" s="5" t="s">
        <v>116</v>
      </c>
      <c r="E51" s="165" t="s">
        <v>108</v>
      </c>
      <c r="F51" s="173" t="s">
        <v>176</v>
      </c>
      <c r="G51" s="11" t="s">
        <v>110</v>
      </c>
      <c r="I51" s="151" t="s">
        <v>66</v>
      </c>
    </row>
    <row r="52" spans="1:42" x14ac:dyDescent="0.2">
      <c r="A52" s="103">
        <v>232.1</v>
      </c>
      <c r="B52" s="1"/>
      <c r="C52" s="2"/>
      <c r="D52" s="5" t="s">
        <v>243</v>
      </c>
      <c r="E52" s="165" t="s">
        <v>108</v>
      </c>
      <c r="F52" s="173" t="s">
        <v>162</v>
      </c>
      <c r="I52" s="151">
        <v>2000</v>
      </c>
      <c r="J52" s="148">
        <f>SUM(K52:AO52)*I52</f>
        <v>0</v>
      </c>
    </row>
    <row r="53" spans="1:42" s="3" customFormat="1" ht="15" x14ac:dyDescent="0.2">
      <c r="A53" s="107">
        <v>232.1</v>
      </c>
      <c r="B53" s="8"/>
      <c r="C53" s="8" t="s">
        <v>54</v>
      </c>
      <c r="D53" s="9"/>
      <c r="E53" s="171"/>
      <c r="F53" s="175"/>
      <c r="G53" s="14"/>
      <c r="H53" s="15"/>
      <c r="I53" s="160"/>
      <c r="J53" s="161">
        <f>SUM(J54)</f>
        <v>0</v>
      </c>
      <c r="K53" s="22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4"/>
      <c r="AP53" s="129"/>
    </row>
    <row r="54" spans="1:42" x14ac:dyDescent="0.2">
      <c r="A54" s="103">
        <v>232.1</v>
      </c>
      <c r="B54" s="1"/>
      <c r="D54" s="5" t="s">
        <v>67</v>
      </c>
      <c r="E54" s="165" t="s">
        <v>108</v>
      </c>
      <c r="F54" s="173" t="s">
        <v>162</v>
      </c>
      <c r="G54" s="11" t="s">
        <v>110</v>
      </c>
      <c r="I54" s="151">
        <v>240</v>
      </c>
      <c r="J54" s="148">
        <f>SUM(K54:AO54)*I54</f>
        <v>0</v>
      </c>
    </row>
    <row r="55" spans="1:42" s="3" customFormat="1" ht="15" x14ac:dyDescent="0.2">
      <c r="A55" s="107">
        <v>232.2</v>
      </c>
      <c r="B55" s="8"/>
      <c r="C55" s="8" t="s">
        <v>150</v>
      </c>
      <c r="D55" s="9"/>
      <c r="E55" s="171"/>
      <c r="F55" s="175"/>
      <c r="G55" s="14"/>
      <c r="H55" s="15"/>
      <c r="I55" s="160"/>
      <c r="J55" s="161">
        <f>SUM(J56:J61)</f>
        <v>0</v>
      </c>
      <c r="K55" s="22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4"/>
      <c r="AP55" s="129"/>
    </row>
    <row r="56" spans="1:42" x14ac:dyDescent="0.2">
      <c r="A56" s="103">
        <v>232.2</v>
      </c>
      <c r="B56" s="1"/>
      <c r="D56" s="5" t="s">
        <v>151</v>
      </c>
      <c r="E56" s="165" t="s">
        <v>108</v>
      </c>
      <c r="F56" s="173" t="s">
        <v>162</v>
      </c>
      <c r="G56" s="11" t="s">
        <v>110</v>
      </c>
      <c r="I56" s="151">
        <v>1500</v>
      </c>
      <c r="J56" s="148">
        <f>SUM(K56:AO56)*I56</f>
        <v>0</v>
      </c>
    </row>
    <row r="57" spans="1:42" s="180" customFormat="1" x14ac:dyDescent="0.2">
      <c r="A57" s="179">
        <v>232.2</v>
      </c>
      <c r="C57" s="193"/>
      <c r="D57" s="182" t="s">
        <v>152</v>
      </c>
      <c r="E57" s="183" t="s">
        <v>108</v>
      </c>
      <c r="F57" s="194" t="s">
        <v>162</v>
      </c>
      <c r="G57" s="184" t="s">
        <v>110</v>
      </c>
      <c r="H57" s="185"/>
      <c r="I57" s="186">
        <v>1000</v>
      </c>
      <c r="J57" s="187">
        <f>SUM(K57:AO57)*I57</f>
        <v>0</v>
      </c>
      <c r="K57" s="188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90"/>
      <c r="AP57" s="191"/>
    </row>
    <row r="58" spans="1:42" x14ac:dyDescent="0.2">
      <c r="A58" s="103">
        <v>239</v>
      </c>
      <c r="B58" s="1"/>
      <c r="C58" s="2"/>
      <c r="D58" s="5" t="s">
        <v>218</v>
      </c>
      <c r="E58" s="165" t="s">
        <v>108</v>
      </c>
      <c r="F58" s="173" t="s">
        <v>162</v>
      </c>
      <c r="G58" s="11" t="s">
        <v>214</v>
      </c>
      <c r="I58" s="151">
        <v>237</v>
      </c>
      <c r="J58" s="148">
        <f>SUM(K58:AO58)*I58</f>
        <v>0</v>
      </c>
    </row>
    <row r="59" spans="1:42" x14ac:dyDescent="0.2">
      <c r="A59" s="103">
        <v>239</v>
      </c>
      <c r="B59" s="1"/>
      <c r="C59" s="2"/>
      <c r="D59" s="5" t="s">
        <v>219</v>
      </c>
      <c r="E59" s="165" t="s">
        <v>108</v>
      </c>
      <c r="F59" s="173" t="s">
        <v>162</v>
      </c>
      <c r="G59" s="11" t="s">
        <v>217</v>
      </c>
      <c r="I59" s="151">
        <v>95</v>
      </c>
      <c r="J59" s="148">
        <f>SUM(K59:AO59)*I59</f>
        <v>0</v>
      </c>
      <c r="K59" s="177" t="str">
        <f>IF(K58=0,"",K58)</f>
        <v/>
      </c>
      <c r="L59" s="178" t="str">
        <f t="shared" ref="L59:AO59" si="2">IF(L58=0,"",L58)</f>
        <v/>
      </c>
      <c r="M59" s="178" t="str">
        <f t="shared" si="2"/>
        <v/>
      </c>
      <c r="N59" s="178" t="str">
        <f t="shared" si="2"/>
        <v/>
      </c>
      <c r="O59" s="178" t="str">
        <f t="shared" si="2"/>
        <v/>
      </c>
      <c r="P59" s="178" t="str">
        <f t="shared" si="2"/>
        <v/>
      </c>
      <c r="Q59" s="178" t="str">
        <f t="shared" si="2"/>
        <v/>
      </c>
      <c r="R59" s="178" t="str">
        <f t="shared" si="2"/>
        <v/>
      </c>
      <c r="S59" s="178" t="str">
        <f t="shared" si="2"/>
        <v/>
      </c>
      <c r="T59" s="178" t="str">
        <f t="shared" si="2"/>
        <v/>
      </c>
      <c r="U59" s="178" t="str">
        <f t="shared" si="2"/>
        <v/>
      </c>
      <c r="V59" s="178" t="str">
        <f t="shared" si="2"/>
        <v/>
      </c>
      <c r="W59" s="178" t="str">
        <f t="shared" si="2"/>
        <v/>
      </c>
      <c r="X59" s="178" t="str">
        <f t="shared" si="2"/>
        <v/>
      </c>
      <c r="Y59" s="178" t="str">
        <f t="shared" si="2"/>
        <v/>
      </c>
      <c r="Z59" s="178" t="str">
        <f t="shared" si="2"/>
        <v/>
      </c>
      <c r="AA59" s="178" t="str">
        <f t="shared" si="2"/>
        <v/>
      </c>
      <c r="AB59" s="178" t="str">
        <f t="shared" si="2"/>
        <v/>
      </c>
      <c r="AC59" s="178" t="str">
        <f t="shared" si="2"/>
        <v/>
      </c>
      <c r="AD59" s="178" t="str">
        <f t="shared" si="2"/>
        <v/>
      </c>
      <c r="AE59" s="178" t="str">
        <f t="shared" si="2"/>
        <v/>
      </c>
      <c r="AF59" s="178" t="str">
        <f t="shared" si="2"/>
        <v/>
      </c>
      <c r="AG59" s="178" t="str">
        <f t="shared" si="2"/>
        <v/>
      </c>
      <c r="AH59" s="178" t="str">
        <f t="shared" si="2"/>
        <v/>
      </c>
      <c r="AI59" s="178" t="str">
        <f t="shared" si="2"/>
        <v/>
      </c>
      <c r="AJ59" s="178" t="str">
        <f t="shared" si="2"/>
        <v/>
      </c>
      <c r="AK59" s="178" t="str">
        <f t="shared" si="2"/>
        <v/>
      </c>
      <c r="AL59" s="178" t="str">
        <f t="shared" si="2"/>
        <v/>
      </c>
      <c r="AM59" s="178" t="str">
        <f t="shared" si="2"/>
        <v/>
      </c>
      <c r="AN59" s="178" t="str">
        <f t="shared" si="2"/>
        <v/>
      </c>
      <c r="AO59" s="21" t="str">
        <f t="shared" si="2"/>
        <v/>
      </c>
    </row>
    <row r="60" spans="1:42" s="180" customFormat="1" x14ac:dyDescent="0.2">
      <c r="A60" s="179">
        <v>239</v>
      </c>
      <c r="B60" s="181"/>
      <c r="C60" s="181"/>
      <c r="D60" s="182" t="s">
        <v>31</v>
      </c>
      <c r="E60" s="183" t="s">
        <v>108</v>
      </c>
      <c r="F60" s="184" t="s">
        <v>162</v>
      </c>
      <c r="G60" s="184" t="s">
        <v>163</v>
      </c>
      <c r="H60" s="185"/>
      <c r="I60" s="186">
        <v>140</v>
      </c>
      <c r="J60" s="187">
        <f>SUM(K60:AO60)*I60</f>
        <v>0</v>
      </c>
      <c r="K60" s="188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90"/>
      <c r="AP60" s="191"/>
    </row>
    <row r="61" spans="1:42" x14ac:dyDescent="0.2">
      <c r="A61" s="103">
        <v>239</v>
      </c>
      <c r="B61" s="2"/>
      <c r="C61" s="2"/>
      <c r="D61" s="7" t="s">
        <v>32</v>
      </c>
      <c r="E61" s="165" t="s">
        <v>108</v>
      </c>
      <c r="F61" s="11" t="s">
        <v>162</v>
      </c>
      <c r="G61" s="11" t="s">
        <v>13</v>
      </c>
      <c r="H61" s="12" t="s">
        <v>164</v>
      </c>
      <c r="I61" s="151" t="s">
        <v>66</v>
      </c>
      <c r="J61" s="148" t="s">
        <v>66</v>
      </c>
      <c r="K61" s="178" t="str">
        <f t="shared" ref="K61:O61" si="3">IF(K58=0,"",K58)</f>
        <v/>
      </c>
      <c r="L61" s="178" t="str">
        <f t="shared" si="3"/>
        <v/>
      </c>
      <c r="M61" s="178" t="str">
        <f t="shared" si="3"/>
        <v/>
      </c>
      <c r="N61" s="178" t="str">
        <f t="shared" si="3"/>
        <v/>
      </c>
      <c r="O61" s="178" t="str">
        <f t="shared" si="3"/>
        <v/>
      </c>
      <c r="P61" s="178" t="str">
        <f>IF(P58=0,"",P58)</f>
        <v/>
      </c>
      <c r="Q61" s="178" t="str">
        <f t="shared" ref="Q61:AO61" si="4">IF(Q58=0,"",Q58)</f>
        <v/>
      </c>
      <c r="R61" s="178" t="str">
        <f t="shared" si="4"/>
        <v/>
      </c>
      <c r="S61" s="178" t="str">
        <f t="shared" si="4"/>
        <v/>
      </c>
      <c r="T61" s="178" t="str">
        <f t="shared" si="4"/>
        <v/>
      </c>
      <c r="U61" s="178" t="str">
        <f t="shared" si="4"/>
        <v/>
      </c>
      <c r="V61" s="178" t="str">
        <f t="shared" si="4"/>
        <v/>
      </c>
      <c r="W61" s="178" t="str">
        <f t="shared" si="4"/>
        <v/>
      </c>
      <c r="X61" s="178" t="str">
        <f t="shared" si="4"/>
        <v/>
      </c>
      <c r="Y61" s="178" t="str">
        <f t="shared" si="4"/>
        <v/>
      </c>
      <c r="Z61" s="178" t="str">
        <f t="shared" si="4"/>
        <v/>
      </c>
      <c r="AA61" s="178" t="str">
        <f t="shared" si="4"/>
        <v/>
      </c>
      <c r="AB61" s="178" t="str">
        <f t="shared" si="4"/>
        <v/>
      </c>
      <c r="AC61" s="178" t="str">
        <f t="shared" si="4"/>
        <v/>
      </c>
      <c r="AD61" s="178" t="str">
        <f t="shared" si="4"/>
        <v/>
      </c>
      <c r="AE61" s="178" t="str">
        <f t="shared" si="4"/>
        <v/>
      </c>
      <c r="AF61" s="178" t="str">
        <f t="shared" si="4"/>
        <v/>
      </c>
      <c r="AG61" s="178" t="str">
        <f t="shared" si="4"/>
        <v/>
      </c>
      <c r="AH61" s="178" t="str">
        <f t="shared" si="4"/>
        <v/>
      </c>
      <c r="AI61" s="178" t="str">
        <f t="shared" si="4"/>
        <v/>
      </c>
      <c r="AJ61" s="178" t="str">
        <f t="shared" si="4"/>
        <v/>
      </c>
      <c r="AK61" s="178" t="str">
        <f t="shared" si="4"/>
        <v/>
      </c>
      <c r="AL61" s="178" t="str">
        <f t="shared" si="4"/>
        <v/>
      </c>
      <c r="AM61" s="178" t="str">
        <f t="shared" si="4"/>
        <v/>
      </c>
      <c r="AN61" s="178" t="str">
        <f t="shared" si="4"/>
        <v/>
      </c>
      <c r="AO61" s="21" t="str">
        <f t="shared" si="4"/>
        <v/>
      </c>
    </row>
    <row r="62" spans="1:42" s="3" customFormat="1" ht="15" x14ac:dyDescent="0.2">
      <c r="A62" s="107">
        <v>232.3</v>
      </c>
      <c r="B62" s="8"/>
      <c r="C62" s="8" t="s">
        <v>8</v>
      </c>
      <c r="D62" s="9"/>
      <c r="E62" s="171"/>
      <c r="F62" s="175"/>
      <c r="G62" s="14"/>
      <c r="H62" s="15"/>
      <c r="I62" s="160"/>
      <c r="J62" s="161">
        <f>SUM(J64:J66)</f>
        <v>0</v>
      </c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4"/>
      <c r="AP62" s="129"/>
    </row>
    <row r="63" spans="1:42" x14ac:dyDescent="0.2">
      <c r="A63" s="103">
        <v>232.1</v>
      </c>
      <c r="B63" s="1"/>
      <c r="D63" s="5" t="s">
        <v>237</v>
      </c>
      <c r="E63" s="165" t="s">
        <v>108</v>
      </c>
      <c r="F63" s="173" t="s">
        <v>162</v>
      </c>
      <c r="G63" s="11" t="s">
        <v>118</v>
      </c>
      <c r="H63" s="12" t="s">
        <v>240</v>
      </c>
      <c r="I63" s="151">
        <v>308</v>
      </c>
      <c r="J63" s="148">
        <f>SUM(K63:AO63)*I63</f>
        <v>0</v>
      </c>
    </row>
    <row r="64" spans="1:42" x14ac:dyDescent="0.2">
      <c r="A64" s="103">
        <v>232.3</v>
      </c>
      <c r="B64" s="1"/>
      <c r="C64" s="2"/>
      <c r="D64" s="5" t="s">
        <v>183</v>
      </c>
      <c r="E64" s="13" t="s">
        <v>108</v>
      </c>
      <c r="F64" s="173" t="s">
        <v>162</v>
      </c>
      <c r="G64" s="11" t="s">
        <v>118</v>
      </c>
      <c r="H64" s="12" t="s">
        <v>238</v>
      </c>
      <c r="I64" s="151">
        <v>98</v>
      </c>
      <c r="J64" s="148">
        <f>SUM(K64:AO64)*I64</f>
        <v>0</v>
      </c>
    </row>
    <row r="65" spans="1:42" x14ac:dyDescent="0.2">
      <c r="A65" s="103">
        <v>232.3</v>
      </c>
      <c r="B65" s="1"/>
      <c r="D65" s="5" t="s">
        <v>182</v>
      </c>
      <c r="E65" s="165" t="s">
        <v>108</v>
      </c>
      <c r="F65" s="173" t="s">
        <v>162</v>
      </c>
      <c r="G65" s="11" t="s">
        <v>118</v>
      </c>
      <c r="H65" s="12" t="s">
        <v>239</v>
      </c>
      <c r="I65" s="151">
        <v>118</v>
      </c>
      <c r="J65" s="148">
        <f>SUM(K65:AO65)*I65</f>
        <v>0</v>
      </c>
    </row>
    <row r="66" spans="1:42" s="180" customFormat="1" x14ac:dyDescent="0.2">
      <c r="A66" s="179">
        <v>239</v>
      </c>
      <c r="C66" s="181"/>
      <c r="D66" s="182" t="s">
        <v>181</v>
      </c>
      <c r="E66" s="183" t="s">
        <v>108</v>
      </c>
      <c r="F66" s="194" t="s">
        <v>162</v>
      </c>
      <c r="G66" s="184" t="s">
        <v>184</v>
      </c>
      <c r="H66" s="185"/>
      <c r="I66" s="186">
        <v>113</v>
      </c>
      <c r="J66" s="187">
        <f>SUM(K66:AO66)*I66</f>
        <v>0</v>
      </c>
      <c r="K66" s="188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90"/>
      <c r="AP66" s="191"/>
    </row>
    <row r="67" spans="1:42" s="3" customFormat="1" ht="15" x14ac:dyDescent="0.2">
      <c r="A67" s="107">
        <v>232.4</v>
      </c>
      <c r="B67" s="8"/>
      <c r="C67" s="8" t="s">
        <v>224</v>
      </c>
      <c r="D67" s="9"/>
      <c r="E67" s="171"/>
      <c r="F67" s="175"/>
      <c r="G67" s="14"/>
      <c r="H67" s="15"/>
      <c r="I67" s="160"/>
      <c r="J67" s="161">
        <f>SUM(J68:J71)</f>
        <v>225</v>
      </c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4"/>
      <c r="AP67" s="129"/>
    </row>
    <row r="68" spans="1:42" x14ac:dyDescent="0.2">
      <c r="A68" s="103">
        <v>228</v>
      </c>
      <c r="B68" s="1"/>
      <c r="D68" s="5" t="s">
        <v>253</v>
      </c>
      <c r="E68" s="165" t="s">
        <v>111</v>
      </c>
      <c r="F68" s="173" t="s">
        <v>225</v>
      </c>
      <c r="G68" s="11" t="s">
        <v>110</v>
      </c>
      <c r="I68" s="151" t="s">
        <v>66</v>
      </c>
      <c r="AC68" s="20">
        <v>1</v>
      </c>
    </row>
    <row r="69" spans="1:42" x14ac:dyDescent="0.2">
      <c r="A69" s="103">
        <v>228</v>
      </c>
      <c r="B69" s="1"/>
      <c r="C69" s="2"/>
      <c r="D69" s="5" t="s">
        <v>254</v>
      </c>
      <c r="E69" s="165" t="s">
        <v>111</v>
      </c>
      <c r="F69" s="173" t="s">
        <v>225</v>
      </c>
      <c r="G69" s="11" t="s">
        <v>110</v>
      </c>
      <c r="I69" s="151" t="s">
        <v>66</v>
      </c>
    </row>
    <row r="70" spans="1:42" x14ac:dyDescent="0.2">
      <c r="A70" s="103">
        <v>232.4</v>
      </c>
      <c r="B70" s="1"/>
      <c r="C70" s="2"/>
      <c r="D70" s="5" t="s">
        <v>255</v>
      </c>
      <c r="E70" s="165" t="s">
        <v>108</v>
      </c>
      <c r="F70" s="173" t="s">
        <v>162</v>
      </c>
      <c r="G70" s="11" t="s">
        <v>110</v>
      </c>
      <c r="H70" s="96"/>
      <c r="I70" s="154">
        <v>75</v>
      </c>
      <c r="J70" s="148">
        <f>SUM(K70:AO70)*I70</f>
        <v>75</v>
      </c>
      <c r="K70" s="19" t="str">
        <f>IF(SUM(K68:K69)=0,"",SUM(K68:K69))</f>
        <v/>
      </c>
      <c r="L70" s="20" t="str">
        <f>IF(SUM(L68:L69)=0,"",SUM(L68:L69))</f>
        <v/>
      </c>
      <c r="M70" s="20" t="str">
        <f t="shared" ref="M70:AO70" si="5">IF(SUM(M68:M69)=0,"",SUM(M68:M69))</f>
        <v/>
      </c>
      <c r="N70" s="20" t="str">
        <f t="shared" si="5"/>
        <v/>
      </c>
      <c r="O70" s="20" t="str">
        <f t="shared" si="5"/>
        <v/>
      </c>
      <c r="P70" s="20" t="str">
        <f>IF(SUM(P68:P69)=0,"",SUM(P68:P69))</f>
        <v/>
      </c>
      <c r="Q70" s="20" t="str">
        <f t="shared" si="5"/>
        <v/>
      </c>
      <c r="R70" s="20" t="str">
        <f t="shared" si="5"/>
        <v/>
      </c>
      <c r="S70" s="20" t="str">
        <f t="shared" si="5"/>
        <v/>
      </c>
      <c r="T70" s="20" t="str">
        <f t="shared" si="5"/>
        <v/>
      </c>
      <c r="U70" s="20" t="str">
        <f t="shared" si="5"/>
        <v/>
      </c>
      <c r="V70" s="20" t="str">
        <f t="shared" si="5"/>
        <v/>
      </c>
      <c r="W70" s="20" t="str">
        <f t="shared" si="5"/>
        <v/>
      </c>
      <c r="X70" s="20" t="str">
        <f t="shared" si="5"/>
        <v/>
      </c>
      <c r="Y70" s="20" t="str">
        <f t="shared" si="5"/>
        <v/>
      </c>
      <c r="Z70" s="20" t="str">
        <f t="shared" si="5"/>
        <v/>
      </c>
      <c r="AA70" s="20" t="str">
        <f t="shared" si="5"/>
        <v/>
      </c>
      <c r="AB70" s="20" t="str">
        <f t="shared" si="5"/>
        <v/>
      </c>
      <c r="AC70" s="20">
        <f>IF(SUM(AC68:AC69)=0,"",SUM(AC68:AC69))</f>
        <v>1</v>
      </c>
      <c r="AD70" s="20" t="str">
        <f t="shared" si="5"/>
        <v/>
      </c>
      <c r="AE70" s="20" t="str">
        <f t="shared" si="5"/>
        <v/>
      </c>
      <c r="AF70" s="20" t="str">
        <f t="shared" si="5"/>
        <v/>
      </c>
      <c r="AG70" s="20" t="str">
        <f t="shared" si="5"/>
        <v/>
      </c>
      <c r="AH70" s="20" t="str">
        <f t="shared" si="5"/>
        <v/>
      </c>
      <c r="AI70" s="20" t="str">
        <f t="shared" si="5"/>
        <v/>
      </c>
      <c r="AJ70" s="20" t="str">
        <f t="shared" si="5"/>
        <v/>
      </c>
      <c r="AK70" s="20" t="str">
        <f t="shared" si="5"/>
        <v/>
      </c>
      <c r="AL70" s="20" t="str">
        <f t="shared" si="5"/>
        <v/>
      </c>
      <c r="AM70" s="20" t="str">
        <f t="shared" si="5"/>
        <v/>
      </c>
      <c r="AN70" s="20" t="str">
        <f t="shared" si="5"/>
        <v/>
      </c>
      <c r="AO70" s="21" t="str">
        <f t="shared" si="5"/>
        <v/>
      </c>
    </row>
    <row r="71" spans="1:42" x14ac:dyDescent="0.2">
      <c r="A71" s="103">
        <v>239</v>
      </c>
      <c r="B71" s="1"/>
      <c r="C71" s="2"/>
      <c r="D71" s="5" t="s">
        <v>226</v>
      </c>
      <c r="E71" s="165" t="s">
        <v>108</v>
      </c>
      <c r="F71" s="173" t="s">
        <v>162</v>
      </c>
      <c r="G71" s="11" t="s">
        <v>223</v>
      </c>
      <c r="I71" s="151">
        <v>150</v>
      </c>
      <c r="J71" s="148">
        <f>SUM(K71:AO71)*I71</f>
        <v>150</v>
      </c>
      <c r="K71" s="19" t="str">
        <f t="shared" ref="K71:AO71" si="6">IF(K70=0,"",K70)</f>
        <v/>
      </c>
      <c r="L71" s="20" t="str">
        <f t="shared" si="6"/>
        <v/>
      </c>
      <c r="M71" s="20" t="str">
        <f t="shared" si="6"/>
        <v/>
      </c>
      <c r="N71" s="20" t="str">
        <f t="shared" si="6"/>
        <v/>
      </c>
      <c r="O71" s="20" t="str">
        <f t="shared" si="6"/>
        <v/>
      </c>
      <c r="P71" s="20" t="str">
        <f t="shared" si="6"/>
        <v/>
      </c>
      <c r="Q71" s="20" t="str">
        <f t="shared" si="6"/>
        <v/>
      </c>
      <c r="R71" s="20" t="str">
        <f t="shared" si="6"/>
        <v/>
      </c>
      <c r="S71" s="20" t="str">
        <f t="shared" si="6"/>
        <v/>
      </c>
      <c r="T71" s="20" t="str">
        <f t="shared" si="6"/>
        <v/>
      </c>
      <c r="U71" s="20" t="str">
        <f t="shared" si="6"/>
        <v/>
      </c>
      <c r="V71" s="20" t="str">
        <f t="shared" si="6"/>
        <v/>
      </c>
      <c r="W71" s="20" t="str">
        <f t="shared" si="6"/>
        <v/>
      </c>
      <c r="X71" s="20" t="str">
        <f t="shared" si="6"/>
        <v/>
      </c>
      <c r="Y71" s="20" t="str">
        <f t="shared" si="6"/>
        <v/>
      </c>
      <c r="Z71" s="20" t="str">
        <f t="shared" si="6"/>
        <v/>
      </c>
      <c r="AA71" s="20" t="str">
        <f t="shared" si="6"/>
        <v/>
      </c>
      <c r="AB71" s="20" t="str">
        <f t="shared" si="6"/>
        <v/>
      </c>
      <c r="AC71" s="20">
        <f t="shared" si="6"/>
        <v>1</v>
      </c>
      <c r="AD71" s="20" t="str">
        <f t="shared" si="6"/>
        <v/>
      </c>
      <c r="AE71" s="20" t="str">
        <f t="shared" si="6"/>
        <v/>
      </c>
      <c r="AF71" s="20" t="str">
        <f t="shared" si="6"/>
        <v/>
      </c>
      <c r="AG71" s="20" t="str">
        <f t="shared" si="6"/>
        <v/>
      </c>
      <c r="AH71" s="20" t="str">
        <f t="shared" si="6"/>
        <v/>
      </c>
      <c r="AI71" s="20" t="str">
        <f t="shared" si="6"/>
        <v/>
      </c>
      <c r="AJ71" s="20" t="str">
        <f t="shared" si="6"/>
        <v/>
      </c>
      <c r="AK71" s="20" t="str">
        <f t="shared" si="6"/>
        <v/>
      </c>
      <c r="AL71" s="20" t="str">
        <f t="shared" si="6"/>
        <v/>
      </c>
      <c r="AM71" s="20" t="str">
        <f t="shared" si="6"/>
        <v/>
      </c>
      <c r="AN71" s="20" t="str">
        <f t="shared" si="6"/>
        <v/>
      </c>
      <c r="AO71" s="21" t="str">
        <f t="shared" si="6"/>
        <v/>
      </c>
    </row>
    <row r="72" spans="1:42" s="3" customFormat="1" ht="15" x14ac:dyDescent="0.2">
      <c r="A72" s="107">
        <v>233</v>
      </c>
      <c r="B72" s="8"/>
      <c r="C72" s="8" t="s">
        <v>6</v>
      </c>
      <c r="D72" s="9"/>
      <c r="E72" s="171"/>
      <c r="F72" s="175"/>
      <c r="G72" s="14"/>
      <c r="H72" s="15"/>
      <c r="I72" s="160"/>
      <c r="J72" s="161">
        <f>SUM(J73:J88)</f>
        <v>524</v>
      </c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4"/>
      <c r="AP72" s="129"/>
    </row>
    <row r="73" spans="1:42" x14ac:dyDescent="0.2">
      <c r="A73" s="103">
        <v>233</v>
      </c>
      <c r="B73" s="1"/>
      <c r="D73" s="5" t="s">
        <v>190</v>
      </c>
      <c r="E73" s="165" t="s">
        <v>108</v>
      </c>
      <c r="F73" s="173" t="s">
        <v>162</v>
      </c>
      <c r="G73" s="11" t="s">
        <v>193</v>
      </c>
      <c r="H73" s="12" t="s">
        <v>121</v>
      </c>
      <c r="I73" s="151">
        <v>93</v>
      </c>
      <c r="J73" s="148">
        <f t="shared" ref="J73:J81" si="7">SUM(K73:AO73)*I73</f>
        <v>372</v>
      </c>
      <c r="S73" s="20">
        <v>4</v>
      </c>
    </row>
    <row r="74" spans="1:42" x14ac:dyDescent="0.2">
      <c r="A74" s="103">
        <v>233</v>
      </c>
      <c r="B74" s="1"/>
      <c r="C74" s="2"/>
      <c r="D74" s="5" t="s">
        <v>191</v>
      </c>
      <c r="E74" s="165" t="s">
        <v>108</v>
      </c>
      <c r="F74" s="173" t="s">
        <v>162</v>
      </c>
      <c r="G74" s="11" t="s">
        <v>194</v>
      </c>
      <c r="H74" s="12" t="s">
        <v>122</v>
      </c>
      <c r="I74" s="151">
        <v>93</v>
      </c>
      <c r="J74" s="148">
        <f t="shared" si="7"/>
        <v>0</v>
      </c>
    </row>
    <row r="75" spans="1:42" s="180" customFormat="1" x14ac:dyDescent="0.2">
      <c r="A75" s="179">
        <v>233</v>
      </c>
      <c r="C75" s="181"/>
      <c r="D75" s="182" t="s">
        <v>192</v>
      </c>
      <c r="E75" s="183" t="s">
        <v>108</v>
      </c>
      <c r="F75" s="194" t="s">
        <v>162</v>
      </c>
      <c r="G75" s="184" t="s">
        <v>195</v>
      </c>
      <c r="H75" s="185" t="s">
        <v>105</v>
      </c>
      <c r="I75" s="186">
        <v>104</v>
      </c>
      <c r="J75" s="187">
        <f t="shared" si="7"/>
        <v>0</v>
      </c>
      <c r="K75" s="188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189"/>
      <c r="AJ75" s="189"/>
      <c r="AK75" s="189"/>
      <c r="AL75" s="189"/>
      <c r="AM75" s="189"/>
      <c r="AN75" s="189"/>
      <c r="AO75" s="190"/>
      <c r="AP75" s="191"/>
    </row>
    <row r="76" spans="1:42" x14ac:dyDescent="0.2">
      <c r="A76" s="103">
        <v>233</v>
      </c>
      <c r="B76" s="1"/>
      <c r="C76" s="2"/>
      <c r="D76" s="5" t="s">
        <v>200</v>
      </c>
      <c r="E76" s="165" t="s">
        <v>108</v>
      </c>
      <c r="F76" s="173" t="s">
        <v>162</v>
      </c>
      <c r="G76" s="11" t="s">
        <v>202</v>
      </c>
      <c r="I76" s="151">
        <v>253</v>
      </c>
      <c r="J76" s="148">
        <f t="shared" si="7"/>
        <v>0</v>
      </c>
    </row>
    <row r="77" spans="1:42" s="180" customFormat="1" x14ac:dyDescent="0.2">
      <c r="A77" s="179">
        <v>233</v>
      </c>
      <c r="C77" s="181"/>
      <c r="D77" s="182" t="s">
        <v>204</v>
      </c>
      <c r="E77" s="183" t="s">
        <v>108</v>
      </c>
      <c r="F77" s="194" t="s">
        <v>162</v>
      </c>
      <c r="G77" s="184" t="s">
        <v>205</v>
      </c>
      <c r="H77" s="185" t="s">
        <v>105</v>
      </c>
      <c r="I77" s="186">
        <v>213</v>
      </c>
      <c r="J77" s="187">
        <f t="shared" si="7"/>
        <v>0</v>
      </c>
      <c r="K77" s="188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90"/>
      <c r="AP77" s="191"/>
    </row>
    <row r="78" spans="1:42" s="180" customFormat="1" x14ac:dyDescent="0.2">
      <c r="A78" s="179">
        <v>233</v>
      </c>
      <c r="C78" s="181"/>
      <c r="D78" s="182" t="s">
        <v>206</v>
      </c>
      <c r="E78" s="183" t="s">
        <v>108</v>
      </c>
      <c r="F78" s="194" t="s">
        <v>162</v>
      </c>
      <c r="G78" s="184" t="s">
        <v>207</v>
      </c>
      <c r="H78" s="185"/>
      <c r="I78" s="186">
        <v>215</v>
      </c>
      <c r="J78" s="187">
        <f t="shared" si="7"/>
        <v>0</v>
      </c>
      <c r="K78" s="188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90"/>
      <c r="AP78" s="191"/>
    </row>
    <row r="79" spans="1:42" x14ac:dyDescent="0.2">
      <c r="A79" s="103">
        <v>233</v>
      </c>
      <c r="B79" s="1"/>
      <c r="C79" s="2"/>
      <c r="D79" s="5" t="s">
        <v>10</v>
      </c>
      <c r="E79" s="165" t="s">
        <v>108</v>
      </c>
      <c r="F79" s="173" t="s">
        <v>162</v>
      </c>
      <c r="G79" s="11" t="s">
        <v>110</v>
      </c>
      <c r="H79" s="12" t="s">
        <v>256</v>
      </c>
      <c r="I79" s="151">
        <v>40</v>
      </c>
      <c r="J79" s="148">
        <f t="shared" si="7"/>
        <v>0</v>
      </c>
      <c r="AP79" s="100"/>
    </row>
    <row r="80" spans="1:42" x14ac:dyDescent="0.2">
      <c r="A80" s="103">
        <v>233</v>
      </c>
      <c r="B80" s="1"/>
      <c r="C80" s="2"/>
      <c r="D80" s="5" t="s">
        <v>23</v>
      </c>
      <c r="E80" s="165" t="s">
        <v>108</v>
      </c>
      <c r="F80" s="173" t="s">
        <v>162</v>
      </c>
      <c r="G80" s="11" t="s">
        <v>110</v>
      </c>
      <c r="H80" s="12" t="s">
        <v>256</v>
      </c>
      <c r="I80" s="151">
        <v>55</v>
      </c>
      <c r="J80" s="148">
        <f t="shared" si="7"/>
        <v>0</v>
      </c>
    </row>
    <row r="81" spans="1:42" s="180" customFormat="1" x14ac:dyDescent="0.2">
      <c r="A81" s="179">
        <v>233</v>
      </c>
      <c r="C81" s="181"/>
      <c r="D81" s="182" t="s">
        <v>227</v>
      </c>
      <c r="E81" s="183" t="s">
        <v>108</v>
      </c>
      <c r="F81" s="194" t="s">
        <v>162</v>
      </c>
      <c r="G81" s="184" t="s">
        <v>110</v>
      </c>
      <c r="H81" s="185" t="s">
        <v>234</v>
      </c>
      <c r="I81" s="195">
        <v>55</v>
      </c>
      <c r="J81" s="187">
        <f t="shared" si="7"/>
        <v>0</v>
      </c>
      <c r="K81" s="188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90"/>
      <c r="AP81" s="191"/>
    </row>
    <row r="82" spans="1:42" s="180" customFormat="1" x14ac:dyDescent="0.2">
      <c r="A82" s="179">
        <v>233</v>
      </c>
      <c r="C82" s="181"/>
      <c r="D82" s="182" t="s">
        <v>196</v>
      </c>
      <c r="E82" s="183" t="s">
        <v>108</v>
      </c>
      <c r="F82" s="194" t="s">
        <v>162</v>
      </c>
      <c r="G82" s="184" t="s">
        <v>198</v>
      </c>
      <c r="H82" s="185" t="s">
        <v>104</v>
      </c>
      <c r="I82" s="186">
        <v>199</v>
      </c>
      <c r="J82" s="187">
        <f t="shared" ref="J82:J88" si="8">SUM(K82:AO82)*I82</f>
        <v>0</v>
      </c>
      <c r="K82" s="188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90"/>
      <c r="AP82" s="191"/>
    </row>
    <row r="83" spans="1:42" s="180" customFormat="1" x14ac:dyDescent="0.2">
      <c r="A83" s="179">
        <v>233</v>
      </c>
      <c r="C83" s="181"/>
      <c r="D83" s="182" t="s">
        <v>197</v>
      </c>
      <c r="E83" s="183" t="s">
        <v>108</v>
      </c>
      <c r="F83" s="194" t="s">
        <v>162</v>
      </c>
      <c r="G83" s="184" t="s">
        <v>199</v>
      </c>
      <c r="H83" s="185" t="s">
        <v>105</v>
      </c>
      <c r="I83" s="186">
        <v>97</v>
      </c>
      <c r="J83" s="187">
        <f t="shared" si="8"/>
        <v>0</v>
      </c>
      <c r="K83" s="188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90"/>
      <c r="AP83" s="191"/>
    </row>
    <row r="84" spans="1:42" s="180" customFormat="1" x14ac:dyDescent="0.2">
      <c r="A84" s="179">
        <v>233</v>
      </c>
      <c r="C84" s="181"/>
      <c r="D84" s="182" t="s">
        <v>201</v>
      </c>
      <c r="E84" s="183" t="s">
        <v>108</v>
      </c>
      <c r="F84" s="194" t="s">
        <v>162</v>
      </c>
      <c r="G84" s="184" t="s">
        <v>203</v>
      </c>
      <c r="H84" s="185"/>
      <c r="I84" s="186">
        <v>247</v>
      </c>
      <c r="J84" s="187">
        <f t="shared" si="8"/>
        <v>0</v>
      </c>
      <c r="K84" s="188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90"/>
      <c r="AP84" s="191"/>
    </row>
    <row r="85" spans="1:42" s="180" customFormat="1" x14ac:dyDescent="0.2">
      <c r="A85" s="179">
        <v>233</v>
      </c>
      <c r="C85" s="181"/>
      <c r="D85" s="182" t="s">
        <v>65</v>
      </c>
      <c r="E85" s="183" t="s">
        <v>108</v>
      </c>
      <c r="F85" s="194" t="s">
        <v>162</v>
      </c>
      <c r="G85" s="184" t="s">
        <v>185</v>
      </c>
      <c r="H85" s="185" t="s">
        <v>70</v>
      </c>
      <c r="I85" s="186">
        <v>135</v>
      </c>
      <c r="J85" s="187">
        <f t="shared" si="8"/>
        <v>0</v>
      </c>
      <c r="K85" s="188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90"/>
      <c r="AP85" s="191"/>
    </row>
    <row r="86" spans="1:42" x14ac:dyDescent="0.2">
      <c r="A86" s="103">
        <v>239</v>
      </c>
      <c r="B86" s="1"/>
      <c r="C86" s="2"/>
      <c r="D86" s="5" t="s">
        <v>14</v>
      </c>
      <c r="E86" s="165" t="s">
        <v>108</v>
      </c>
      <c r="F86" s="173" t="s">
        <v>162</v>
      </c>
      <c r="G86" s="11" t="s">
        <v>186</v>
      </c>
      <c r="I86" s="151">
        <v>76</v>
      </c>
      <c r="J86" s="148">
        <f t="shared" si="8"/>
        <v>152</v>
      </c>
      <c r="K86" s="19" t="str">
        <f t="shared" ref="K86:AO86" si="9">IF((ROUNDUP(K73/3,0)+ROUNDUP(K74/3,0)+ROUNDUP(K75/3,0)+K79+K80=0),"",ROUNDUP(K73/3,0)+ROUNDUP(K74/3,0)+ROUNDUP(K75/3,0)+K79+K80)</f>
        <v/>
      </c>
      <c r="L86" s="20" t="str">
        <f t="shared" si="9"/>
        <v/>
      </c>
      <c r="M86" s="20" t="str">
        <f t="shared" si="9"/>
        <v/>
      </c>
      <c r="N86" s="20" t="str">
        <f t="shared" si="9"/>
        <v/>
      </c>
      <c r="O86" s="20" t="str">
        <f t="shared" si="9"/>
        <v/>
      </c>
      <c r="P86" s="20" t="str">
        <f t="shared" si="9"/>
        <v/>
      </c>
      <c r="Q86" s="20" t="str">
        <f t="shared" si="9"/>
        <v/>
      </c>
      <c r="R86" s="20" t="str">
        <f t="shared" si="9"/>
        <v/>
      </c>
      <c r="S86" s="20">
        <f t="shared" si="9"/>
        <v>2</v>
      </c>
      <c r="T86" s="20" t="str">
        <f t="shared" si="9"/>
        <v/>
      </c>
      <c r="U86" s="20" t="str">
        <f t="shared" si="9"/>
        <v/>
      </c>
      <c r="V86" s="20" t="str">
        <f t="shared" si="9"/>
        <v/>
      </c>
      <c r="W86" s="20" t="str">
        <f t="shared" si="9"/>
        <v/>
      </c>
      <c r="X86" s="20" t="str">
        <f t="shared" si="9"/>
        <v/>
      </c>
      <c r="Y86" s="20" t="str">
        <f t="shared" si="9"/>
        <v/>
      </c>
      <c r="Z86" s="20" t="str">
        <f t="shared" si="9"/>
        <v/>
      </c>
      <c r="AA86" s="20" t="str">
        <f t="shared" si="9"/>
        <v/>
      </c>
      <c r="AB86" s="20" t="str">
        <f t="shared" si="9"/>
        <v/>
      </c>
      <c r="AC86" s="20" t="str">
        <f t="shared" si="9"/>
        <v/>
      </c>
      <c r="AD86" s="20" t="str">
        <f t="shared" si="9"/>
        <v/>
      </c>
      <c r="AE86" s="20" t="str">
        <f t="shared" si="9"/>
        <v/>
      </c>
      <c r="AF86" s="20" t="str">
        <f t="shared" si="9"/>
        <v/>
      </c>
      <c r="AG86" s="20" t="str">
        <f t="shared" si="9"/>
        <v/>
      </c>
      <c r="AH86" s="20" t="str">
        <f t="shared" si="9"/>
        <v/>
      </c>
      <c r="AI86" s="20" t="str">
        <f t="shared" si="9"/>
        <v/>
      </c>
      <c r="AJ86" s="20" t="str">
        <f t="shared" si="9"/>
        <v/>
      </c>
      <c r="AK86" s="20" t="str">
        <f t="shared" si="9"/>
        <v/>
      </c>
      <c r="AL86" s="20" t="str">
        <f t="shared" si="9"/>
        <v/>
      </c>
      <c r="AM86" s="20" t="str">
        <f t="shared" si="9"/>
        <v/>
      </c>
      <c r="AN86" s="20" t="str">
        <f t="shared" si="9"/>
        <v/>
      </c>
      <c r="AO86" s="21" t="str">
        <f t="shared" si="9"/>
        <v/>
      </c>
    </row>
    <row r="87" spans="1:42" x14ac:dyDescent="0.2">
      <c r="A87" s="103">
        <v>239</v>
      </c>
      <c r="B87" s="1"/>
      <c r="C87" s="2"/>
      <c r="D87" s="5" t="s">
        <v>15</v>
      </c>
      <c r="E87" s="165" t="s">
        <v>108</v>
      </c>
      <c r="F87" s="173" t="s">
        <v>162</v>
      </c>
      <c r="G87" s="11" t="s">
        <v>187</v>
      </c>
      <c r="I87" s="151">
        <v>113</v>
      </c>
      <c r="J87" s="148">
        <f t="shared" si="8"/>
        <v>0</v>
      </c>
      <c r="K87" s="19" t="str">
        <f>IF((K81+IF(K82="",0,1)+IF(K83="",0,1)+IF(K76="",0,1)+IF(K84="",0,1)+IF(K77="",0,1)+IF(K78="",0,1)=0),"",K81+IF(K82="",0,1)+IF(K83="",0,1)+IF(K76="",0,1)+IF(K84="",0,1)+IF(K77="",0,1)+IF(K78="",0,1))</f>
        <v/>
      </c>
      <c r="L87" s="20" t="str">
        <f t="shared" ref="L87:AO87" si="10">IF((L81+IF(L82="",0,1)+IF(L83="",0,1)+IF(L76="",0,1)+IF(L84="",0,1)+IF(L77="",0,1)+IF(L78="",0,1)=0),"",L81+IF(L82="",0,1)+IF(L83="",0,1)+IF(L76="",0,1)+IF(L84="",0,1)+IF(L77="",0,1)+IF(L78="",0,1))</f>
        <v/>
      </c>
      <c r="M87" s="20" t="str">
        <f t="shared" si="10"/>
        <v/>
      </c>
      <c r="N87" s="20" t="str">
        <f t="shared" si="10"/>
        <v/>
      </c>
      <c r="O87" s="20" t="str">
        <f t="shared" si="10"/>
        <v/>
      </c>
      <c r="P87" s="20" t="str">
        <f t="shared" si="10"/>
        <v/>
      </c>
      <c r="Q87" s="20" t="str">
        <f t="shared" si="10"/>
        <v/>
      </c>
      <c r="R87" s="20" t="str">
        <f t="shared" si="10"/>
        <v/>
      </c>
      <c r="S87" s="20" t="str">
        <f t="shared" si="10"/>
        <v/>
      </c>
      <c r="T87" s="20" t="str">
        <f t="shared" si="10"/>
        <v/>
      </c>
      <c r="U87" s="20" t="str">
        <f t="shared" si="10"/>
        <v/>
      </c>
      <c r="V87" s="20" t="str">
        <f t="shared" si="10"/>
        <v/>
      </c>
      <c r="W87" s="20" t="str">
        <f t="shared" si="10"/>
        <v/>
      </c>
      <c r="X87" s="20" t="str">
        <f t="shared" si="10"/>
        <v/>
      </c>
      <c r="Y87" s="20" t="str">
        <f t="shared" si="10"/>
        <v/>
      </c>
      <c r="Z87" s="20" t="str">
        <f t="shared" si="10"/>
        <v/>
      </c>
      <c r="AA87" s="20" t="str">
        <f t="shared" si="10"/>
        <v/>
      </c>
      <c r="AB87" s="20" t="str">
        <f t="shared" si="10"/>
        <v/>
      </c>
      <c r="AC87" s="20" t="str">
        <f t="shared" si="10"/>
        <v/>
      </c>
      <c r="AD87" s="20" t="str">
        <f t="shared" si="10"/>
        <v/>
      </c>
      <c r="AE87" s="20" t="str">
        <f t="shared" si="10"/>
        <v/>
      </c>
      <c r="AF87" s="20" t="str">
        <f t="shared" si="10"/>
        <v/>
      </c>
      <c r="AG87" s="20" t="str">
        <f t="shared" si="10"/>
        <v/>
      </c>
      <c r="AH87" s="20" t="str">
        <f t="shared" si="10"/>
        <v/>
      </c>
      <c r="AI87" s="20" t="str">
        <f t="shared" si="10"/>
        <v/>
      </c>
      <c r="AJ87" s="20" t="str">
        <f t="shared" si="10"/>
        <v/>
      </c>
      <c r="AK87" s="20" t="str">
        <f t="shared" si="10"/>
        <v/>
      </c>
      <c r="AL87" s="20" t="str">
        <f t="shared" si="10"/>
        <v/>
      </c>
      <c r="AM87" s="20" t="str">
        <f t="shared" si="10"/>
        <v/>
      </c>
      <c r="AN87" s="20" t="str">
        <f t="shared" si="10"/>
        <v/>
      </c>
      <c r="AO87" s="21" t="str">
        <f t="shared" si="10"/>
        <v/>
      </c>
    </row>
    <row r="88" spans="1:42" s="180" customFormat="1" x14ac:dyDescent="0.2">
      <c r="A88" s="179">
        <v>239</v>
      </c>
      <c r="C88" s="181"/>
      <c r="D88" s="182" t="s">
        <v>123</v>
      </c>
      <c r="E88" s="183" t="s">
        <v>108</v>
      </c>
      <c r="F88" s="194" t="s">
        <v>162</v>
      </c>
      <c r="G88" s="184" t="s">
        <v>188</v>
      </c>
      <c r="H88" s="185" t="s">
        <v>124</v>
      </c>
      <c r="I88" s="186">
        <v>50</v>
      </c>
      <c r="J88" s="187">
        <f t="shared" si="8"/>
        <v>0</v>
      </c>
      <c r="K88" s="188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  <c r="AD88" s="189"/>
      <c r="AE88" s="189"/>
      <c r="AF88" s="189"/>
      <c r="AG88" s="189"/>
      <c r="AH88" s="189"/>
      <c r="AI88" s="189"/>
      <c r="AJ88" s="189"/>
      <c r="AK88" s="189"/>
      <c r="AL88" s="189"/>
      <c r="AM88" s="189"/>
      <c r="AN88" s="189"/>
      <c r="AO88" s="190"/>
      <c r="AP88" s="191"/>
    </row>
    <row r="89" spans="1:42" s="3" customFormat="1" ht="15" x14ac:dyDescent="0.2">
      <c r="A89" s="107">
        <v>235</v>
      </c>
      <c r="B89" s="8"/>
      <c r="C89" s="8" t="s">
        <v>26</v>
      </c>
      <c r="D89" s="9"/>
      <c r="E89" s="171"/>
      <c r="F89" s="175"/>
      <c r="G89" s="14"/>
      <c r="H89" s="15"/>
      <c r="I89" s="160"/>
      <c r="J89" s="161">
        <f>SUM(J90)</f>
        <v>0</v>
      </c>
      <c r="K89" s="22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4"/>
      <c r="AP89" s="129"/>
    </row>
    <row r="90" spans="1:42" x14ac:dyDescent="0.2">
      <c r="A90" s="103">
        <v>235</v>
      </c>
      <c r="B90" s="1"/>
      <c r="D90" s="5" t="s">
        <v>55</v>
      </c>
      <c r="E90" s="165" t="s">
        <v>108</v>
      </c>
      <c r="F90" s="173" t="s">
        <v>162</v>
      </c>
      <c r="G90" s="11" t="s">
        <v>118</v>
      </c>
      <c r="H90" s="12" t="s">
        <v>174</v>
      </c>
      <c r="I90" s="151">
        <v>248</v>
      </c>
      <c r="J90" s="148">
        <f>SUM(K90:AO90)*I90</f>
        <v>0</v>
      </c>
      <c r="AP90" s="100"/>
    </row>
    <row r="91" spans="1:42" s="3" customFormat="1" ht="15" x14ac:dyDescent="0.2">
      <c r="A91" s="107">
        <v>236.1</v>
      </c>
      <c r="B91" s="8"/>
      <c r="C91" s="8" t="s">
        <v>56</v>
      </c>
      <c r="D91" s="9"/>
      <c r="E91" s="171"/>
      <c r="F91" s="175"/>
      <c r="G91" s="14"/>
      <c r="H91" s="15"/>
      <c r="I91" s="160"/>
      <c r="J91" s="161">
        <f>SUM(J92:J97)</f>
        <v>0</v>
      </c>
      <c r="K91" s="22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4"/>
      <c r="AP91" s="129"/>
    </row>
    <row r="92" spans="1:42" x14ac:dyDescent="0.2">
      <c r="A92" s="103">
        <v>236.1</v>
      </c>
      <c r="B92" s="1"/>
      <c r="D92" s="5" t="s">
        <v>57</v>
      </c>
      <c r="E92" s="165" t="s">
        <v>108</v>
      </c>
      <c r="F92" s="173" t="s">
        <v>162</v>
      </c>
      <c r="G92" s="11" t="s">
        <v>208</v>
      </c>
      <c r="I92" s="151">
        <v>600</v>
      </c>
      <c r="J92" s="148">
        <f>SUM(K92:AO92)*I92</f>
        <v>0</v>
      </c>
    </row>
    <row r="93" spans="1:42" s="180" customFormat="1" x14ac:dyDescent="0.2">
      <c r="A93" s="179">
        <v>236.1</v>
      </c>
      <c r="C93" s="181"/>
      <c r="D93" s="182" t="s">
        <v>58</v>
      </c>
      <c r="E93" s="183" t="s">
        <v>108</v>
      </c>
      <c r="F93" s="194" t="s">
        <v>162</v>
      </c>
      <c r="G93" s="184" t="s">
        <v>209</v>
      </c>
      <c r="H93" s="185"/>
      <c r="I93" s="186">
        <v>520</v>
      </c>
      <c r="J93" s="187">
        <f>SUM(K93:AO93)*I93</f>
        <v>0</v>
      </c>
      <c r="K93" s="188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90"/>
      <c r="AP93" s="191"/>
    </row>
    <row r="94" spans="1:42" x14ac:dyDescent="0.2">
      <c r="A94" s="103">
        <v>236.1</v>
      </c>
      <c r="B94" s="1"/>
      <c r="C94" s="2"/>
      <c r="D94" s="5" t="s">
        <v>119</v>
      </c>
      <c r="E94" s="165" t="s">
        <v>108</v>
      </c>
      <c r="F94" s="173" t="s">
        <v>162</v>
      </c>
      <c r="G94" s="11" t="s">
        <v>118</v>
      </c>
      <c r="I94" s="151">
        <v>120</v>
      </c>
      <c r="J94" s="148">
        <f>SUM(K94:AO94)*I94</f>
        <v>0</v>
      </c>
      <c r="AP94" s="100"/>
    </row>
    <row r="95" spans="1:42" s="180" customFormat="1" x14ac:dyDescent="0.2">
      <c r="A95" s="179">
        <v>239</v>
      </c>
      <c r="C95" s="181"/>
      <c r="D95" s="182" t="s">
        <v>59</v>
      </c>
      <c r="E95" s="183" t="s">
        <v>108</v>
      </c>
      <c r="F95" s="194" t="s">
        <v>162</v>
      </c>
      <c r="G95" s="184" t="s">
        <v>189</v>
      </c>
      <c r="H95" s="185"/>
      <c r="I95" s="186" t="s">
        <v>66</v>
      </c>
      <c r="J95" s="187" t="s">
        <v>66</v>
      </c>
      <c r="K95" s="188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90"/>
      <c r="AP95" s="191"/>
    </row>
    <row r="96" spans="1:42" x14ac:dyDescent="0.2">
      <c r="A96" s="103">
        <v>239</v>
      </c>
      <c r="B96" s="1"/>
      <c r="C96" s="2"/>
      <c r="D96" s="5" t="s">
        <v>93</v>
      </c>
      <c r="E96" s="165" t="s">
        <v>108</v>
      </c>
      <c r="F96" s="173" t="s">
        <v>162</v>
      </c>
      <c r="G96" s="11" t="s">
        <v>210</v>
      </c>
      <c r="I96" s="151">
        <v>95</v>
      </c>
      <c r="J96" s="148">
        <f>SUM(K96:AO96)*I96</f>
        <v>0</v>
      </c>
      <c r="K96" s="19" t="str">
        <f>IF(SUM(K94:AO94)=0,"",1)</f>
        <v/>
      </c>
    </row>
    <row r="97" spans="1:42" s="180" customFormat="1" x14ac:dyDescent="0.2">
      <c r="A97" s="179">
        <v>239</v>
      </c>
      <c r="B97" s="193"/>
      <c r="C97" s="193"/>
      <c r="D97" s="182" t="s">
        <v>132</v>
      </c>
      <c r="E97" s="183" t="s">
        <v>108</v>
      </c>
      <c r="F97" s="194" t="s">
        <v>162</v>
      </c>
      <c r="G97" s="184" t="s">
        <v>163</v>
      </c>
      <c r="H97" s="185"/>
      <c r="I97" s="186">
        <v>140</v>
      </c>
      <c r="J97" s="187">
        <f>SUM(K97:AO97)*I97</f>
        <v>0</v>
      </c>
      <c r="K97" s="188" t="str">
        <f>IF(K95=0,"",1)</f>
        <v/>
      </c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90"/>
      <c r="AP97" s="191"/>
    </row>
    <row r="98" spans="1:42" s="3" customFormat="1" ht="15" x14ac:dyDescent="0.2">
      <c r="A98" s="107">
        <v>236.2</v>
      </c>
      <c r="B98" s="8"/>
      <c r="C98" s="8" t="s">
        <v>60</v>
      </c>
      <c r="D98" s="9"/>
      <c r="E98" s="171"/>
      <c r="F98" s="175"/>
      <c r="G98" s="14"/>
      <c r="H98" s="15"/>
      <c r="I98" s="160"/>
      <c r="J98" s="161">
        <f>SUM(J99:J100)</f>
        <v>296</v>
      </c>
      <c r="K98" s="22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4"/>
      <c r="AP98" s="129"/>
    </row>
    <row r="99" spans="1:42" s="180" customFormat="1" x14ac:dyDescent="0.2">
      <c r="A99" s="179">
        <v>236.2</v>
      </c>
      <c r="C99" s="193"/>
      <c r="D99" s="182" t="s">
        <v>211</v>
      </c>
      <c r="E99" s="183" t="s">
        <v>108</v>
      </c>
      <c r="F99" s="194" t="s">
        <v>162</v>
      </c>
      <c r="G99" s="184" t="s">
        <v>212</v>
      </c>
      <c r="H99" s="185"/>
      <c r="I99" s="186">
        <v>220</v>
      </c>
      <c r="J99" s="187">
        <f>SUM(K99:AO99)*I99</f>
        <v>220</v>
      </c>
      <c r="K99" s="188"/>
      <c r="L99" s="189"/>
      <c r="M99" s="189"/>
      <c r="N99" s="189"/>
      <c r="O99" s="189"/>
      <c r="P99" s="189">
        <v>1</v>
      </c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90"/>
      <c r="AP99" s="191"/>
    </row>
    <row r="100" spans="1:42" s="180" customFormat="1" x14ac:dyDescent="0.2">
      <c r="A100" s="179">
        <v>239</v>
      </c>
      <c r="C100" s="181"/>
      <c r="D100" s="182" t="s">
        <v>17</v>
      </c>
      <c r="E100" s="183" t="s">
        <v>108</v>
      </c>
      <c r="F100" s="194" t="s">
        <v>162</v>
      </c>
      <c r="G100" s="184" t="s">
        <v>216</v>
      </c>
      <c r="H100" s="185"/>
      <c r="I100" s="186">
        <v>76</v>
      </c>
      <c r="J100" s="187">
        <f>SUM(K100:AO100)*I100</f>
        <v>76</v>
      </c>
      <c r="K100" s="188" t="str">
        <f t="shared" ref="K100:AO100" si="11">IF(K99=0,"",K99)</f>
        <v/>
      </c>
      <c r="L100" s="189" t="str">
        <f t="shared" si="11"/>
        <v/>
      </c>
      <c r="M100" s="189" t="str">
        <f t="shared" si="11"/>
        <v/>
      </c>
      <c r="N100" s="189" t="str">
        <f t="shared" si="11"/>
        <v/>
      </c>
      <c r="O100" s="189" t="str">
        <f t="shared" si="11"/>
        <v/>
      </c>
      <c r="P100" s="189">
        <f t="shared" si="11"/>
        <v>1</v>
      </c>
      <c r="Q100" s="189" t="str">
        <f t="shared" si="11"/>
        <v/>
      </c>
      <c r="R100" s="189" t="str">
        <f t="shared" si="11"/>
        <v/>
      </c>
      <c r="S100" s="189" t="str">
        <f t="shared" si="11"/>
        <v/>
      </c>
      <c r="T100" s="189" t="str">
        <f t="shared" si="11"/>
        <v/>
      </c>
      <c r="U100" s="189" t="str">
        <f t="shared" si="11"/>
        <v/>
      </c>
      <c r="V100" s="189" t="str">
        <f t="shared" si="11"/>
        <v/>
      </c>
      <c r="W100" s="189" t="str">
        <f t="shared" si="11"/>
        <v/>
      </c>
      <c r="X100" s="189" t="str">
        <f t="shared" si="11"/>
        <v/>
      </c>
      <c r="Y100" s="189" t="str">
        <f t="shared" si="11"/>
        <v/>
      </c>
      <c r="Z100" s="189" t="str">
        <f t="shared" si="11"/>
        <v/>
      </c>
      <c r="AA100" s="189" t="str">
        <f t="shared" si="11"/>
        <v/>
      </c>
      <c r="AB100" s="189" t="str">
        <f t="shared" si="11"/>
        <v/>
      </c>
      <c r="AC100" s="189" t="str">
        <f t="shared" si="11"/>
        <v/>
      </c>
      <c r="AD100" s="189" t="str">
        <f t="shared" si="11"/>
        <v/>
      </c>
      <c r="AE100" s="189" t="str">
        <f t="shared" si="11"/>
        <v/>
      </c>
      <c r="AF100" s="189" t="str">
        <f t="shared" si="11"/>
        <v/>
      </c>
      <c r="AG100" s="189" t="str">
        <f t="shared" si="11"/>
        <v/>
      </c>
      <c r="AH100" s="189" t="str">
        <f t="shared" si="11"/>
        <v/>
      </c>
      <c r="AI100" s="189" t="str">
        <f t="shared" si="11"/>
        <v/>
      </c>
      <c r="AJ100" s="189" t="str">
        <f t="shared" si="11"/>
        <v/>
      </c>
      <c r="AK100" s="189" t="str">
        <f t="shared" si="11"/>
        <v/>
      </c>
      <c r="AL100" s="189" t="str">
        <f t="shared" si="11"/>
        <v/>
      </c>
      <c r="AM100" s="189" t="str">
        <f t="shared" si="11"/>
        <v/>
      </c>
      <c r="AN100" s="189" t="str">
        <f t="shared" si="11"/>
        <v/>
      </c>
      <c r="AO100" s="190" t="str">
        <f t="shared" si="11"/>
        <v/>
      </c>
      <c r="AP100" s="191"/>
    </row>
    <row r="101" spans="1:42" s="3" customFormat="1" ht="15" x14ac:dyDescent="0.2">
      <c r="A101" s="107">
        <v>236.3</v>
      </c>
      <c r="B101" s="8"/>
      <c r="C101" s="8" t="s">
        <v>61</v>
      </c>
      <c r="D101" s="9"/>
      <c r="E101" s="171"/>
      <c r="F101" s="175"/>
      <c r="G101" s="14"/>
      <c r="H101" s="15"/>
      <c r="I101" s="160"/>
      <c r="J101" s="161">
        <f>SUM(J102:J104)</f>
        <v>0</v>
      </c>
      <c r="K101" s="22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4"/>
      <c r="AP101" s="129"/>
    </row>
    <row r="102" spans="1:42" s="180" customFormat="1" x14ac:dyDescent="0.2">
      <c r="A102" s="179">
        <v>236.3</v>
      </c>
      <c r="C102" s="181"/>
      <c r="D102" s="182" t="s">
        <v>12</v>
      </c>
      <c r="E102" s="183" t="s">
        <v>108</v>
      </c>
      <c r="F102" s="194" t="s">
        <v>162</v>
      </c>
      <c r="G102" s="184" t="s">
        <v>213</v>
      </c>
      <c r="H102" s="185"/>
      <c r="I102" s="186">
        <v>255</v>
      </c>
      <c r="J102" s="187">
        <f>SUM(K102:AO102)*I102</f>
        <v>0</v>
      </c>
      <c r="K102" s="188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90"/>
      <c r="AP102" s="191"/>
    </row>
    <row r="103" spans="1:42" s="180" customFormat="1" x14ac:dyDescent="0.2">
      <c r="A103" s="179">
        <v>239</v>
      </c>
      <c r="C103" s="181"/>
      <c r="D103" s="182" t="s">
        <v>63</v>
      </c>
      <c r="E103" s="183" t="s">
        <v>108</v>
      </c>
      <c r="F103" s="194" t="s">
        <v>162</v>
      </c>
      <c r="G103" s="184" t="s">
        <v>231</v>
      </c>
      <c r="H103" s="185"/>
      <c r="I103" s="186">
        <v>95</v>
      </c>
      <c r="J103" s="187">
        <f>SUM(K103:AO103)*I103</f>
        <v>0</v>
      </c>
      <c r="K103" s="188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90"/>
      <c r="AP103" s="191"/>
    </row>
    <row r="104" spans="1:42" s="180" customFormat="1" x14ac:dyDescent="0.2">
      <c r="A104" s="179">
        <v>239</v>
      </c>
      <c r="C104" s="193"/>
      <c r="D104" s="182" t="s">
        <v>62</v>
      </c>
      <c r="E104" s="183" t="s">
        <v>108</v>
      </c>
      <c r="F104" s="194" t="s">
        <v>162</v>
      </c>
      <c r="G104" s="184" t="s">
        <v>189</v>
      </c>
      <c r="H104" s="185"/>
      <c r="I104" s="186" t="s">
        <v>66</v>
      </c>
      <c r="J104" s="187" t="s">
        <v>66</v>
      </c>
      <c r="K104" s="188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90"/>
      <c r="AP104" s="192"/>
    </row>
    <row r="105" spans="1:42" s="3" customFormat="1" ht="15" x14ac:dyDescent="0.2">
      <c r="A105" s="107">
        <v>237.1</v>
      </c>
      <c r="B105" s="8"/>
      <c r="C105" s="8" t="s">
        <v>7</v>
      </c>
      <c r="D105" s="9"/>
      <c r="E105" s="171"/>
      <c r="F105" s="175"/>
      <c r="G105" s="14"/>
      <c r="H105" s="15"/>
      <c r="I105" s="160"/>
      <c r="J105" s="161">
        <f>SUM(J106:J115)</f>
        <v>120</v>
      </c>
      <c r="K105" s="22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4"/>
      <c r="AP105" s="129"/>
    </row>
    <row r="106" spans="1:42" x14ac:dyDescent="0.2">
      <c r="A106" s="103">
        <v>237.1</v>
      </c>
      <c r="B106" s="1"/>
      <c r="C106" s="2"/>
      <c r="D106" s="5" t="s">
        <v>101</v>
      </c>
      <c r="E106" s="165" t="s">
        <v>108</v>
      </c>
      <c r="F106" s="173" t="s">
        <v>162</v>
      </c>
      <c r="G106" s="11" t="s">
        <v>117</v>
      </c>
      <c r="H106" s="12" t="s">
        <v>102</v>
      </c>
      <c r="I106" s="151">
        <v>120</v>
      </c>
      <c r="J106" s="148">
        <f>SUM(K106:AO106)*I106</f>
        <v>120</v>
      </c>
      <c r="L106" s="20">
        <v>1</v>
      </c>
    </row>
    <row r="107" spans="1:42" x14ac:dyDescent="0.2">
      <c r="A107" s="103">
        <v>237.1</v>
      </c>
      <c r="B107" s="1"/>
      <c r="D107" s="5" t="s">
        <v>49</v>
      </c>
      <c r="E107" s="165" t="s">
        <v>108</v>
      </c>
      <c r="F107" s="173" t="s">
        <v>162</v>
      </c>
      <c r="G107" s="11" t="s">
        <v>232</v>
      </c>
      <c r="I107" s="151">
        <v>183</v>
      </c>
      <c r="J107" s="148">
        <f>SUM(K107:AO107)*I107</f>
        <v>0</v>
      </c>
    </row>
    <row r="108" spans="1:42" s="180" customFormat="1" x14ac:dyDescent="0.2">
      <c r="A108" s="179">
        <v>237.1</v>
      </c>
      <c r="C108" s="181"/>
      <c r="D108" s="182" t="s">
        <v>126</v>
      </c>
      <c r="E108" s="183" t="s">
        <v>108</v>
      </c>
      <c r="F108" s="194" t="s">
        <v>162</v>
      </c>
      <c r="G108" s="184" t="s">
        <v>232</v>
      </c>
      <c r="H108" s="185"/>
      <c r="I108" s="186">
        <v>211</v>
      </c>
      <c r="J108" s="187">
        <f>SUM(K108:AO108)*I108</f>
        <v>0</v>
      </c>
      <c r="K108" s="188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90"/>
      <c r="AP108" s="191"/>
    </row>
    <row r="109" spans="1:42" s="180" customFormat="1" x14ac:dyDescent="0.2">
      <c r="A109" s="179">
        <v>237.1</v>
      </c>
      <c r="C109" s="181"/>
      <c r="D109" s="182" t="s">
        <v>127</v>
      </c>
      <c r="E109" s="183" t="s">
        <v>108</v>
      </c>
      <c r="F109" s="194" t="s">
        <v>162</v>
      </c>
      <c r="G109" s="184" t="s">
        <v>232</v>
      </c>
      <c r="H109" s="185"/>
      <c r="I109" s="186">
        <v>211</v>
      </c>
      <c r="J109" s="187">
        <f>SUM(K109:AO109)*I109</f>
        <v>0</v>
      </c>
      <c r="K109" s="188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  <c r="AA109" s="189"/>
      <c r="AB109" s="189"/>
      <c r="AC109" s="189"/>
      <c r="AD109" s="189"/>
      <c r="AE109" s="189"/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90"/>
      <c r="AP109" s="191"/>
    </row>
    <row r="110" spans="1:42" x14ac:dyDescent="0.2">
      <c r="A110" s="103">
        <v>239</v>
      </c>
      <c r="B110" s="1"/>
      <c r="C110" s="2"/>
      <c r="D110" s="5" t="s">
        <v>220</v>
      </c>
      <c r="E110" s="165" t="s">
        <v>108</v>
      </c>
      <c r="F110" s="173" t="s">
        <v>162</v>
      </c>
      <c r="G110" s="11" t="s">
        <v>215</v>
      </c>
      <c r="I110" s="151">
        <v>154</v>
      </c>
      <c r="J110" s="148">
        <f t="shared" ref="J110:J111" si="12">SUM(K110:AO110)*I110</f>
        <v>0</v>
      </c>
      <c r="K110" s="19" t="str">
        <f t="shared" ref="K110:AO110" si="13">IF(K107=0,"",K107)</f>
        <v/>
      </c>
      <c r="L110" s="20" t="str">
        <f t="shared" si="13"/>
        <v/>
      </c>
      <c r="M110" s="20" t="str">
        <f t="shared" si="13"/>
        <v/>
      </c>
      <c r="N110" s="20" t="str">
        <f t="shared" si="13"/>
        <v/>
      </c>
      <c r="O110" s="20" t="str">
        <f t="shared" si="13"/>
        <v/>
      </c>
      <c r="P110" s="20" t="str">
        <f t="shared" si="13"/>
        <v/>
      </c>
      <c r="Q110" s="20" t="str">
        <f t="shared" si="13"/>
        <v/>
      </c>
      <c r="R110" s="20" t="str">
        <f t="shared" si="13"/>
        <v/>
      </c>
      <c r="S110" s="20" t="str">
        <f t="shared" si="13"/>
        <v/>
      </c>
      <c r="T110" s="20" t="str">
        <f t="shared" si="13"/>
        <v/>
      </c>
      <c r="U110" s="20" t="str">
        <f t="shared" si="13"/>
        <v/>
      </c>
      <c r="V110" s="20" t="str">
        <f t="shared" si="13"/>
        <v/>
      </c>
      <c r="W110" s="20" t="str">
        <f t="shared" si="13"/>
        <v/>
      </c>
      <c r="X110" s="20" t="str">
        <f t="shared" si="13"/>
        <v/>
      </c>
      <c r="Y110" s="20" t="str">
        <f t="shared" si="13"/>
        <v/>
      </c>
      <c r="Z110" s="20" t="str">
        <f t="shared" si="13"/>
        <v/>
      </c>
      <c r="AA110" s="20" t="str">
        <f t="shared" si="13"/>
        <v/>
      </c>
      <c r="AB110" s="20" t="str">
        <f t="shared" si="13"/>
        <v/>
      </c>
      <c r="AC110" s="20" t="str">
        <f t="shared" si="13"/>
        <v/>
      </c>
      <c r="AD110" s="20" t="str">
        <f t="shared" si="13"/>
        <v/>
      </c>
      <c r="AE110" s="20" t="str">
        <f t="shared" si="13"/>
        <v/>
      </c>
      <c r="AF110" s="20" t="str">
        <f t="shared" si="13"/>
        <v/>
      </c>
      <c r="AG110" s="20" t="str">
        <f t="shared" si="13"/>
        <v/>
      </c>
      <c r="AH110" s="20" t="str">
        <f t="shared" si="13"/>
        <v/>
      </c>
      <c r="AI110" s="20" t="str">
        <f t="shared" si="13"/>
        <v/>
      </c>
      <c r="AJ110" s="20" t="str">
        <f t="shared" si="13"/>
        <v/>
      </c>
      <c r="AK110" s="20" t="str">
        <f t="shared" si="13"/>
        <v/>
      </c>
      <c r="AL110" s="20" t="str">
        <f t="shared" si="13"/>
        <v/>
      </c>
      <c r="AM110" s="20" t="str">
        <f t="shared" si="13"/>
        <v/>
      </c>
      <c r="AN110" s="20" t="str">
        <f t="shared" si="13"/>
        <v/>
      </c>
      <c r="AO110" s="21" t="str">
        <f t="shared" si="13"/>
        <v/>
      </c>
    </row>
    <row r="111" spans="1:42" s="180" customFormat="1" x14ac:dyDescent="0.2">
      <c r="A111" s="179">
        <v>239</v>
      </c>
      <c r="C111" s="181"/>
      <c r="D111" s="182" t="s">
        <v>221</v>
      </c>
      <c r="E111" s="183" t="s">
        <v>108</v>
      </c>
      <c r="F111" s="194" t="s">
        <v>162</v>
      </c>
      <c r="G111" s="184" t="s">
        <v>216</v>
      </c>
      <c r="H111" s="185"/>
      <c r="I111" s="186">
        <v>76</v>
      </c>
      <c r="J111" s="187">
        <f t="shared" si="12"/>
        <v>0</v>
      </c>
      <c r="K111" s="188" t="str">
        <f t="shared" ref="K111:AO111" si="14">IF(K108+K109=0,"",K108+K109)</f>
        <v/>
      </c>
      <c r="L111" s="189" t="str">
        <f t="shared" si="14"/>
        <v/>
      </c>
      <c r="M111" s="189" t="str">
        <f t="shared" si="14"/>
        <v/>
      </c>
      <c r="N111" s="189" t="str">
        <f t="shared" si="14"/>
        <v/>
      </c>
      <c r="O111" s="189" t="str">
        <f t="shared" si="14"/>
        <v/>
      </c>
      <c r="P111" s="189" t="str">
        <f t="shared" si="14"/>
        <v/>
      </c>
      <c r="Q111" s="189" t="str">
        <f t="shared" si="14"/>
        <v/>
      </c>
      <c r="R111" s="189" t="str">
        <f t="shared" si="14"/>
        <v/>
      </c>
      <c r="S111" s="189" t="str">
        <f t="shared" si="14"/>
        <v/>
      </c>
      <c r="T111" s="189" t="str">
        <f t="shared" si="14"/>
        <v/>
      </c>
      <c r="U111" s="189" t="str">
        <f t="shared" si="14"/>
        <v/>
      </c>
      <c r="V111" s="189" t="str">
        <f t="shared" si="14"/>
        <v/>
      </c>
      <c r="W111" s="189" t="str">
        <f t="shared" si="14"/>
        <v/>
      </c>
      <c r="X111" s="189" t="str">
        <f t="shared" si="14"/>
        <v/>
      </c>
      <c r="Y111" s="189" t="str">
        <f t="shared" si="14"/>
        <v/>
      </c>
      <c r="Z111" s="189" t="str">
        <f t="shared" si="14"/>
        <v/>
      </c>
      <c r="AA111" s="189" t="str">
        <f t="shared" si="14"/>
        <v/>
      </c>
      <c r="AB111" s="189" t="str">
        <f t="shared" si="14"/>
        <v/>
      </c>
      <c r="AC111" s="189" t="str">
        <f t="shared" si="14"/>
        <v/>
      </c>
      <c r="AD111" s="189" t="str">
        <f t="shared" si="14"/>
        <v/>
      </c>
      <c r="AE111" s="189" t="str">
        <f t="shared" si="14"/>
        <v/>
      </c>
      <c r="AF111" s="189" t="str">
        <f t="shared" si="14"/>
        <v/>
      </c>
      <c r="AG111" s="189" t="str">
        <f t="shared" si="14"/>
        <v/>
      </c>
      <c r="AH111" s="189" t="str">
        <f t="shared" si="14"/>
        <v/>
      </c>
      <c r="AI111" s="189" t="str">
        <f t="shared" si="14"/>
        <v/>
      </c>
      <c r="AJ111" s="189" t="str">
        <f t="shared" si="14"/>
        <v/>
      </c>
      <c r="AK111" s="189" t="str">
        <f t="shared" si="14"/>
        <v/>
      </c>
      <c r="AL111" s="189" t="str">
        <f t="shared" si="14"/>
        <v/>
      </c>
      <c r="AM111" s="189" t="str">
        <f t="shared" si="14"/>
        <v/>
      </c>
      <c r="AN111" s="189" t="str">
        <f t="shared" si="14"/>
        <v/>
      </c>
      <c r="AO111" s="190" t="str">
        <f t="shared" si="14"/>
        <v/>
      </c>
      <c r="AP111" s="191"/>
    </row>
    <row r="112" spans="1:42" x14ac:dyDescent="0.2">
      <c r="A112" s="103">
        <v>239</v>
      </c>
      <c r="B112" s="1"/>
      <c r="C112" s="2"/>
      <c r="D112" s="5" t="s">
        <v>50</v>
      </c>
      <c r="E112" s="165" t="s">
        <v>108</v>
      </c>
      <c r="F112" s="173" t="s">
        <v>162</v>
      </c>
      <c r="G112" s="11" t="s">
        <v>189</v>
      </c>
      <c r="I112" s="151" t="s">
        <v>66</v>
      </c>
      <c r="J112" s="148" t="s">
        <v>66</v>
      </c>
    </row>
    <row r="113" spans="1:42" x14ac:dyDescent="0.2">
      <c r="A113" s="103">
        <v>239</v>
      </c>
      <c r="B113" s="1"/>
      <c r="C113" s="2"/>
      <c r="D113" s="5" t="s">
        <v>51</v>
      </c>
      <c r="E113" s="165" t="s">
        <v>108</v>
      </c>
      <c r="F113" s="173" t="s">
        <v>162</v>
      </c>
      <c r="G113" s="11" t="s">
        <v>189</v>
      </c>
      <c r="H113" s="12" t="s">
        <v>236</v>
      </c>
      <c r="I113" s="151" t="s">
        <v>66</v>
      </c>
      <c r="J113" s="148" t="s">
        <v>66</v>
      </c>
      <c r="AP113" s="100"/>
    </row>
    <row r="114" spans="1:42" x14ac:dyDescent="0.2">
      <c r="A114" s="103">
        <v>239</v>
      </c>
      <c r="B114" s="1"/>
      <c r="C114" s="2"/>
      <c r="D114" s="5" t="s">
        <v>52</v>
      </c>
      <c r="E114" s="165" t="s">
        <v>108</v>
      </c>
      <c r="F114" s="173" t="s">
        <v>162</v>
      </c>
      <c r="G114" s="11" t="s">
        <v>189</v>
      </c>
      <c r="H114" s="12" t="s">
        <v>246</v>
      </c>
      <c r="I114" s="151" t="s">
        <v>66</v>
      </c>
      <c r="J114" s="148" t="s">
        <v>66</v>
      </c>
    </row>
    <row r="115" spans="1:42" s="180" customFormat="1" x14ac:dyDescent="0.2">
      <c r="A115" s="179">
        <v>239</v>
      </c>
      <c r="C115" s="181"/>
      <c r="D115" s="182" t="s">
        <v>53</v>
      </c>
      <c r="E115" s="183" t="s">
        <v>108</v>
      </c>
      <c r="F115" s="194" t="s">
        <v>162</v>
      </c>
      <c r="G115" s="184" t="s">
        <v>189</v>
      </c>
      <c r="H115" s="185" t="s">
        <v>235</v>
      </c>
      <c r="I115" s="186" t="s">
        <v>66</v>
      </c>
      <c r="J115" s="187" t="s">
        <v>66</v>
      </c>
      <c r="K115" s="188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90"/>
      <c r="AP115" s="192"/>
    </row>
    <row r="116" spans="1:42" s="3" customFormat="1" ht="15" x14ac:dyDescent="0.2">
      <c r="A116" s="107">
        <v>237.2</v>
      </c>
      <c r="B116" s="8"/>
      <c r="C116" s="8" t="s">
        <v>42</v>
      </c>
      <c r="D116" s="9"/>
      <c r="E116" s="171"/>
      <c r="F116" s="175"/>
      <c r="G116" s="14"/>
      <c r="H116" s="15"/>
      <c r="I116" s="160"/>
      <c r="J116" s="161">
        <f>SUM(J117:J119)</f>
        <v>0</v>
      </c>
      <c r="K116" s="22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4"/>
      <c r="AP116" s="129"/>
    </row>
    <row r="117" spans="1:42" x14ac:dyDescent="0.2">
      <c r="A117" s="103">
        <v>237.2</v>
      </c>
      <c r="B117" s="1"/>
      <c r="D117" s="5" t="s">
        <v>43</v>
      </c>
      <c r="E117" s="165" t="s">
        <v>108</v>
      </c>
      <c r="F117" s="173" t="s">
        <v>162</v>
      </c>
      <c r="G117" s="11" t="s">
        <v>189</v>
      </c>
      <c r="H117" s="96" t="s">
        <v>257</v>
      </c>
      <c r="I117" s="151" t="s">
        <v>66</v>
      </c>
      <c r="J117" s="148" t="s">
        <v>66</v>
      </c>
      <c r="AP117" s="100"/>
    </row>
    <row r="118" spans="1:42" x14ac:dyDescent="0.2">
      <c r="A118" s="103">
        <v>237.2</v>
      </c>
      <c r="B118" s="1"/>
      <c r="C118" s="2"/>
      <c r="D118" s="5" t="s">
        <v>44</v>
      </c>
      <c r="E118" s="165" t="s">
        <v>108</v>
      </c>
      <c r="F118" s="173" t="s">
        <v>162</v>
      </c>
      <c r="G118" s="11" t="s">
        <v>189</v>
      </c>
      <c r="H118" s="96" t="s">
        <v>257</v>
      </c>
      <c r="I118" s="151" t="s">
        <v>66</v>
      </c>
      <c r="J118" s="148" t="s">
        <v>66</v>
      </c>
    </row>
    <row r="119" spans="1:42" x14ac:dyDescent="0.2">
      <c r="A119" s="103">
        <v>237.2</v>
      </c>
      <c r="B119" s="1"/>
      <c r="C119" s="2"/>
      <c r="D119" s="5" t="s">
        <v>45</v>
      </c>
      <c r="E119" s="165" t="s">
        <v>108</v>
      </c>
      <c r="F119" s="173" t="s">
        <v>162</v>
      </c>
      <c r="G119" s="11" t="s">
        <v>189</v>
      </c>
      <c r="H119" s="96" t="s">
        <v>257</v>
      </c>
      <c r="I119" s="151" t="s">
        <v>66</v>
      </c>
      <c r="J119" s="148" t="s">
        <v>66</v>
      </c>
    </row>
    <row r="120" spans="1:42" s="3" customFormat="1" ht="15" x14ac:dyDescent="0.2">
      <c r="A120" s="107">
        <v>237.3</v>
      </c>
      <c r="B120" s="8"/>
      <c r="C120" s="8" t="s">
        <v>46</v>
      </c>
      <c r="D120" s="9"/>
      <c r="E120" s="171"/>
      <c r="F120" s="175"/>
      <c r="G120" s="14"/>
      <c r="H120" s="15"/>
      <c r="I120" s="160"/>
      <c r="J120" s="161">
        <f>SUM(J121:J123)</f>
        <v>0</v>
      </c>
      <c r="K120" s="22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4"/>
      <c r="AP120" s="129"/>
    </row>
    <row r="121" spans="1:42" x14ac:dyDescent="0.2">
      <c r="A121" s="103">
        <v>237.3</v>
      </c>
      <c r="B121" s="1"/>
      <c r="D121" s="5" t="s">
        <v>18</v>
      </c>
      <c r="E121" s="165" t="s">
        <v>108</v>
      </c>
      <c r="F121" s="173" t="s">
        <v>162</v>
      </c>
      <c r="G121" s="11" t="s">
        <v>222</v>
      </c>
      <c r="I121" s="151">
        <v>759</v>
      </c>
      <c r="J121" s="148">
        <f t="shared" ref="J121" si="15">SUM(K121:AO121)*I121</f>
        <v>0</v>
      </c>
    </row>
    <row r="122" spans="1:42" x14ac:dyDescent="0.2">
      <c r="A122" s="103">
        <v>237.3</v>
      </c>
      <c r="B122" s="1"/>
      <c r="C122" s="2"/>
      <c r="D122" s="5" t="s">
        <v>47</v>
      </c>
      <c r="E122" s="165" t="s">
        <v>108</v>
      </c>
      <c r="F122" s="173" t="s">
        <v>162</v>
      </c>
      <c r="G122" s="11" t="s">
        <v>110</v>
      </c>
      <c r="I122" s="151" t="s">
        <v>66</v>
      </c>
      <c r="J122" s="148" t="s">
        <v>66</v>
      </c>
    </row>
    <row r="123" spans="1:42" x14ac:dyDescent="0.2">
      <c r="A123" s="103">
        <v>237.3</v>
      </c>
      <c r="B123" s="1"/>
      <c r="C123" s="2"/>
      <c r="D123" s="5" t="s">
        <v>48</v>
      </c>
      <c r="E123" s="165" t="s">
        <v>108</v>
      </c>
      <c r="F123" s="173" t="s">
        <v>162</v>
      </c>
      <c r="G123" s="11" t="s">
        <v>110</v>
      </c>
      <c r="I123" s="151" t="s">
        <v>66</v>
      </c>
      <c r="J123" s="148" t="s">
        <v>66</v>
      </c>
    </row>
    <row r="124" spans="1:42" s="3" customFormat="1" ht="15" x14ac:dyDescent="0.2">
      <c r="A124" s="107">
        <v>238</v>
      </c>
      <c r="B124" s="8"/>
      <c r="C124" s="8" t="s">
        <v>154</v>
      </c>
      <c r="D124" s="9"/>
      <c r="E124" s="171"/>
      <c r="F124" s="175"/>
      <c r="G124" s="14"/>
      <c r="H124" s="15"/>
      <c r="I124" s="160"/>
      <c r="J124" s="161">
        <f>SUM(J125:J126)</f>
        <v>0</v>
      </c>
      <c r="K124" s="22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4"/>
      <c r="AP124" s="129"/>
    </row>
    <row r="125" spans="1:42" x14ac:dyDescent="0.2">
      <c r="A125" s="103">
        <v>238</v>
      </c>
      <c r="B125" s="1"/>
      <c r="D125" s="5" t="s">
        <v>154</v>
      </c>
      <c r="E125" s="165" t="s">
        <v>108</v>
      </c>
      <c r="F125" s="173" t="s">
        <v>162</v>
      </c>
      <c r="I125" s="147">
        <v>1000</v>
      </c>
      <c r="J125" s="148">
        <f>SUM(K125:AO125)*I125</f>
        <v>0</v>
      </c>
    </row>
    <row r="126" spans="1:42" x14ac:dyDescent="0.2">
      <c r="A126" s="103">
        <v>238</v>
      </c>
      <c r="B126" s="1"/>
      <c r="D126" s="5" t="s">
        <v>155</v>
      </c>
      <c r="E126" s="165" t="s">
        <v>108</v>
      </c>
      <c r="F126" s="173" t="s">
        <v>162</v>
      </c>
      <c r="I126" s="147">
        <v>750</v>
      </c>
      <c r="J126" s="148">
        <f>SUM(K126:AO126)*I126</f>
        <v>0</v>
      </c>
    </row>
    <row r="127" spans="1:42" s="3" customFormat="1" ht="15" x14ac:dyDescent="0.2">
      <c r="A127" s="107">
        <v>239</v>
      </c>
      <c r="B127" s="8"/>
      <c r="C127" s="8" t="s">
        <v>17</v>
      </c>
      <c r="D127" s="9"/>
      <c r="E127" s="171"/>
      <c r="F127" s="175"/>
      <c r="G127" s="14"/>
      <c r="H127" s="15"/>
      <c r="I127" s="160"/>
      <c r="J127" s="161">
        <f>SUM(J128:J144)</f>
        <v>0</v>
      </c>
      <c r="K127" s="22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4"/>
      <c r="AP127" s="129"/>
    </row>
    <row r="128" spans="1:42" x14ac:dyDescent="0.2">
      <c r="A128" s="103">
        <v>239</v>
      </c>
      <c r="B128" s="1"/>
      <c r="D128" s="5" t="s">
        <v>19</v>
      </c>
      <c r="E128" s="165" t="s">
        <v>108</v>
      </c>
      <c r="F128" s="173" t="s">
        <v>162</v>
      </c>
      <c r="G128" s="11" t="s">
        <v>228</v>
      </c>
      <c r="I128" s="151">
        <v>553</v>
      </c>
      <c r="J128" s="148">
        <f t="shared" ref="J128:J130" si="16">SUM(K128:AO128)*I128</f>
        <v>0</v>
      </c>
    </row>
    <row r="129" spans="1:42" x14ac:dyDescent="0.2">
      <c r="A129" s="103">
        <v>239</v>
      </c>
      <c r="B129" s="1"/>
      <c r="D129" s="5" t="s">
        <v>20</v>
      </c>
      <c r="E129" s="165" t="s">
        <v>108</v>
      </c>
      <c r="F129" s="173" t="s">
        <v>162</v>
      </c>
      <c r="G129" s="11" t="s">
        <v>229</v>
      </c>
      <c r="I129" s="151">
        <v>208</v>
      </c>
      <c r="J129" s="148">
        <f t="shared" si="16"/>
        <v>0</v>
      </c>
    </row>
    <row r="130" spans="1:42" x14ac:dyDescent="0.2">
      <c r="A130" s="103">
        <v>239</v>
      </c>
      <c r="B130" s="1"/>
      <c r="D130" s="5" t="s">
        <v>21</v>
      </c>
      <c r="E130" s="165" t="s">
        <v>108</v>
      </c>
      <c r="F130" s="173" t="s">
        <v>162</v>
      </c>
      <c r="G130" s="11" t="s">
        <v>230</v>
      </c>
      <c r="I130" s="151">
        <v>59</v>
      </c>
      <c r="J130" s="148">
        <f t="shared" si="16"/>
        <v>0</v>
      </c>
    </row>
    <row r="131" spans="1:42" x14ac:dyDescent="0.2">
      <c r="A131" s="103">
        <v>239</v>
      </c>
      <c r="B131" s="1"/>
      <c r="D131" s="5" t="s">
        <v>14</v>
      </c>
      <c r="E131" s="165" t="s">
        <v>108</v>
      </c>
      <c r="F131" s="173" t="s">
        <v>162</v>
      </c>
      <c r="G131" s="11" t="s">
        <v>186</v>
      </c>
      <c r="I131" s="151" t="s">
        <v>66</v>
      </c>
      <c r="K131" s="19" t="str">
        <f t="shared" ref="K131:AO131" si="17">IF(K86=0,"",K86)</f>
        <v/>
      </c>
      <c r="L131" s="20" t="str">
        <f t="shared" si="17"/>
        <v/>
      </c>
      <c r="M131" s="20" t="str">
        <f t="shared" si="17"/>
        <v/>
      </c>
      <c r="N131" s="20" t="str">
        <f t="shared" si="17"/>
        <v/>
      </c>
      <c r="O131" s="20" t="str">
        <f t="shared" si="17"/>
        <v/>
      </c>
      <c r="P131" s="20" t="str">
        <f t="shared" si="17"/>
        <v/>
      </c>
      <c r="Q131" s="20" t="str">
        <f t="shared" si="17"/>
        <v/>
      </c>
      <c r="R131" s="20" t="str">
        <f t="shared" si="17"/>
        <v/>
      </c>
      <c r="S131" s="20">
        <f t="shared" si="17"/>
        <v>2</v>
      </c>
      <c r="T131" s="20" t="str">
        <f t="shared" si="17"/>
        <v/>
      </c>
      <c r="U131" s="20" t="str">
        <f t="shared" si="17"/>
        <v/>
      </c>
      <c r="V131" s="20" t="str">
        <f t="shared" si="17"/>
        <v/>
      </c>
      <c r="W131" s="20" t="str">
        <f t="shared" si="17"/>
        <v/>
      </c>
      <c r="X131" s="20" t="str">
        <f t="shared" si="17"/>
        <v/>
      </c>
      <c r="Y131" s="20" t="str">
        <f t="shared" si="17"/>
        <v/>
      </c>
      <c r="Z131" s="20" t="str">
        <f t="shared" si="17"/>
        <v/>
      </c>
      <c r="AA131" s="20" t="str">
        <f t="shared" si="17"/>
        <v/>
      </c>
      <c r="AB131" s="20" t="str">
        <f t="shared" si="17"/>
        <v/>
      </c>
      <c r="AC131" s="20" t="str">
        <f t="shared" si="17"/>
        <v/>
      </c>
      <c r="AD131" s="20" t="str">
        <f t="shared" si="17"/>
        <v/>
      </c>
      <c r="AE131" s="20" t="str">
        <f t="shared" si="17"/>
        <v/>
      </c>
      <c r="AF131" s="20" t="str">
        <f t="shared" si="17"/>
        <v/>
      </c>
      <c r="AG131" s="20" t="str">
        <f t="shared" si="17"/>
        <v/>
      </c>
      <c r="AH131" s="20" t="str">
        <f t="shared" si="17"/>
        <v/>
      </c>
      <c r="AI131" s="20" t="str">
        <f t="shared" si="17"/>
        <v/>
      </c>
      <c r="AJ131" s="20" t="str">
        <f t="shared" si="17"/>
        <v/>
      </c>
      <c r="AK131" s="20" t="str">
        <f t="shared" si="17"/>
        <v/>
      </c>
      <c r="AL131" s="20" t="str">
        <f t="shared" si="17"/>
        <v/>
      </c>
      <c r="AM131" s="20" t="str">
        <f t="shared" si="17"/>
        <v/>
      </c>
      <c r="AN131" s="20" t="str">
        <f t="shared" si="17"/>
        <v/>
      </c>
      <c r="AO131" s="21" t="str">
        <f t="shared" si="17"/>
        <v/>
      </c>
    </row>
    <row r="132" spans="1:42" x14ac:dyDescent="0.2">
      <c r="A132" s="103">
        <v>239</v>
      </c>
      <c r="B132" s="1"/>
      <c r="D132" s="5" t="s">
        <v>15</v>
      </c>
      <c r="E132" s="165" t="s">
        <v>108</v>
      </c>
      <c r="F132" s="173" t="s">
        <v>162</v>
      </c>
      <c r="G132" s="11" t="s">
        <v>187</v>
      </c>
      <c r="I132" s="151" t="s">
        <v>66</v>
      </c>
      <c r="K132" s="19" t="str">
        <f t="shared" ref="K132:AO132" si="18">IF(K87=0,"",K87)</f>
        <v/>
      </c>
      <c r="L132" s="20" t="str">
        <f t="shared" si="18"/>
        <v/>
      </c>
      <c r="M132" s="20" t="str">
        <f t="shared" si="18"/>
        <v/>
      </c>
      <c r="N132" s="20" t="str">
        <f t="shared" si="18"/>
        <v/>
      </c>
      <c r="O132" s="20" t="str">
        <f t="shared" si="18"/>
        <v/>
      </c>
      <c r="P132" s="20" t="str">
        <f t="shared" si="18"/>
        <v/>
      </c>
      <c r="Q132" s="20" t="str">
        <f t="shared" si="18"/>
        <v/>
      </c>
      <c r="R132" s="20" t="str">
        <f t="shared" si="18"/>
        <v/>
      </c>
      <c r="S132" s="20" t="str">
        <f t="shared" si="18"/>
        <v/>
      </c>
      <c r="T132" s="20" t="str">
        <f t="shared" si="18"/>
        <v/>
      </c>
      <c r="U132" s="20" t="str">
        <f t="shared" si="18"/>
        <v/>
      </c>
      <c r="V132" s="20" t="str">
        <f t="shared" si="18"/>
        <v/>
      </c>
      <c r="W132" s="20" t="str">
        <f t="shared" si="18"/>
        <v/>
      </c>
      <c r="X132" s="20" t="str">
        <f t="shared" si="18"/>
        <v/>
      </c>
      <c r="Y132" s="20" t="str">
        <f t="shared" si="18"/>
        <v/>
      </c>
      <c r="Z132" s="20" t="str">
        <f t="shared" si="18"/>
        <v/>
      </c>
      <c r="AA132" s="20" t="str">
        <f t="shared" si="18"/>
        <v/>
      </c>
      <c r="AB132" s="20" t="str">
        <f t="shared" si="18"/>
        <v/>
      </c>
      <c r="AC132" s="20" t="str">
        <f t="shared" si="18"/>
        <v/>
      </c>
      <c r="AD132" s="20" t="str">
        <f t="shared" si="18"/>
        <v/>
      </c>
      <c r="AE132" s="20" t="str">
        <f t="shared" si="18"/>
        <v/>
      </c>
      <c r="AF132" s="20" t="str">
        <f t="shared" si="18"/>
        <v/>
      </c>
      <c r="AG132" s="20" t="str">
        <f t="shared" si="18"/>
        <v/>
      </c>
      <c r="AH132" s="20" t="str">
        <f t="shared" si="18"/>
        <v/>
      </c>
      <c r="AI132" s="20" t="str">
        <f t="shared" si="18"/>
        <v/>
      </c>
      <c r="AJ132" s="20" t="str">
        <f t="shared" si="18"/>
        <v/>
      </c>
      <c r="AK132" s="20" t="str">
        <f t="shared" si="18"/>
        <v/>
      </c>
      <c r="AL132" s="20" t="str">
        <f t="shared" si="18"/>
        <v/>
      </c>
      <c r="AM132" s="20" t="str">
        <f t="shared" si="18"/>
        <v/>
      </c>
      <c r="AN132" s="20" t="str">
        <f t="shared" si="18"/>
        <v/>
      </c>
      <c r="AO132" s="21" t="str">
        <f t="shared" si="18"/>
        <v/>
      </c>
      <c r="AP132" s="130"/>
    </row>
    <row r="133" spans="1:42" x14ac:dyDescent="0.2">
      <c r="A133" s="103">
        <v>239</v>
      </c>
      <c r="B133" s="1"/>
      <c r="D133" s="5" t="s">
        <v>9</v>
      </c>
      <c r="E133" s="165" t="s">
        <v>108</v>
      </c>
      <c r="F133" s="173" t="s">
        <v>162</v>
      </c>
      <c r="G133" s="11" t="s">
        <v>223</v>
      </c>
      <c r="I133" s="151" t="s">
        <v>66</v>
      </c>
      <c r="K133" s="19" t="str">
        <f t="shared" ref="K133:AO133" si="19">IF(K70=0,"",K70)</f>
        <v/>
      </c>
      <c r="L133" s="20" t="str">
        <f t="shared" si="19"/>
        <v/>
      </c>
      <c r="M133" s="20" t="str">
        <f t="shared" si="19"/>
        <v/>
      </c>
      <c r="N133" s="20" t="str">
        <f t="shared" si="19"/>
        <v/>
      </c>
      <c r="O133" s="20" t="str">
        <f t="shared" si="19"/>
        <v/>
      </c>
      <c r="P133" s="20" t="str">
        <f t="shared" si="19"/>
        <v/>
      </c>
      <c r="Q133" s="20" t="str">
        <f t="shared" si="19"/>
        <v/>
      </c>
      <c r="R133" s="20" t="str">
        <f t="shared" si="19"/>
        <v/>
      </c>
      <c r="S133" s="20" t="str">
        <f t="shared" si="19"/>
        <v/>
      </c>
      <c r="T133" s="20" t="str">
        <f t="shared" si="19"/>
        <v/>
      </c>
      <c r="U133" s="20" t="str">
        <f t="shared" si="19"/>
        <v/>
      </c>
      <c r="V133" s="20" t="str">
        <f t="shared" si="19"/>
        <v/>
      </c>
      <c r="W133" s="20" t="str">
        <f t="shared" si="19"/>
        <v/>
      </c>
      <c r="X133" s="20" t="str">
        <f t="shared" si="19"/>
        <v/>
      </c>
      <c r="Y133" s="20" t="str">
        <f t="shared" si="19"/>
        <v/>
      </c>
      <c r="Z133" s="20" t="str">
        <f t="shared" si="19"/>
        <v/>
      </c>
      <c r="AA133" s="20" t="str">
        <f t="shared" si="19"/>
        <v/>
      </c>
      <c r="AB133" s="20" t="str">
        <f t="shared" si="19"/>
        <v/>
      </c>
      <c r="AC133" s="20">
        <f t="shared" si="19"/>
        <v>1</v>
      </c>
      <c r="AD133" s="20" t="str">
        <f t="shared" si="19"/>
        <v/>
      </c>
      <c r="AE133" s="20" t="str">
        <f t="shared" si="19"/>
        <v/>
      </c>
      <c r="AF133" s="20" t="str">
        <f t="shared" si="19"/>
        <v/>
      </c>
      <c r="AG133" s="20" t="str">
        <f t="shared" si="19"/>
        <v/>
      </c>
      <c r="AH133" s="20" t="str">
        <f t="shared" si="19"/>
        <v/>
      </c>
      <c r="AI133" s="20" t="str">
        <f t="shared" si="19"/>
        <v/>
      </c>
      <c r="AJ133" s="20" t="str">
        <f t="shared" si="19"/>
        <v/>
      </c>
      <c r="AK133" s="20" t="str">
        <f t="shared" si="19"/>
        <v/>
      </c>
      <c r="AL133" s="20" t="str">
        <f t="shared" si="19"/>
        <v/>
      </c>
      <c r="AM133" s="20" t="str">
        <f t="shared" si="19"/>
        <v/>
      </c>
      <c r="AN133" s="20" t="str">
        <f t="shared" si="19"/>
        <v/>
      </c>
      <c r="AO133" s="21" t="str">
        <f t="shared" si="19"/>
        <v/>
      </c>
    </row>
    <row r="134" spans="1:42" x14ac:dyDescent="0.2">
      <c r="A134" s="103">
        <v>239</v>
      </c>
      <c r="B134" s="1"/>
      <c r="D134" s="5" t="s">
        <v>11</v>
      </c>
      <c r="E134" s="165" t="s">
        <v>108</v>
      </c>
      <c r="F134" s="173" t="s">
        <v>162</v>
      </c>
      <c r="G134" s="11" t="s">
        <v>215</v>
      </c>
      <c r="I134" s="151" t="s">
        <v>66</v>
      </c>
      <c r="K134" s="19" t="str">
        <f t="shared" ref="K134:AO134" si="20">IF(K107=0,"",K107)</f>
        <v/>
      </c>
      <c r="L134" s="20" t="str">
        <f t="shared" si="20"/>
        <v/>
      </c>
      <c r="M134" s="20" t="str">
        <f t="shared" si="20"/>
        <v/>
      </c>
      <c r="N134" s="20" t="str">
        <f t="shared" si="20"/>
        <v/>
      </c>
      <c r="O134" s="20" t="str">
        <f t="shared" si="20"/>
        <v/>
      </c>
      <c r="P134" s="20" t="str">
        <f t="shared" si="20"/>
        <v/>
      </c>
      <c r="Q134" s="20" t="str">
        <f t="shared" si="20"/>
        <v/>
      </c>
      <c r="R134" s="20" t="str">
        <f t="shared" si="20"/>
        <v/>
      </c>
      <c r="S134" s="20" t="str">
        <f t="shared" si="20"/>
        <v/>
      </c>
      <c r="T134" s="20" t="str">
        <f t="shared" si="20"/>
        <v/>
      </c>
      <c r="U134" s="20" t="str">
        <f t="shared" si="20"/>
        <v/>
      </c>
      <c r="V134" s="20" t="str">
        <f t="shared" si="20"/>
        <v/>
      </c>
      <c r="W134" s="20" t="str">
        <f t="shared" si="20"/>
        <v/>
      </c>
      <c r="X134" s="20" t="str">
        <f t="shared" si="20"/>
        <v/>
      </c>
      <c r="Y134" s="20" t="str">
        <f t="shared" si="20"/>
        <v/>
      </c>
      <c r="Z134" s="20" t="str">
        <f t="shared" si="20"/>
        <v/>
      </c>
      <c r="AA134" s="20" t="str">
        <f t="shared" si="20"/>
        <v/>
      </c>
      <c r="AB134" s="20" t="str">
        <f t="shared" si="20"/>
        <v/>
      </c>
      <c r="AC134" s="20" t="str">
        <f t="shared" si="20"/>
        <v/>
      </c>
      <c r="AD134" s="20" t="str">
        <f t="shared" si="20"/>
        <v/>
      </c>
      <c r="AE134" s="20" t="str">
        <f t="shared" si="20"/>
        <v/>
      </c>
      <c r="AF134" s="20" t="str">
        <f t="shared" si="20"/>
        <v/>
      </c>
      <c r="AG134" s="20" t="str">
        <f t="shared" si="20"/>
        <v/>
      </c>
      <c r="AH134" s="20" t="str">
        <f t="shared" si="20"/>
        <v/>
      </c>
      <c r="AI134" s="20" t="str">
        <f t="shared" si="20"/>
        <v/>
      </c>
      <c r="AJ134" s="20" t="str">
        <f t="shared" si="20"/>
        <v/>
      </c>
      <c r="AK134" s="20" t="str">
        <f t="shared" si="20"/>
        <v/>
      </c>
      <c r="AL134" s="20" t="str">
        <f t="shared" si="20"/>
        <v/>
      </c>
      <c r="AM134" s="20" t="str">
        <f t="shared" si="20"/>
        <v/>
      </c>
      <c r="AN134" s="20" t="str">
        <f t="shared" si="20"/>
        <v/>
      </c>
      <c r="AO134" s="21" t="str">
        <f t="shared" si="20"/>
        <v/>
      </c>
    </row>
    <row r="135" spans="1:42" x14ac:dyDescent="0.2">
      <c r="A135" s="103">
        <v>239</v>
      </c>
      <c r="B135" s="1"/>
      <c r="D135" s="5" t="s">
        <v>16</v>
      </c>
      <c r="E135" s="165" t="s">
        <v>108</v>
      </c>
      <c r="F135" s="173" t="s">
        <v>162</v>
      </c>
      <c r="G135" s="11" t="s">
        <v>217</v>
      </c>
      <c r="I135" s="151" t="s">
        <v>66</v>
      </c>
      <c r="K135" s="177" t="str">
        <f>IF(K59=0,"",K59)</f>
        <v/>
      </c>
      <c r="L135" s="178" t="str">
        <f t="shared" ref="L135:AO135" si="21">IF(L59=0,"",L59)</f>
        <v/>
      </c>
      <c r="M135" s="178" t="str">
        <f t="shared" si="21"/>
        <v/>
      </c>
      <c r="N135" s="178" t="str">
        <f t="shared" si="21"/>
        <v/>
      </c>
      <c r="O135" s="178" t="str">
        <f t="shared" si="21"/>
        <v/>
      </c>
      <c r="P135" s="178" t="str">
        <f t="shared" si="21"/>
        <v/>
      </c>
      <c r="Q135" s="178" t="str">
        <f t="shared" si="21"/>
        <v/>
      </c>
      <c r="R135" s="178" t="str">
        <f t="shared" si="21"/>
        <v/>
      </c>
      <c r="S135" s="178" t="str">
        <f t="shared" si="21"/>
        <v/>
      </c>
      <c r="T135" s="178" t="str">
        <f t="shared" si="21"/>
        <v/>
      </c>
      <c r="U135" s="178" t="str">
        <f t="shared" si="21"/>
        <v/>
      </c>
      <c r="V135" s="178" t="str">
        <f t="shared" si="21"/>
        <v/>
      </c>
      <c r="W135" s="178" t="str">
        <f t="shared" si="21"/>
        <v/>
      </c>
      <c r="X135" s="178" t="str">
        <f t="shared" si="21"/>
        <v/>
      </c>
      <c r="Y135" s="178" t="str">
        <f t="shared" si="21"/>
        <v/>
      </c>
      <c r="Z135" s="178" t="str">
        <f t="shared" si="21"/>
        <v/>
      </c>
      <c r="AA135" s="178" t="str">
        <f t="shared" si="21"/>
        <v/>
      </c>
      <c r="AB135" s="178" t="str">
        <f t="shared" si="21"/>
        <v/>
      </c>
      <c r="AC135" s="178" t="str">
        <f t="shared" si="21"/>
        <v/>
      </c>
      <c r="AD135" s="178" t="str">
        <f t="shared" si="21"/>
        <v/>
      </c>
      <c r="AE135" s="178" t="str">
        <f t="shared" si="21"/>
        <v/>
      </c>
      <c r="AF135" s="178" t="str">
        <f t="shared" si="21"/>
        <v/>
      </c>
      <c r="AG135" s="178" t="str">
        <f t="shared" si="21"/>
        <v/>
      </c>
      <c r="AH135" s="178" t="str">
        <f t="shared" si="21"/>
        <v/>
      </c>
      <c r="AI135" s="178" t="str">
        <f t="shared" si="21"/>
        <v/>
      </c>
      <c r="AJ135" s="178" t="str">
        <f t="shared" si="21"/>
        <v/>
      </c>
      <c r="AK135" s="178" t="str">
        <f t="shared" si="21"/>
        <v/>
      </c>
      <c r="AL135" s="178" t="str">
        <f t="shared" si="21"/>
        <v/>
      </c>
      <c r="AM135" s="178" t="str">
        <f t="shared" si="21"/>
        <v/>
      </c>
      <c r="AN135" s="178" t="str">
        <f t="shared" si="21"/>
        <v/>
      </c>
      <c r="AO135" s="21" t="str">
        <f t="shared" si="21"/>
        <v/>
      </c>
    </row>
    <row r="136" spans="1:42" x14ac:dyDescent="0.2">
      <c r="A136" s="103">
        <v>239</v>
      </c>
      <c r="B136" s="1"/>
      <c r="D136" s="5" t="s">
        <v>17</v>
      </c>
      <c r="E136" s="165" t="s">
        <v>108</v>
      </c>
      <c r="F136" s="173" t="s">
        <v>162</v>
      </c>
      <c r="G136" s="11" t="s">
        <v>216</v>
      </c>
      <c r="I136" s="151" t="s">
        <v>66</v>
      </c>
      <c r="K136" s="19" t="str">
        <f t="shared" ref="K136:AO136" si="22">IF(K108+K109+K99=0,"",K108+K109+K99)</f>
        <v/>
      </c>
      <c r="L136" s="20" t="str">
        <f t="shared" si="22"/>
        <v/>
      </c>
      <c r="M136" s="20" t="str">
        <f t="shared" si="22"/>
        <v/>
      </c>
      <c r="N136" s="20" t="str">
        <f t="shared" si="22"/>
        <v/>
      </c>
      <c r="O136" s="20" t="str">
        <f t="shared" si="22"/>
        <v/>
      </c>
      <c r="P136" s="20">
        <f t="shared" si="22"/>
        <v>1</v>
      </c>
      <c r="Q136" s="20" t="str">
        <f t="shared" si="22"/>
        <v/>
      </c>
      <c r="R136" s="20" t="str">
        <f t="shared" si="22"/>
        <v/>
      </c>
      <c r="S136" s="20" t="str">
        <f t="shared" si="22"/>
        <v/>
      </c>
      <c r="T136" s="20" t="str">
        <f t="shared" si="22"/>
        <v/>
      </c>
      <c r="U136" s="20" t="str">
        <f t="shared" si="22"/>
        <v/>
      </c>
      <c r="V136" s="20" t="str">
        <f t="shared" si="22"/>
        <v/>
      </c>
      <c r="W136" s="20" t="str">
        <f t="shared" si="22"/>
        <v/>
      </c>
      <c r="X136" s="20" t="str">
        <f t="shared" si="22"/>
        <v/>
      </c>
      <c r="Y136" s="20" t="str">
        <f t="shared" si="22"/>
        <v/>
      </c>
      <c r="Z136" s="20" t="str">
        <f t="shared" si="22"/>
        <v/>
      </c>
      <c r="AA136" s="20" t="str">
        <f t="shared" si="22"/>
        <v/>
      </c>
      <c r="AB136" s="20" t="str">
        <f t="shared" si="22"/>
        <v/>
      </c>
      <c r="AC136" s="20" t="str">
        <f t="shared" si="22"/>
        <v/>
      </c>
      <c r="AD136" s="20" t="str">
        <f t="shared" si="22"/>
        <v/>
      </c>
      <c r="AE136" s="20" t="str">
        <f t="shared" si="22"/>
        <v/>
      </c>
      <c r="AF136" s="20" t="str">
        <f t="shared" si="22"/>
        <v/>
      </c>
      <c r="AG136" s="20" t="str">
        <f t="shared" si="22"/>
        <v/>
      </c>
      <c r="AH136" s="20" t="str">
        <f t="shared" si="22"/>
        <v/>
      </c>
      <c r="AI136" s="20" t="str">
        <f t="shared" si="22"/>
        <v/>
      </c>
      <c r="AJ136" s="20" t="str">
        <f t="shared" si="22"/>
        <v/>
      </c>
      <c r="AK136" s="20" t="str">
        <f t="shared" si="22"/>
        <v/>
      </c>
      <c r="AL136" s="20" t="str">
        <f t="shared" si="22"/>
        <v/>
      </c>
      <c r="AM136" s="20" t="str">
        <f t="shared" si="22"/>
        <v/>
      </c>
      <c r="AN136" s="20" t="str">
        <f t="shared" si="22"/>
        <v/>
      </c>
      <c r="AO136" s="21" t="str">
        <f t="shared" si="22"/>
        <v/>
      </c>
    </row>
    <row r="137" spans="1:42" x14ac:dyDescent="0.2">
      <c r="A137" s="103">
        <v>239</v>
      </c>
      <c r="B137" s="1"/>
      <c r="D137" s="5" t="s">
        <v>17</v>
      </c>
      <c r="E137" s="165" t="s">
        <v>108</v>
      </c>
      <c r="F137" s="173" t="s">
        <v>162</v>
      </c>
      <c r="G137" s="11" t="s">
        <v>163</v>
      </c>
      <c r="I137" s="151" t="s">
        <v>66</v>
      </c>
      <c r="K137" s="19" t="str">
        <f t="shared" ref="K137:AO137" si="23">IF(K60=0,"",K60)</f>
        <v/>
      </c>
      <c r="L137" s="20" t="str">
        <f t="shared" si="23"/>
        <v/>
      </c>
      <c r="M137" s="20" t="str">
        <f t="shared" si="23"/>
        <v/>
      </c>
      <c r="N137" s="20" t="str">
        <f t="shared" si="23"/>
        <v/>
      </c>
      <c r="O137" s="20" t="str">
        <f t="shared" si="23"/>
        <v/>
      </c>
      <c r="P137" s="20" t="str">
        <f t="shared" si="23"/>
        <v/>
      </c>
      <c r="Q137" s="20" t="str">
        <f t="shared" si="23"/>
        <v/>
      </c>
      <c r="R137" s="20" t="str">
        <f t="shared" si="23"/>
        <v/>
      </c>
      <c r="S137" s="20" t="str">
        <f t="shared" si="23"/>
        <v/>
      </c>
      <c r="T137" s="20" t="str">
        <f t="shared" si="23"/>
        <v/>
      </c>
      <c r="U137" s="20" t="str">
        <f t="shared" si="23"/>
        <v/>
      </c>
      <c r="V137" s="20" t="str">
        <f t="shared" si="23"/>
        <v/>
      </c>
      <c r="W137" s="20" t="str">
        <f t="shared" si="23"/>
        <v/>
      </c>
      <c r="X137" s="20" t="str">
        <f t="shared" si="23"/>
        <v/>
      </c>
      <c r="Y137" s="20" t="str">
        <f t="shared" si="23"/>
        <v/>
      </c>
      <c r="Z137" s="20" t="str">
        <f t="shared" si="23"/>
        <v/>
      </c>
      <c r="AA137" s="20" t="str">
        <f t="shared" si="23"/>
        <v/>
      </c>
      <c r="AB137" s="20" t="str">
        <f t="shared" si="23"/>
        <v/>
      </c>
      <c r="AC137" s="20" t="str">
        <f t="shared" si="23"/>
        <v/>
      </c>
      <c r="AD137" s="20" t="str">
        <f t="shared" si="23"/>
        <v/>
      </c>
      <c r="AE137" s="20" t="str">
        <f t="shared" si="23"/>
        <v/>
      </c>
      <c r="AF137" s="20" t="str">
        <f t="shared" si="23"/>
        <v/>
      </c>
      <c r="AG137" s="20" t="str">
        <f t="shared" si="23"/>
        <v/>
      </c>
      <c r="AH137" s="20" t="str">
        <f t="shared" si="23"/>
        <v/>
      </c>
      <c r="AI137" s="20" t="str">
        <f t="shared" si="23"/>
        <v/>
      </c>
      <c r="AJ137" s="20" t="str">
        <f t="shared" si="23"/>
        <v/>
      </c>
      <c r="AK137" s="20" t="str">
        <f t="shared" si="23"/>
        <v/>
      </c>
      <c r="AL137" s="20" t="str">
        <f t="shared" si="23"/>
        <v/>
      </c>
      <c r="AM137" s="20" t="str">
        <f t="shared" si="23"/>
        <v/>
      </c>
      <c r="AN137" s="20" t="str">
        <f t="shared" si="23"/>
        <v/>
      </c>
      <c r="AO137" s="21" t="str">
        <f t="shared" si="23"/>
        <v/>
      </c>
    </row>
    <row r="138" spans="1:42" x14ac:dyDescent="0.2">
      <c r="A138" s="103">
        <v>239</v>
      </c>
      <c r="B138" s="1"/>
      <c r="D138" s="5" t="s">
        <v>93</v>
      </c>
      <c r="E138" s="165" t="s">
        <v>108</v>
      </c>
      <c r="F138" s="173" t="s">
        <v>162</v>
      </c>
      <c r="G138" s="11" t="s">
        <v>210</v>
      </c>
      <c r="I138" s="151" t="s">
        <v>66</v>
      </c>
      <c r="K138" s="19" t="str">
        <f t="shared" ref="K138:AO138" si="24">IF(K96=0,"",K96)</f>
        <v/>
      </c>
      <c r="L138" s="20" t="str">
        <f t="shared" si="24"/>
        <v/>
      </c>
      <c r="M138" s="20" t="str">
        <f t="shared" si="24"/>
        <v/>
      </c>
      <c r="N138" s="20" t="str">
        <f t="shared" si="24"/>
        <v/>
      </c>
      <c r="O138" s="20" t="str">
        <f t="shared" si="24"/>
        <v/>
      </c>
      <c r="P138" s="20" t="str">
        <f t="shared" si="24"/>
        <v/>
      </c>
      <c r="Q138" s="20" t="str">
        <f t="shared" si="24"/>
        <v/>
      </c>
      <c r="R138" s="20" t="str">
        <f t="shared" si="24"/>
        <v/>
      </c>
      <c r="S138" s="20" t="str">
        <f t="shared" si="24"/>
        <v/>
      </c>
      <c r="T138" s="20" t="str">
        <f t="shared" si="24"/>
        <v/>
      </c>
      <c r="U138" s="20" t="str">
        <f t="shared" si="24"/>
        <v/>
      </c>
      <c r="V138" s="20" t="str">
        <f t="shared" si="24"/>
        <v/>
      </c>
      <c r="W138" s="20" t="str">
        <f t="shared" si="24"/>
        <v/>
      </c>
      <c r="X138" s="20" t="str">
        <f t="shared" si="24"/>
        <v/>
      </c>
      <c r="Y138" s="20" t="str">
        <f t="shared" si="24"/>
        <v/>
      </c>
      <c r="Z138" s="20" t="str">
        <f t="shared" si="24"/>
        <v/>
      </c>
      <c r="AA138" s="20" t="str">
        <f t="shared" si="24"/>
        <v/>
      </c>
      <c r="AB138" s="20" t="str">
        <f t="shared" si="24"/>
        <v/>
      </c>
      <c r="AC138" s="20" t="str">
        <f t="shared" si="24"/>
        <v/>
      </c>
      <c r="AD138" s="20" t="str">
        <f t="shared" si="24"/>
        <v/>
      </c>
      <c r="AE138" s="20" t="str">
        <f t="shared" si="24"/>
        <v/>
      </c>
      <c r="AF138" s="20" t="str">
        <f t="shared" si="24"/>
        <v/>
      </c>
      <c r="AG138" s="20" t="str">
        <f t="shared" si="24"/>
        <v/>
      </c>
      <c r="AH138" s="20" t="str">
        <f t="shared" si="24"/>
        <v/>
      </c>
      <c r="AI138" s="20" t="str">
        <f t="shared" si="24"/>
        <v/>
      </c>
      <c r="AJ138" s="20" t="str">
        <f t="shared" si="24"/>
        <v/>
      </c>
      <c r="AK138" s="20" t="str">
        <f t="shared" si="24"/>
        <v/>
      </c>
      <c r="AL138" s="20" t="str">
        <f t="shared" si="24"/>
        <v/>
      </c>
      <c r="AM138" s="20" t="str">
        <f t="shared" si="24"/>
        <v/>
      </c>
      <c r="AN138" s="20" t="str">
        <f t="shared" si="24"/>
        <v/>
      </c>
      <c r="AO138" s="21" t="str">
        <f t="shared" si="24"/>
        <v/>
      </c>
    </row>
    <row r="139" spans="1:42" x14ac:dyDescent="0.2">
      <c r="A139" s="103">
        <v>239</v>
      </c>
      <c r="B139" s="1"/>
      <c r="D139" s="5" t="s">
        <v>18</v>
      </c>
      <c r="E139" s="165" t="s">
        <v>108</v>
      </c>
      <c r="F139" s="173" t="s">
        <v>162</v>
      </c>
      <c r="G139" s="11" t="s">
        <v>222</v>
      </c>
      <c r="I139" s="151" t="s">
        <v>66</v>
      </c>
      <c r="K139" s="19" t="str">
        <f t="shared" ref="K139:AO139" si="25">IF(K121=0,"",K121)</f>
        <v/>
      </c>
      <c r="L139" s="20" t="str">
        <f t="shared" si="25"/>
        <v/>
      </c>
      <c r="M139" s="20" t="str">
        <f t="shared" si="25"/>
        <v/>
      </c>
      <c r="N139" s="20" t="str">
        <f t="shared" si="25"/>
        <v/>
      </c>
      <c r="O139" s="20" t="str">
        <f t="shared" si="25"/>
        <v/>
      </c>
      <c r="P139" s="20" t="str">
        <f t="shared" si="25"/>
        <v/>
      </c>
      <c r="Q139" s="20" t="str">
        <f t="shared" si="25"/>
        <v/>
      </c>
      <c r="R139" s="20" t="str">
        <f t="shared" si="25"/>
        <v/>
      </c>
      <c r="S139" s="20" t="str">
        <f t="shared" si="25"/>
        <v/>
      </c>
      <c r="T139" s="20" t="str">
        <f t="shared" si="25"/>
        <v/>
      </c>
      <c r="U139" s="20" t="str">
        <f t="shared" si="25"/>
        <v/>
      </c>
      <c r="V139" s="20" t="str">
        <f t="shared" si="25"/>
        <v/>
      </c>
      <c r="W139" s="20" t="str">
        <f t="shared" si="25"/>
        <v/>
      </c>
      <c r="X139" s="20" t="str">
        <f t="shared" si="25"/>
        <v/>
      </c>
      <c r="Y139" s="20" t="str">
        <f t="shared" si="25"/>
        <v/>
      </c>
      <c r="Z139" s="20" t="str">
        <f t="shared" si="25"/>
        <v/>
      </c>
      <c r="AA139" s="20" t="str">
        <f t="shared" si="25"/>
        <v/>
      </c>
      <c r="AB139" s="20" t="str">
        <f t="shared" si="25"/>
        <v/>
      </c>
      <c r="AC139" s="20" t="str">
        <f t="shared" si="25"/>
        <v/>
      </c>
      <c r="AD139" s="20" t="str">
        <f t="shared" si="25"/>
        <v/>
      </c>
      <c r="AE139" s="20" t="str">
        <f t="shared" si="25"/>
        <v/>
      </c>
      <c r="AF139" s="20" t="str">
        <f t="shared" si="25"/>
        <v/>
      </c>
      <c r="AG139" s="20" t="str">
        <f t="shared" si="25"/>
        <v/>
      </c>
      <c r="AH139" s="20" t="str">
        <f t="shared" si="25"/>
        <v/>
      </c>
      <c r="AI139" s="20" t="str">
        <f t="shared" si="25"/>
        <v/>
      </c>
      <c r="AJ139" s="20" t="str">
        <f t="shared" si="25"/>
        <v/>
      </c>
      <c r="AK139" s="20" t="str">
        <f t="shared" si="25"/>
        <v/>
      </c>
      <c r="AL139" s="20" t="str">
        <f t="shared" si="25"/>
        <v/>
      </c>
      <c r="AM139" s="20" t="str">
        <f t="shared" si="25"/>
        <v/>
      </c>
      <c r="AN139" s="20" t="str">
        <f t="shared" si="25"/>
        <v/>
      </c>
      <c r="AO139" s="21" t="str">
        <f t="shared" si="25"/>
        <v/>
      </c>
    </row>
    <row r="140" spans="1:42" x14ac:dyDescent="0.2">
      <c r="A140" s="103">
        <v>239</v>
      </c>
      <c r="B140" s="1"/>
      <c r="D140" s="5" t="s">
        <v>22</v>
      </c>
      <c r="E140" s="165" t="s">
        <v>108</v>
      </c>
      <c r="F140" s="173" t="s">
        <v>162</v>
      </c>
      <c r="G140" s="11" t="s">
        <v>184</v>
      </c>
      <c r="I140" s="151" t="s">
        <v>66</v>
      </c>
      <c r="K140" s="19" t="str">
        <f t="shared" ref="K140:AO140" si="26">IF(K66=0,"",K66)</f>
        <v/>
      </c>
      <c r="L140" s="20" t="str">
        <f t="shared" si="26"/>
        <v/>
      </c>
      <c r="M140" s="20" t="str">
        <f t="shared" si="26"/>
        <v/>
      </c>
      <c r="N140" s="20" t="str">
        <f t="shared" si="26"/>
        <v/>
      </c>
      <c r="O140" s="20" t="str">
        <f t="shared" si="26"/>
        <v/>
      </c>
      <c r="P140" s="20" t="str">
        <f t="shared" si="26"/>
        <v/>
      </c>
      <c r="Q140" s="20" t="str">
        <f t="shared" si="26"/>
        <v/>
      </c>
      <c r="R140" s="20" t="str">
        <f t="shared" si="26"/>
        <v/>
      </c>
      <c r="S140" s="20" t="str">
        <f t="shared" si="26"/>
        <v/>
      </c>
      <c r="T140" s="20" t="str">
        <f t="shared" si="26"/>
        <v/>
      </c>
      <c r="U140" s="20" t="str">
        <f t="shared" si="26"/>
        <v/>
      </c>
      <c r="V140" s="20" t="str">
        <f t="shared" si="26"/>
        <v/>
      </c>
      <c r="W140" s="20" t="str">
        <f t="shared" si="26"/>
        <v/>
      </c>
      <c r="X140" s="20" t="str">
        <f t="shared" si="26"/>
        <v/>
      </c>
      <c r="Y140" s="20" t="str">
        <f t="shared" si="26"/>
        <v/>
      </c>
      <c r="Z140" s="20" t="str">
        <f t="shared" si="26"/>
        <v/>
      </c>
      <c r="AA140" s="20" t="str">
        <f t="shared" si="26"/>
        <v/>
      </c>
      <c r="AB140" s="20" t="str">
        <f t="shared" si="26"/>
        <v/>
      </c>
      <c r="AC140" s="20" t="str">
        <f t="shared" si="26"/>
        <v/>
      </c>
      <c r="AD140" s="20" t="str">
        <f t="shared" si="26"/>
        <v/>
      </c>
      <c r="AE140" s="20" t="str">
        <f t="shared" si="26"/>
        <v/>
      </c>
      <c r="AF140" s="20" t="str">
        <f t="shared" si="26"/>
        <v/>
      </c>
      <c r="AG140" s="20" t="str">
        <f t="shared" si="26"/>
        <v/>
      </c>
      <c r="AH140" s="20" t="str">
        <f t="shared" si="26"/>
        <v/>
      </c>
      <c r="AI140" s="20" t="str">
        <f t="shared" si="26"/>
        <v/>
      </c>
      <c r="AJ140" s="20" t="str">
        <f t="shared" si="26"/>
        <v/>
      </c>
      <c r="AK140" s="20" t="str">
        <f t="shared" si="26"/>
        <v/>
      </c>
      <c r="AL140" s="20" t="str">
        <f t="shared" si="26"/>
        <v/>
      </c>
      <c r="AM140" s="20" t="str">
        <f t="shared" si="26"/>
        <v/>
      </c>
      <c r="AN140" s="20" t="str">
        <f t="shared" si="26"/>
        <v/>
      </c>
      <c r="AO140" s="21" t="str">
        <f t="shared" si="26"/>
        <v/>
      </c>
    </row>
    <row r="141" spans="1:42" x14ac:dyDescent="0.2">
      <c r="A141" s="103">
        <v>239</v>
      </c>
      <c r="B141" s="1"/>
      <c r="D141" s="5" t="s">
        <v>63</v>
      </c>
      <c r="E141" s="165" t="s">
        <v>108</v>
      </c>
      <c r="F141" s="173" t="s">
        <v>162</v>
      </c>
      <c r="G141" s="11" t="s">
        <v>231</v>
      </c>
      <c r="I141" s="151" t="s">
        <v>66</v>
      </c>
      <c r="K141" s="19" t="str">
        <f t="shared" ref="K141:AO141" si="27">IF(K103=0,"",K103)</f>
        <v/>
      </c>
      <c r="L141" s="20" t="str">
        <f t="shared" si="27"/>
        <v/>
      </c>
      <c r="M141" s="20" t="str">
        <f t="shared" si="27"/>
        <v/>
      </c>
      <c r="N141" s="20" t="str">
        <f t="shared" si="27"/>
        <v/>
      </c>
      <c r="O141" s="20" t="str">
        <f t="shared" si="27"/>
        <v/>
      </c>
      <c r="P141" s="20" t="str">
        <f t="shared" si="27"/>
        <v/>
      </c>
      <c r="Q141" s="20" t="str">
        <f t="shared" si="27"/>
        <v/>
      </c>
      <c r="R141" s="20" t="str">
        <f t="shared" si="27"/>
        <v/>
      </c>
      <c r="S141" s="20" t="str">
        <f t="shared" si="27"/>
        <v/>
      </c>
      <c r="T141" s="20" t="str">
        <f t="shared" si="27"/>
        <v/>
      </c>
      <c r="U141" s="20" t="str">
        <f t="shared" si="27"/>
        <v/>
      </c>
      <c r="V141" s="20" t="str">
        <f t="shared" si="27"/>
        <v/>
      </c>
      <c r="W141" s="20" t="str">
        <f t="shared" si="27"/>
        <v/>
      </c>
      <c r="X141" s="20" t="str">
        <f t="shared" si="27"/>
        <v/>
      </c>
      <c r="Y141" s="20" t="str">
        <f t="shared" si="27"/>
        <v/>
      </c>
      <c r="Z141" s="20" t="str">
        <f t="shared" si="27"/>
        <v/>
      </c>
      <c r="AA141" s="20" t="str">
        <f t="shared" si="27"/>
        <v/>
      </c>
      <c r="AB141" s="20" t="str">
        <f t="shared" si="27"/>
        <v/>
      </c>
      <c r="AC141" s="20" t="str">
        <f t="shared" si="27"/>
        <v/>
      </c>
      <c r="AD141" s="20" t="str">
        <f t="shared" si="27"/>
        <v/>
      </c>
      <c r="AE141" s="20" t="str">
        <f t="shared" si="27"/>
        <v/>
      </c>
      <c r="AF141" s="20" t="str">
        <f t="shared" si="27"/>
        <v/>
      </c>
      <c r="AG141" s="20" t="str">
        <f t="shared" si="27"/>
        <v/>
      </c>
      <c r="AH141" s="20" t="str">
        <f t="shared" si="27"/>
        <v/>
      </c>
      <c r="AI141" s="20" t="str">
        <f t="shared" si="27"/>
        <v/>
      </c>
      <c r="AJ141" s="20" t="str">
        <f t="shared" si="27"/>
        <v/>
      </c>
      <c r="AK141" s="20" t="str">
        <f t="shared" si="27"/>
        <v/>
      </c>
      <c r="AL141" s="20" t="str">
        <f t="shared" si="27"/>
        <v/>
      </c>
      <c r="AM141" s="20" t="str">
        <f t="shared" si="27"/>
        <v/>
      </c>
      <c r="AN141" s="20" t="str">
        <f t="shared" si="27"/>
        <v/>
      </c>
      <c r="AO141" s="21" t="str">
        <f t="shared" si="27"/>
        <v/>
      </c>
    </row>
    <row r="142" spans="1:42" x14ac:dyDescent="0.2">
      <c r="A142" s="103">
        <v>239</v>
      </c>
      <c r="B142" s="1"/>
      <c r="D142" s="5" t="s">
        <v>94</v>
      </c>
      <c r="E142" s="165" t="s">
        <v>108</v>
      </c>
      <c r="F142" s="173" t="s">
        <v>162</v>
      </c>
      <c r="G142" s="11" t="s">
        <v>214</v>
      </c>
      <c r="I142" s="151" t="s">
        <v>66</v>
      </c>
      <c r="K142" s="177" t="str">
        <f>IF(K58=0,"",K58)</f>
        <v/>
      </c>
      <c r="L142" s="178" t="str">
        <f t="shared" ref="L142:AO142" si="28">IF(L58=0,"",L58)</f>
        <v/>
      </c>
      <c r="M142" s="178" t="str">
        <f t="shared" si="28"/>
        <v/>
      </c>
      <c r="N142" s="178" t="str">
        <f t="shared" si="28"/>
        <v/>
      </c>
      <c r="O142" s="178" t="str">
        <f t="shared" si="28"/>
        <v/>
      </c>
      <c r="P142" s="178" t="str">
        <f t="shared" si="28"/>
        <v/>
      </c>
      <c r="Q142" s="178" t="str">
        <f t="shared" si="28"/>
        <v/>
      </c>
      <c r="R142" s="178" t="str">
        <f t="shared" si="28"/>
        <v/>
      </c>
      <c r="S142" s="178" t="str">
        <f t="shared" si="28"/>
        <v/>
      </c>
      <c r="T142" s="178" t="str">
        <f t="shared" si="28"/>
        <v/>
      </c>
      <c r="U142" s="178" t="str">
        <f t="shared" si="28"/>
        <v/>
      </c>
      <c r="V142" s="178" t="str">
        <f t="shared" si="28"/>
        <v/>
      </c>
      <c r="W142" s="178" t="str">
        <f t="shared" si="28"/>
        <v/>
      </c>
      <c r="X142" s="178" t="str">
        <f t="shared" si="28"/>
        <v/>
      </c>
      <c r="Y142" s="178" t="str">
        <f t="shared" si="28"/>
        <v/>
      </c>
      <c r="Z142" s="178" t="str">
        <f t="shared" si="28"/>
        <v/>
      </c>
      <c r="AA142" s="178" t="str">
        <f t="shared" si="28"/>
        <v/>
      </c>
      <c r="AB142" s="178" t="str">
        <f t="shared" si="28"/>
        <v/>
      </c>
      <c r="AC142" s="178" t="str">
        <f t="shared" si="28"/>
        <v/>
      </c>
      <c r="AD142" s="178" t="str">
        <f t="shared" si="28"/>
        <v/>
      </c>
      <c r="AE142" s="178" t="str">
        <f t="shared" si="28"/>
        <v/>
      </c>
      <c r="AF142" s="178" t="str">
        <f t="shared" si="28"/>
        <v/>
      </c>
      <c r="AG142" s="178" t="str">
        <f t="shared" si="28"/>
        <v/>
      </c>
      <c r="AH142" s="178" t="str">
        <f t="shared" si="28"/>
        <v/>
      </c>
      <c r="AI142" s="178" t="str">
        <f t="shared" si="28"/>
        <v/>
      </c>
      <c r="AJ142" s="178" t="str">
        <f t="shared" si="28"/>
        <v/>
      </c>
      <c r="AK142" s="178" t="str">
        <f t="shared" si="28"/>
        <v/>
      </c>
      <c r="AL142" s="178" t="str">
        <f t="shared" si="28"/>
        <v/>
      </c>
      <c r="AM142" s="178" t="str">
        <f t="shared" si="28"/>
        <v/>
      </c>
      <c r="AN142" s="178" t="str">
        <f t="shared" si="28"/>
        <v/>
      </c>
      <c r="AO142" s="21" t="str">
        <f t="shared" si="28"/>
        <v/>
      </c>
    </row>
    <row r="143" spans="1:42" x14ac:dyDescent="0.2">
      <c r="A143" s="103">
        <v>239</v>
      </c>
      <c r="B143" s="1"/>
      <c r="D143" s="5" t="s">
        <v>123</v>
      </c>
      <c r="E143" s="165" t="s">
        <v>108</v>
      </c>
      <c r="F143" s="173" t="s">
        <v>162</v>
      </c>
      <c r="G143" s="11" t="s">
        <v>188</v>
      </c>
      <c r="I143" s="151" t="s">
        <v>66</v>
      </c>
      <c r="K143" s="19">
        <f>K88</f>
        <v>0</v>
      </c>
    </row>
    <row r="144" spans="1:42" x14ac:dyDescent="0.2">
      <c r="A144" s="103">
        <v>239</v>
      </c>
      <c r="B144" s="1"/>
      <c r="D144" s="5" t="s">
        <v>244</v>
      </c>
      <c r="E144" s="165" t="s">
        <v>108</v>
      </c>
      <c r="F144" s="173" t="s">
        <v>162</v>
      </c>
      <c r="H144" s="12" t="s">
        <v>245</v>
      </c>
      <c r="I144" s="151">
        <v>2500</v>
      </c>
      <c r="J144" s="148">
        <f t="shared" ref="J144" si="29">SUM(K144:AO144)*I144</f>
        <v>0</v>
      </c>
    </row>
    <row r="145" spans="1:42" s="119" customFormat="1" ht="19" x14ac:dyDescent="0.2">
      <c r="A145" s="110"/>
      <c r="B145" s="111" t="s">
        <v>64</v>
      </c>
      <c r="C145" s="111"/>
      <c r="D145" s="112"/>
      <c r="E145" s="113"/>
      <c r="F145" s="176"/>
      <c r="G145" s="114"/>
      <c r="H145" s="115"/>
      <c r="I145" s="162"/>
      <c r="J145" s="163">
        <f>SUM(J7,J12,J24,J31,J37)</f>
        <v>1165</v>
      </c>
      <c r="K145" s="116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8"/>
      <c r="AP145" s="131"/>
    </row>
    <row r="146" spans="1:42" x14ac:dyDescent="0.2">
      <c r="A146" s="103"/>
      <c r="B146" s="1"/>
      <c r="J146" s="164"/>
    </row>
    <row r="147" spans="1:42" x14ac:dyDescent="0.2">
      <c r="A147" s="103"/>
      <c r="B147" s="1"/>
      <c r="J147" s="164"/>
    </row>
    <row r="148" spans="1:42" x14ac:dyDescent="0.2">
      <c r="A148" s="103"/>
      <c r="B148" s="1"/>
      <c r="C148" s="1"/>
      <c r="D148" s="10"/>
      <c r="E148" s="16"/>
      <c r="F148" s="136"/>
      <c r="G148" s="17"/>
      <c r="H148" s="18"/>
      <c r="J148" s="164"/>
      <c r="K148" s="25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7"/>
      <c r="AP148" s="1"/>
    </row>
    <row r="149" spans="1:42" x14ac:dyDescent="0.2">
      <c r="A149" s="103"/>
      <c r="B149" s="1"/>
      <c r="C149" s="1"/>
      <c r="D149" s="10"/>
      <c r="E149" s="16"/>
      <c r="F149" s="136"/>
      <c r="G149" s="17"/>
      <c r="H149" s="18"/>
      <c r="J149" s="164"/>
      <c r="K149" s="25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7"/>
      <c r="AP149" s="1"/>
    </row>
    <row r="150" spans="1:42" x14ac:dyDescent="0.2">
      <c r="A150" s="103"/>
      <c r="B150" s="1"/>
      <c r="C150" s="1"/>
      <c r="D150" s="10"/>
      <c r="E150" s="16"/>
      <c r="F150" s="136"/>
      <c r="G150" s="17"/>
      <c r="H150" s="18"/>
      <c r="J150" s="164"/>
      <c r="K150" s="25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7"/>
      <c r="AP150" s="1"/>
    </row>
    <row r="151" spans="1:42" x14ac:dyDescent="0.2">
      <c r="A151" s="103"/>
      <c r="B151" s="1"/>
      <c r="C151" s="1"/>
      <c r="D151" s="10"/>
      <c r="E151" s="16"/>
      <c r="F151" s="136"/>
      <c r="G151" s="17"/>
      <c r="H151" s="18"/>
      <c r="J151" s="164"/>
      <c r="K151" s="25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7"/>
      <c r="AP151" s="1"/>
    </row>
    <row r="152" spans="1:42" x14ac:dyDescent="0.2">
      <c r="A152" s="103"/>
      <c r="B152" s="1"/>
      <c r="C152" s="1"/>
      <c r="D152" s="10"/>
      <c r="E152" s="16"/>
      <c r="F152" s="136"/>
      <c r="G152" s="17"/>
      <c r="H152" s="18"/>
      <c r="J152" s="164"/>
      <c r="K152" s="25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7"/>
      <c r="AP152" s="1"/>
    </row>
    <row r="153" spans="1:42" x14ac:dyDescent="0.2">
      <c r="B153" s="1"/>
      <c r="C153" s="1"/>
      <c r="D153" s="10"/>
      <c r="E153" s="16"/>
      <c r="F153" s="136"/>
      <c r="G153" s="17"/>
      <c r="H153" s="18"/>
      <c r="J153" s="164"/>
      <c r="K153" s="25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7"/>
      <c r="AP153" s="1"/>
    </row>
    <row r="154" spans="1:42" x14ac:dyDescent="0.2">
      <c r="B154" s="1"/>
      <c r="C154" s="1"/>
      <c r="D154" s="10"/>
      <c r="E154" s="16"/>
      <c r="F154" s="136"/>
      <c r="G154" s="17"/>
      <c r="H154" s="18"/>
      <c r="J154" s="164"/>
      <c r="K154" s="25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7"/>
      <c r="AP154" s="1"/>
    </row>
    <row r="155" spans="1:42" x14ac:dyDescent="0.2">
      <c r="B155" s="1"/>
      <c r="C155" s="1"/>
      <c r="D155" s="10"/>
      <c r="E155" s="16"/>
      <c r="F155" s="136"/>
      <c r="G155" s="17"/>
      <c r="H155" s="18"/>
      <c r="J155" s="164"/>
      <c r="K155" s="25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7"/>
      <c r="AP155" s="1"/>
    </row>
    <row r="156" spans="1:42" x14ac:dyDescent="0.2">
      <c r="B156" s="1"/>
      <c r="C156" s="1"/>
      <c r="D156" s="10"/>
      <c r="E156" s="16"/>
      <c r="F156" s="136"/>
      <c r="G156" s="17"/>
      <c r="H156" s="18"/>
      <c r="J156" s="164"/>
      <c r="K156" s="25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7"/>
      <c r="AP156" s="1"/>
    </row>
    <row r="157" spans="1:42" x14ac:dyDescent="0.2">
      <c r="B157" s="1"/>
      <c r="AP157" s="1"/>
    </row>
  </sheetData>
  <mergeCells count="3">
    <mergeCell ref="B5:D5"/>
    <mergeCell ref="I5:J5"/>
    <mergeCell ref="K5:AO5"/>
  </mergeCells>
  <printOptions horizontalCentered="1" gridLines="1"/>
  <pageMargins left="0.11811023622047245" right="0.11811023622047245" top="0.59055118110236227" bottom="0.39370078740157483" header="0.31496062992125984" footer="0.31496062992125984"/>
  <pageSetup paperSize="8" scale="7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20CC-6E28-4B36-B568-8A316B6F79F0}">
  <dimension ref="A1:K57"/>
  <sheetViews>
    <sheetView topLeftCell="A27" zoomScale="85" zoomScaleNormal="85" workbookViewId="0">
      <selection activeCell="C6" sqref="C6"/>
    </sheetView>
  </sheetViews>
  <sheetFormatPr baseColWidth="10" defaultRowHeight="15" x14ac:dyDescent="0.2"/>
  <cols>
    <col min="1" max="1" width="40.83203125" customWidth="1"/>
    <col min="2" max="3" width="15.83203125" customWidth="1"/>
    <col min="5" max="5" width="40" customWidth="1"/>
    <col min="6" max="6" width="42.5" bestFit="1" customWidth="1"/>
    <col min="7" max="7" width="10.5" bestFit="1" customWidth="1"/>
    <col min="8" max="8" width="20.5" bestFit="1" customWidth="1"/>
    <col min="9" max="9" width="5.83203125" customWidth="1"/>
    <col min="10" max="10" width="16.1640625" bestFit="1" customWidth="1"/>
    <col min="11" max="11" width="5.83203125" customWidth="1"/>
  </cols>
  <sheetData>
    <row r="1" spans="1:5" ht="19" x14ac:dyDescent="0.25">
      <c r="A1" s="232" t="s">
        <v>342</v>
      </c>
    </row>
    <row r="2" spans="1:5" ht="19" x14ac:dyDescent="0.25">
      <c r="A2" s="233" t="s">
        <v>384</v>
      </c>
    </row>
    <row r="4" spans="1:5" ht="16" x14ac:dyDescent="0.2">
      <c r="A4" s="234" t="s">
        <v>343</v>
      </c>
    </row>
    <row r="5" spans="1:5" x14ac:dyDescent="0.2">
      <c r="A5" s="235" t="s">
        <v>344</v>
      </c>
      <c r="B5" s="218" t="s">
        <v>345</v>
      </c>
      <c r="C5" s="220">
        <f>Infomationen!G3</f>
        <v>12</v>
      </c>
      <c r="E5" s="252" t="s">
        <v>359</v>
      </c>
    </row>
    <row r="6" spans="1:5" x14ac:dyDescent="0.2">
      <c r="A6" s="237" t="s">
        <v>346</v>
      </c>
      <c r="B6" s="223" t="s">
        <v>347</v>
      </c>
      <c r="C6" s="225">
        <f>Infomationen!G2</f>
        <v>20</v>
      </c>
      <c r="E6" s="237" t="s">
        <v>360</v>
      </c>
    </row>
    <row r="7" spans="1:5" x14ac:dyDescent="0.2">
      <c r="B7" s="223" t="s">
        <v>348</v>
      </c>
      <c r="C7" s="225">
        <f>C5*C6</f>
        <v>240</v>
      </c>
    </row>
    <row r="9" spans="1:5" x14ac:dyDescent="0.2">
      <c r="A9" s="235" t="s">
        <v>349</v>
      </c>
      <c r="B9" s="223" t="s">
        <v>345</v>
      </c>
      <c r="C9" s="238">
        <v>0.5</v>
      </c>
    </row>
    <row r="10" spans="1:5" x14ac:dyDescent="0.2">
      <c r="A10" s="237" t="s">
        <v>350</v>
      </c>
      <c r="B10" s="229"/>
      <c r="C10" s="229"/>
    </row>
    <row r="11" spans="1:5" x14ac:dyDescent="0.2">
      <c r="A11" s="237" t="s">
        <v>379</v>
      </c>
      <c r="B11" s="223" t="s">
        <v>345</v>
      </c>
      <c r="C11" s="238">
        <v>0.3</v>
      </c>
    </row>
    <row r="12" spans="1:5" x14ac:dyDescent="0.2">
      <c r="A12" s="223" t="s">
        <v>351</v>
      </c>
      <c r="B12" s="223" t="s">
        <v>348</v>
      </c>
      <c r="C12" s="225">
        <f>(C5-2*C9)*(C6-2*C9)</f>
        <v>209</v>
      </c>
    </row>
    <row r="14" spans="1:5" x14ac:dyDescent="0.2">
      <c r="A14" s="223" t="s">
        <v>352</v>
      </c>
      <c r="B14" s="218" t="s">
        <v>345</v>
      </c>
      <c r="C14" s="236">
        <v>1.64</v>
      </c>
      <c r="E14" s="262" t="s">
        <v>374</v>
      </c>
    </row>
    <row r="15" spans="1:5" x14ac:dyDescent="0.2">
      <c r="B15" s="223" t="s">
        <v>347</v>
      </c>
      <c r="C15" s="238">
        <v>1</v>
      </c>
    </row>
    <row r="16" spans="1:5" x14ac:dyDescent="0.2">
      <c r="B16" s="223" t="s">
        <v>348</v>
      </c>
      <c r="C16" s="225">
        <f>C14*C15</f>
        <v>1.64</v>
      </c>
    </row>
    <row r="18" spans="1:5" ht="16" x14ac:dyDescent="0.2">
      <c r="A18" s="234" t="s">
        <v>353</v>
      </c>
    </row>
    <row r="19" spans="1:5" x14ac:dyDescent="0.2">
      <c r="A19" s="239" t="s">
        <v>354</v>
      </c>
      <c r="B19" s="240" t="s">
        <v>355</v>
      </c>
      <c r="C19" s="241">
        <v>20</v>
      </c>
    </row>
    <row r="20" spans="1:5" x14ac:dyDescent="0.2">
      <c r="A20" s="242" t="s">
        <v>356</v>
      </c>
      <c r="B20" s="218" t="s">
        <v>345</v>
      </c>
      <c r="C20" s="243">
        <f>COS(C19*PI()/180)*C14</f>
        <v>1.5410958980888898</v>
      </c>
      <c r="E20" s="253" t="s">
        <v>380</v>
      </c>
    </row>
    <row r="21" spans="1:5" x14ac:dyDescent="0.2">
      <c r="A21" s="244" t="s">
        <v>357</v>
      </c>
      <c r="B21" s="223" t="s">
        <v>347</v>
      </c>
      <c r="C21" s="243">
        <f>C15</f>
        <v>1</v>
      </c>
    </row>
    <row r="22" spans="1:5" x14ac:dyDescent="0.2">
      <c r="A22" s="245"/>
      <c r="B22" s="223" t="s">
        <v>348</v>
      </c>
      <c r="C22" s="246">
        <f>C20*C21</f>
        <v>1.5410958980888898</v>
      </c>
    </row>
    <row r="23" spans="1:5" x14ac:dyDescent="0.2">
      <c r="A23" s="245"/>
      <c r="B23" s="229"/>
      <c r="C23" s="247"/>
    </row>
    <row r="24" spans="1:5" x14ac:dyDescent="0.2">
      <c r="A24" s="248" t="s">
        <v>358</v>
      </c>
      <c r="B24" s="218" t="s">
        <v>345</v>
      </c>
      <c r="C24" s="249">
        <f>C14</f>
        <v>1.64</v>
      </c>
      <c r="E24" s="253" t="s">
        <v>361</v>
      </c>
    </row>
    <row r="25" spans="1:5" x14ac:dyDescent="0.2">
      <c r="A25" s="250" t="s">
        <v>357</v>
      </c>
      <c r="B25" s="223" t="s">
        <v>347</v>
      </c>
      <c r="C25" s="246">
        <f>COS(C19*PI()/180)*C15</f>
        <v>0.93969262078590843</v>
      </c>
    </row>
    <row r="26" spans="1:5" x14ac:dyDescent="0.2">
      <c r="A26" s="245"/>
      <c r="B26" s="228" t="s">
        <v>348</v>
      </c>
      <c r="C26" s="251">
        <f>C24*C25</f>
        <v>1.5410958980888898</v>
      </c>
    </row>
    <row r="28" spans="1:5" ht="16" x14ac:dyDescent="0.2">
      <c r="A28" s="234" t="s">
        <v>362</v>
      </c>
      <c r="C28" s="254"/>
    </row>
    <row r="29" spans="1:5" x14ac:dyDescent="0.2">
      <c r="A29" s="239" t="s">
        <v>354</v>
      </c>
      <c r="B29" s="240" t="s">
        <v>355</v>
      </c>
      <c r="C29" s="255">
        <v>10</v>
      </c>
    </row>
    <row r="30" spans="1:5" x14ac:dyDescent="0.2">
      <c r="A30" s="242" t="s">
        <v>356</v>
      </c>
      <c r="B30" s="218" t="s">
        <v>345</v>
      </c>
      <c r="C30" s="246">
        <f>COS(C29*PI()/180)*C14</f>
        <v>1.6150847149400211</v>
      </c>
      <c r="E30" s="253" t="s">
        <v>380</v>
      </c>
    </row>
    <row r="31" spans="1:5" x14ac:dyDescent="0.2">
      <c r="A31" s="244" t="s">
        <v>357</v>
      </c>
      <c r="B31" s="223" t="s">
        <v>347</v>
      </c>
      <c r="C31" s="251">
        <f>C15</f>
        <v>1</v>
      </c>
    </row>
    <row r="32" spans="1:5" x14ac:dyDescent="0.2">
      <c r="A32" s="245"/>
      <c r="B32" s="223" t="s">
        <v>348</v>
      </c>
      <c r="C32" s="251">
        <f>C30*C31</f>
        <v>1.6150847149400211</v>
      </c>
    </row>
    <row r="33" spans="1:11" x14ac:dyDescent="0.2">
      <c r="A33" s="245"/>
      <c r="B33" s="229"/>
      <c r="C33" s="254"/>
    </row>
    <row r="34" spans="1:11" x14ac:dyDescent="0.2">
      <c r="A34" s="248" t="s">
        <v>358</v>
      </c>
      <c r="B34" s="218" t="s">
        <v>345</v>
      </c>
      <c r="C34" s="243">
        <f>C14</f>
        <v>1.64</v>
      </c>
      <c r="E34" s="253" t="s">
        <v>361</v>
      </c>
    </row>
    <row r="35" spans="1:11" x14ac:dyDescent="0.2">
      <c r="A35" s="250" t="s">
        <v>357</v>
      </c>
      <c r="B35" s="223" t="s">
        <v>347</v>
      </c>
      <c r="C35" s="246">
        <f>COS(C29*PI()/180)*C15</f>
        <v>0.98480775301220802</v>
      </c>
    </row>
    <row r="36" spans="1:11" x14ac:dyDescent="0.2">
      <c r="A36" s="245"/>
      <c r="B36" s="228" t="s">
        <v>348</v>
      </c>
      <c r="C36" s="251">
        <f>C34*C35</f>
        <v>1.6150847149400211</v>
      </c>
    </row>
    <row r="38" spans="1:11" ht="16" x14ac:dyDescent="0.2">
      <c r="A38" s="234" t="s">
        <v>363</v>
      </c>
      <c r="B38" s="245"/>
      <c r="C38" s="245"/>
    </row>
    <row r="39" spans="1:11" x14ac:dyDescent="0.2">
      <c r="A39" s="256" t="s">
        <v>364</v>
      </c>
      <c r="B39" s="245"/>
      <c r="C39" s="245"/>
    </row>
    <row r="40" spans="1:11" x14ac:dyDescent="0.2">
      <c r="A40" s="218" t="s">
        <v>365</v>
      </c>
      <c r="B40" s="220" t="s">
        <v>366</v>
      </c>
      <c r="C40" s="257">
        <f>IF(Infomationen!G4="Schrägdach", ROUNDDOWN(('PV-Anlage'!C5 - 2*'PV-Anlage'!C9) /'PV-Anlage'!C14,0),ROUNDDOWN(('PV-Anlage'!C5 - 2*'PV-Anlage'!C9 - I40*C11) /'PV-Anlage'!C20,0))</f>
        <v>6</v>
      </c>
      <c r="E40" s="262" t="s">
        <v>375</v>
      </c>
      <c r="F40" t="s">
        <v>381</v>
      </c>
      <c r="G40">
        <f>IF(Infomationen!G4="Flachdach",ROUNDDOWN(('PV-Anlage'!C5 - 2*'PV-Anlage'!C9) /'PV-Anlage'!C20,0),"Schrägdach")</f>
        <v>7</v>
      </c>
      <c r="H40" t="s">
        <v>382</v>
      </c>
      <c r="I40">
        <f>VLOOKUP(G40,'Tabellen Sonstiges'!C1:D20,2,FALSE)</f>
        <v>3</v>
      </c>
      <c r="J40" t="s">
        <v>383</v>
      </c>
      <c r="K40">
        <f>IF(Infomationen!G4="Flachdach",ROUNDDOWN(('PV-Anlage'!C5 - 2*'PV-Anlage'!C9 - I40*C11) /'PV-Anlage'!C20,0),0)</f>
        <v>6</v>
      </c>
    </row>
    <row r="41" spans="1:11" x14ac:dyDescent="0.2">
      <c r="A41" s="223" t="s">
        <v>367</v>
      </c>
      <c r="B41" s="225" t="s">
        <v>366</v>
      </c>
      <c r="C41" s="223">
        <f>IF(Infomationen!G4="Schrägdach",ROUNDDOWN(('PV-Anlage'!C6-2*'PV-Anlage'!C9)/'PV-Anlage'!C15,0),ROUNDDOWN(('PV-Anlage'!C6-2*'PV-Anlage'!C9)/'PV-Anlage'!C21,0))</f>
        <v>19</v>
      </c>
      <c r="F41" t="s">
        <v>381</v>
      </c>
      <c r="G41">
        <f>IF(Infomationen!G4="Flachdach",ROUNDDOWN(('PV-Anlage'!C6 - 2*'PV-Anlage'!C9) /'PV-Anlage'!C21,0),"Schrägdach")</f>
        <v>19</v>
      </c>
      <c r="H41" t="s">
        <v>382</v>
      </c>
      <c r="J41" t="s">
        <v>383</v>
      </c>
    </row>
    <row r="42" spans="1:11" x14ac:dyDescent="0.2">
      <c r="A42" s="228" t="s">
        <v>368</v>
      </c>
      <c r="B42" s="230" t="s">
        <v>366</v>
      </c>
      <c r="C42" s="258">
        <f>C40*C41</f>
        <v>114</v>
      </c>
    </row>
    <row r="43" spans="1:11" x14ac:dyDescent="0.2">
      <c r="A43" s="259"/>
    </row>
    <row r="44" spans="1:11" x14ac:dyDescent="0.2">
      <c r="A44" s="256" t="s">
        <v>369</v>
      </c>
    </row>
    <row r="45" spans="1:11" x14ac:dyDescent="0.2">
      <c r="A45" s="218" t="s">
        <v>365</v>
      </c>
      <c r="B45" s="220" t="s">
        <v>366</v>
      </c>
      <c r="C45" s="260">
        <f>IF(Infomationen!G4="Schrägdach", ROUNDDOWN(('PV-Anlage'!C5 - 2*'PV-Anlage'!C9) /'PV-Anlage'!C15,0),ROUNDDOWN(('PV-Anlage'!C5 - 2*'PV-Anlage'!C9 - I45*C11) /'PV-Anlage'!C25,0))</f>
        <v>10</v>
      </c>
      <c r="F45" t="s">
        <v>381</v>
      </c>
      <c r="G45">
        <f>IF(Infomationen!G4="Flachdach",ROUNDDOWN(('PV-Anlage'!C5 - 2*'PV-Anlage'!C9) /'PV-Anlage'!C25,0),"Schrägdach")</f>
        <v>11</v>
      </c>
      <c r="H45" t="s">
        <v>382</v>
      </c>
      <c r="I45">
        <f>VLOOKUP(G45,'Tabellen Sonstiges'!C1:D20,2,FALSE)</f>
        <v>5</v>
      </c>
      <c r="J45" t="s">
        <v>383</v>
      </c>
      <c r="K45">
        <f>IF(Infomationen!G4="Flachdach",ROUNDDOWN(('PV-Anlage'!C5 - 2*'PV-Anlage'!C9 - I45*C11) /'PV-Anlage'!C25,0),0)</f>
        <v>10</v>
      </c>
    </row>
    <row r="46" spans="1:11" x14ac:dyDescent="0.2">
      <c r="A46" s="223" t="s">
        <v>367</v>
      </c>
      <c r="B46" s="225" t="s">
        <v>366</v>
      </c>
      <c r="C46" s="228">
        <f>IF(Infomationen!G4="Schrägdach", ROUNDDOWN(('PV-Anlage'!C6 - 2*'PV-Anlage'!C9) /'PV-Anlage'!C14,0),ROUNDDOWN(('PV-Anlage'!C6 - 2*'PV-Anlage'!C9) /'PV-Anlage'!C24,0))</f>
        <v>11</v>
      </c>
      <c r="F46" t="s">
        <v>381</v>
      </c>
      <c r="G46">
        <f>IF(Infomationen!G4="Flachdach",ROUNDDOWN(('PV-Anlage'!C6 - 2*'PV-Anlage'!C9) /'PV-Anlage'!C24,0),"Schrägdach")</f>
        <v>11</v>
      </c>
      <c r="H46" t="s">
        <v>382</v>
      </c>
      <c r="J46" t="s">
        <v>383</v>
      </c>
    </row>
    <row r="47" spans="1:11" x14ac:dyDescent="0.2">
      <c r="A47" s="228" t="s">
        <v>368</v>
      </c>
      <c r="B47" s="230" t="s">
        <v>366</v>
      </c>
      <c r="C47" s="261">
        <f>C45*C46</f>
        <v>110</v>
      </c>
    </row>
    <row r="49" spans="1:11" x14ac:dyDescent="0.2">
      <c r="A49" s="256" t="s">
        <v>376</v>
      </c>
      <c r="B49" s="245"/>
    </row>
    <row r="50" spans="1:11" x14ac:dyDescent="0.2">
      <c r="A50" s="218" t="s">
        <v>365</v>
      </c>
      <c r="B50" s="220" t="s">
        <v>366</v>
      </c>
      <c r="C50" s="260">
        <f>IF(Infomationen!G4="Schrägdach", ROUNDDOWN(('PV-Anlage'!C5 - 2*'PV-Anlage'!C9) /'PV-Anlage'!C14,0),ROUNDDOWN(('PV-Anlage'!C5 - 2*'PV-Anlage'!C9 - I50*C11) /'PV-Anlage'!C30,0))</f>
        <v>6</v>
      </c>
      <c r="F50" t="s">
        <v>381</v>
      </c>
      <c r="G50">
        <f>IF(Infomationen!G4="Flachdach",ROUNDDOWN(('PV-Anlage'!C5 - 2*'PV-Anlage'!C9) /'PV-Anlage'!C30,0),"Schrägdach")</f>
        <v>6</v>
      </c>
      <c r="H50" t="s">
        <v>382</v>
      </c>
      <c r="I50">
        <f>VLOOKUP(G50,'Tabellen Sonstiges'!C1:D20,2,FALSE)</f>
        <v>2</v>
      </c>
      <c r="J50" t="s">
        <v>383</v>
      </c>
      <c r="K50">
        <f>IF(Infomationen!G4="Flachdach",ROUNDDOWN(('PV-Anlage'!C5 - 2*'PV-Anlage'!C9 - I50*C11) /'PV-Anlage'!C30,0),0)</f>
        <v>6</v>
      </c>
    </row>
    <row r="51" spans="1:11" x14ac:dyDescent="0.2">
      <c r="A51" s="223" t="s">
        <v>367</v>
      </c>
      <c r="B51" s="225" t="s">
        <v>366</v>
      </c>
      <c r="C51" s="228">
        <f>IF(Infomationen!G4="Schrägdach", ROUNDDOWN(('PV-Anlage'!C6 - 2*'PV-Anlage'!C9) /'PV-Anlage'!C15,0),ROUNDDOWN(('PV-Anlage'!C6 - 2*'PV-Anlage'!C9) /'PV-Anlage'!C31,0))</f>
        <v>19</v>
      </c>
      <c r="F51" t="s">
        <v>381</v>
      </c>
      <c r="G51">
        <f>IF(Infomationen!G4="Flachdach",ROUNDDOWN(('PV-Anlage'!C6 - 2*'PV-Anlage'!C9) /'PV-Anlage'!C31,0),"Schrägdach")</f>
        <v>19</v>
      </c>
      <c r="H51" t="s">
        <v>382</v>
      </c>
      <c r="J51" t="s">
        <v>383</v>
      </c>
    </row>
    <row r="52" spans="1:11" x14ac:dyDescent="0.2">
      <c r="A52" s="228" t="s">
        <v>368</v>
      </c>
      <c r="B52" s="230" t="s">
        <v>366</v>
      </c>
      <c r="C52" s="261">
        <f>C50*C51</f>
        <v>114</v>
      </c>
    </row>
    <row r="54" spans="1:11" x14ac:dyDescent="0.2">
      <c r="A54" s="256" t="s">
        <v>377</v>
      </c>
      <c r="B54" s="245"/>
    </row>
    <row r="55" spans="1:11" x14ac:dyDescent="0.2">
      <c r="A55" s="218" t="s">
        <v>365</v>
      </c>
      <c r="B55" s="220" t="s">
        <v>366</v>
      </c>
      <c r="C55" s="260">
        <f>IF(Infomationen!G4="Schrägdach", ROUNDDOWN(('PV-Anlage'!C5 - 2*'PV-Anlage'!C9) /'PV-Anlage'!C15,0),ROUNDDOWN(('PV-Anlage'!C5 - 2*'PV-Anlage'!C9 - I55*C11) /'PV-Anlage'!C35,0))</f>
        <v>9</v>
      </c>
      <c r="F55" t="s">
        <v>381</v>
      </c>
      <c r="G55">
        <f>IF(Infomationen!G4="Flachdach",ROUNDDOWN(('PV-Anlage'!C5 - 2*'PV-Anlage'!C9) /'PV-Anlage'!C35,0),"Schrägdach")</f>
        <v>11</v>
      </c>
      <c r="H55" t="s">
        <v>382</v>
      </c>
      <c r="I55">
        <f>VLOOKUP(G55,'Tabellen Sonstiges'!C1:D20,2,FALSE)</f>
        <v>5</v>
      </c>
      <c r="J55" t="s">
        <v>383</v>
      </c>
      <c r="K55">
        <f>IF(Infomationen!G4="Flachdach",ROUNDDOWN(('PV-Anlage'!C5 - 2*'PV-Anlage'!C9 - I55*C11) /'PV-Anlage'!C35,0),0)</f>
        <v>9</v>
      </c>
    </row>
    <row r="56" spans="1:11" x14ac:dyDescent="0.2">
      <c r="A56" s="223" t="s">
        <v>367</v>
      </c>
      <c r="B56" s="225" t="s">
        <v>366</v>
      </c>
      <c r="C56" s="228">
        <f>IF(Infomationen!G4="Schrägdach", ROUNDDOWN(('PV-Anlage'!C6 - 2*'PV-Anlage'!C9) /'PV-Anlage'!C14,0),ROUNDDOWN(('PV-Anlage'!C6 - 2*'PV-Anlage'!C9) /'PV-Anlage'!C34,0))</f>
        <v>11</v>
      </c>
      <c r="F56" t="s">
        <v>381</v>
      </c>
      <c r="G56">
        <f>IF(Infomationen!G4="Flachdach",ROUNDDOWN(('PV-Anlage'!C6 - 2*'PV-Anlage'!C9) /'PV-Anlage'!C34,0),"Schrägdach")</f>
        <v>11</v>
      </c>
      <c r="H56" t="s">
        <v>382</v>
      </c>
      <c r="J56" t="s">
        <v>383</v>
      </c>
    </row>
    <row r="57" spans="1:11" x14ac:dyDescent="0.2">
      <c r="A57" s="228" t="s">
        <v>368</v>
      </c>
      <c r="B57" s="230" t="s">
        <v>366</v>
      </c>
      <c r="C57" s="261">
        <f>C55*C56</f>
        <v>99</v>
      </c>
    </row>
  </sheetData>
  <dataValidations disablePrompts="1" count="1">
    <dataValidation type="list" allowBlank="1" showInputMessage="1" showErrorMessage="1" sqref="C19 C29" xr:uid="{D89CBC87-B427-4557-8281-603B13312F9F}">
      <formula1>"5,10,20,30"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9F69-4F81-46CF-A473-29A2B5577BA2}">
  <dimension ref="A1:AB28"/>
  <sheetViews>
    <sheetView zoomScale="70" zoomScaleNormal="70" workbookViewId="0">
      <selection activeCell="AB21" sqref="AB21"/>
    </sheetView>
  </sheetViews>
  <sheetFormatPr baseColWidth="10" defaultRowHeight="15" x14ac:dyDescent="0.2"/>
  <cols>
    <col min="1" max="1" width="20.5" bestFit="1" customWidth="1"/>
    <col min="3" max="3" width="7.1640625" bestFit="1" customWidth="1"/>
    <col min="4" max="4" width="20.83203125" bestFit="1" customWidth="1"/>
    <col min="5" max="5" width="19.6640625" bestFit="1" customWidth="1"/>
    <col min="6" max="6" width="14.83203125" bestFit="1" customWidth="1"/>
    <col min="7" max="7" width="10.5" bestFit="1" customWidth="1"/>
    <col min="8" max="8" width="5" bestFit="1" customWidth="1"/>
    <col min="9" max="9" width="8" bestFit="1" customWidth="1"/>
    <col min="10" max="10" width="5.1640625" bestFit="1" customWidth="1"/>
    <col min="11" max="11" width="6.33203125" bestFit="1" customWidth="1"/>
    <col min="12" max="12" width="11.1640625" bestFit="1" customWidth="1"/>
    <col min="13" max="13" width="4.5" bestFit="1" customWidth="1"/>
    <col min="14" max="14" width="6.5" bestFit="1" customWidth="1"/>
    <col min="15" max="15" width="10.1640625" bestFit="1" customWidth="1"/>
    <col min="16" max="16" width="9.83203125" bestFit="1" customWidth="1"/>
    <col min="17" max="17" width="9.5" bestFit="1" customWidth="1"/>
    <col min="18" max="18" width="12.1640625" bestFit="1" customWidth="1"/>
    <col min="19" max="19" width="7.33203125" bestFit="1" customWidth="1"/>
    <col min="20" max="21" width="9" bestFit="1" customWidth="1"/>
    <col min="22" max="22" width="6.33203125" bestFit="1" customWidth="1"/>
    <col min="23" max="23" width="8" bestFit="1" customWidth="1"/>
    <col min="24" max="24" width="3.5" bestFit="1" customWidth="1"/>
    <col min="25" max="25" width="6.83203125" bestFit="1" customWidth="1"/>
    <col min="26" max="26" width="6.1640625" bestFit="1" customWidth="1"/>
    <col min="27" max="27" width="4.33203125" bestFit="1" customWidth="1"/>
    <col min="28" max="28" width="11.1640625" bestFit="1" customWidth="1"/>
  </cols>
  <sheetData>
    <row r="1" spans="1:28" ht="16" thickBot="1" x14ac:dyDescent="0.25">
      <c r="A1" s="197" t="s">
        <v>261</v>
      </c>
      <c r="C1" s="275" t="s">
        <v>290</v>
      </c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7"/>
    </row>
    <row r="2" spans="1:28" ht="16" thickBot="1" x14ac:dyDescent="0.25">
      <c r="C2" s="198" t="s">
        <v>262</v>
      </c>
      <c r="D2" s="198" t="s">
        <v>263</v>
      </c>
      <c r="E2" s="198" t="s">
        <v>264</v>
      </c>
      <c r="F2" s="198" t="s">
        <v>265</v>
      </c>
      <c r="G2" s="198" t="s">
        <v>266</v>
      </c>
      <c r="H2" s="198" t="s">
        <v>267</v>
      </c>
      <c r="I2" s="198" t="s">
        <v>268</v>
      </c>
      <c r="J2" s="198" t="s">
        <v>269</v>
      </c>
      <c r="K2" s="198" t="s">
        <v>270</v>
      </c>
      <c r="L2" s="198" t="s">
        <v>271</v>
      </c>
      <c r="M2" s="198" t="s">
        <v>272</v>
      </c>
      <c r="N2" s="198" t="s">
        <v>273</v>
      </c>
      <c r="O2" s="198" t="s">
        <v>274</v>
      </c>
      <c r="P2" s="198" t="s">
        <v>275</v>
      </c>
      <c r="Q2" s="198" t="s">
        <v>276</v>
      </c>
      <c r="R2" s="198" t="s">
        <v>277</v>
      </c>
      <c r="S2" s="198" t="s">
        <v>278</v>
      </c>
      <c r="T2" s="198" t="s">
        <v>279</v>
      </c>
      <c r="U2" s="198" t="s">
        <v>280</v>
      </c>
      <c r="V2" s="198" t="s">
        <v>281</v>
      </c>
      <c r="W2" s="198" t="s">
        <v>282</v>
      </c>
      <c r="X2" s="198" t="s">
        <v>283</v>
      </c>
      <c r="Y2" s="198" t="s">
        <v>284</v>
      </c>
      <c r="Z2" s="198" t="s">
        <v>285</v>
      </c>
      <c r="AA2" s="198" t="s">
        <v>286</v>
      </c>
      <c r="AB2" s="198" t="s">
        <v>287</v>
      </c>
    </row>
    <row r="3" spans="1:28" x14ac:dyDescent="0.2">
      <c r="A3" s="196" t="s">
        <v>262</v>
      </c>
      <c r="AB3" s="196" t="s">
        <v>287</v>
      </c>
    </row>
    <row r="4" spans="1:28" x14ac:dyDescent="0.2">
      <c r="A4" s="196" t="s">
        <v>263</v>
      </c>
      <c r="AB4" s="196" t="s">
        <v>291</v>
      </c>
    </row>
    <row r="5" spans="1:28" x14ac:dyDescent="0.2">
      <c r="A5" s="196" t="s">
        <v>264</v>
      </c>
      <c r="AB5" s="196" t="s">
        <v>292</v>
      </c>
    </row>
    <row r="6" spans="1:28" x14ac:dyDescent="0.2">
      <c r="A6" s="196" t="s">
        <v>265</v>
      </c>
      <c r="AB6" s="196" t="s">
        <v>293</v>
      </c>
    </row>
    <row r="7" spans="1:28" x14ac:dyDescent="0.2">
      <c r="A7" s="196" t="s">
        <v>266</v>
      </c>
      <c r="AB7" s="196" t="s">
        <v>294</v>
      </c>
    </row>
    <row r="8" spans="1:28" x14ac:dyDescent="0.2">
      <c r="A8" s="196" t="s">
        <v>267</v>
      </c>
      <c r="AB8" s="196" t="s">
        <v>295</v>
      </c>
    </row>
    <row r="9" spans="1:28" x14ac:dyDescent="0.2">
      <c r="A9" s="196" t="s">
        <v>268</v>
      </c>
      <c r="AB9" s="196" t="s">
        <v>296</v>
      </c>
    </row>
    <row r="10" spans="1:28" x14ac:dyDescent="0.2">
      <c r="A10" s="196" t="s">
        <v>269</v>
      </c>
      <c r="AB10" s="196" t="s">
        <v>297</v>
      </c>
    </row>
    <row r="11" spans="1:28" x14ac:dyDescent="0.2">
      <c r="A11" s="196" t="s">
        <v>270</v>
      </c>
      <c r="AB11" s="196" t="s">
        <v>298</v>
      </c>
    </row>
    <row r="12" spans="1:28" x14ac:dyDescent="0.2">
      <c r="A12" s="196" t="s">
        <v>271</v>
      </c>
      <c r="AB12" s="196" t="s">
        <v>299</v>
      </c>
    </row>
    <row r="13" spans="1:28" x14ac:dyDescent="0.2">
      <c r="A13" s="196" t="s">
        <v>272</v>
      </c>
      <c r="AB13" s="196" t="s">
        <v>300</v>
      </c>
    </row>
    <row r="14" spans="1:28" x14ac:dyDescent="0.2">
      <c r="A14" s="196" t="s">
        <v>273</v>
      </c>
      <c r="AB14" s="196" t="s">
        <v>301</v>
      </c>
    </row>
    <row r="15" spans="1:28" x14ac:dyDescent="0.2">
      <c r="A15" s="196" t="s">
        <v>274</v>
      </c>
      <c r="AB15" s="196"/>
    </row>
    <row r="16" spans="1:28" x14ac:dyDescent="0.2">
      <c r="A16" s="196" t="s">
        <v>275</v>
      </c>
      <c r="AB16" s="196"/>
    </row>
    <row r="17" spans="1:1" x14ac:dyDescent="0.2">
      <c r="A17" s="196" t="s">
        <v>276</v>
      </c>
    </row>
    <row r="18" spans="1:1" x14ac:dyDescent="0.2">
      <c r="A18" s="196" t="s">
        <v>277</v>
      </c>
    </row>
    <row r="19" spans="1:1" x14ac:dyDescent="0.2">
      <c r="A19" s="196" t="s">
        <v>278</v>
      </c>
    </row>
    <row r="20" spans="1:1" x14ac:dyDescent="0.2">
      <c r="A20" s="196" t="s">
        <v>279</v>
      </c>
    </row>
    <row r="21" spans="1:1" x14ac:dyDescent="0.2">
      <c r="A21" s="196" t="s">
        <v>280</v>
      </c>
    </row>
    <row r="22" spans="1:1" x14ac:dyDescent="0.2">
      <c r="A22" s="196" t="s">
        <v>281</v>
      </c>
    </row>
    <row r="23" spans="1:1" x14ac:dyDescent="0.2">
      <c r="A23" s="196" t="s">
        <v>282</v>
      </c>
    </row>
    <row r="24" spans="1:1" x14ac:dyDescent="0.2">
      <c r="A24" s="196" t="s">
        <v>283</v>
      </c>
    </row>
    <row r="25" spans="1:1" x14ac:dyDescent="0.2">
      <c r="A25" s="196" t="s">
        <v>284</v>
      </c>
    </row>
    <row r="26" spans="1:1" x14ac:dyDescent="0.2">
      <c r="A26" s="196" t="s">
        <v>285</v>
      </c>
    </row>
    <row r="27" spans="1:1" x14ac:dyDescent="0.2">
      <c r="A27" s="196" t="s">
        <v>286</v>
      </c>
    </row>
    <row r="28" spans="1:1" x14ac:dyDescent="0.2">
      <c r="A28" s="196" t="s">
        <v>287</v>
      </c>
    </row>
  </sheetData>
  <mergeCells count="1">
    <mergeCell ref="C1:AB1"/>
  </mergeCells>
  <dataValidations disablePrompts="1" count="1">
    <dataValidation type="list" allowBlank="1" showInputMessage="1" showErrorMessage="1" sqref="AB16" xr:uid="{89417C70-7082-4A6B-8FDD-174E797F7DD8}">
      <formula1>$AB$3:$AB$14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EB8F-FE3C-4432-ADC1-4682612EA5A8}">
  <dimension ref="A1:A3"/>
  <sheetViews>
    <sheetView workbookViewId="0">
      <selection activeCell="A4" sqref="A4"/>
    </sheetView>
  </sheetViews>
  <sheetFormatPr baseColWidth="10" defaultRowHeight="15" x14ac:dyDescent="0.2"/>
  <cols>
    <col min="1" max="1" width="23.5" bestFit="1" customWidth="1"/>
  </cols>
  <sheetData>
    <row r="1" spans="1:1" ht="16" thickBot="1" x14ac:dyDescent="0.25">
      <c r="A1" s="231" t="s">
        <v>338</v>
      </c>
    </row>
    <row r="2" spans="1:1" x14ac:dyDescent="0.2">
      <c r="A2" t="s">
        <v>340</v>
      </c>
    </row>
    <row r="3" spans="1:1" x14ac:dyDescent="0.2">
      <c r="A3" t="s">
        <v>339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AF38-2B37-46F8-A992-638388833D92}">
  <dimension ref="A1:M15"/>
  <sheetViews>
    <sheetView workbookViewId="0">
      <selection activeCell="O10" sqref="O10"/>
    </sheetView>
  </sheetViews>
  <sheetFormatPr baseColWidth="10" defaultRowHeight="15" x14ac:dyDescent="0.2"/>
  <cols>
    <col min="1" max="1" width="40.5" bestFit="1" customWidth="1"/>
    <col min="2" max="2" width="8.5" bestFit="1" customWidth="1"/>
    <col min="3" max="3" width="11.1640625" bestFit="1" customWidth="1"/>
    <col min="4" max="4" width="6.6640625" bestFit="1" customWidth="1"/>
    <col min="5" max="5" width="8.5" bestFit="1" customWidth="1"/>
    <col min="6" max="6" width="8" bestFit="1" customWidth="1"/>
    <col min="7" max="7" width="6.1640625" bestFit="1" customWidth="1"/>
    <col min="8" max="8" width="7.1640625" bestFit="1" customWidth="1"/>
    <col min="9" max="9" width="6.83203125" bestFit="1" customWidth="1"/>
    <col min="10" max="10" width="8.83203125" bestFit="1" customWidth="1"/>
    <col min="11" max="11" width="5.5" bestFit="1" customWidth="1"/>
    <col min="12" max="12" width="10.1640625" bestFit="1" customWidth="1"/>
    <col min="13" max="13" width="6.1640625" bestFit="1" customWidth="1"/>
  </cols>
  <sheetData>
    <row r="1" spans="1:13" ht="16" x14ac:dyDescent="0.2">
      <c r="A1" s="211" t="s">
        <v>311</v>
      </c>
      <c r="B1" s="280" t="s">
        <v>300</v>
      </c>
      <c r="C1" s="282" t="s">
        <v>301</v>
      </c>
      <c r="D1" s="282" t="s">
        <v>292</v>
      </c>
      <c r="E1" s="282" t="s">
        <v>298</v>
      </c>
      <c r="F1" s="282" t="s">
        <v>297</v>
      </c>
      <c r="G1" s="282" t="s">
        <v>312</v>
      </c>
      <c r="H1" s="282" t="s">
        <v>294</v>
      </c>
      <c r="I1" s="282" t="s">
        <v>295</v>
      </c>
      <c r="J1" s="282" t="s">
        <v>313</v>
      </c>
      <c r="K1" s="282" t="s">
        <v>293</v>
      </c>
      <c r="L1" s="282" t="s">
        <v>291</v>
      </c>
      <c r="M1" s="278" t="s">
        <v>287</v>
      </c>
    </row>
    <row r="2" spans="1:13" ht="16" x14ac:dyDescent="0.2">
      <c r="A2" s="212" t="s">
        <v>314</v>
      </c>
      <c r="B2" s="281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79"/>
    </row>
    <row r="3" spans="1:13" x14ac:dyDescent="0.2">
      <c r="A3" s="213" t="s">
        <v>315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5"/>
    </row>
    <row r="4" spans="1:13" x14ac:dyDescent="0.2">
      <c r="A4" s="216" t="s">
        <v>316</v>
      </c>
      <c r="B4" s="217">
        <v>28</v>
      </c>
      <c r="C4" s="218">
        <v>27</v>
      </c>
      <c r="D4" s="218">
        <v>29</v>
      </c>
      <c r="E4" s="219">
        <v>29</v>
      </c>
      <c r="F4" s="218">
        <v>29</v>
      </c>
      <c r="G4" s="219">
        <v>32</v>
      </c>
      <c r="H4" s="217">
        <v>30</v>
      </c>
      <c r="I4" s="218">
        <v>30</v>
      </c>
      <c r="J4" s="217">
        <v>31</v>
      </c>
      <c r="K4" s="218">
        <v>30</v>
      </c>
      <c r="L4" s="218">
        <v>29</v>
      </c>
      <c r="M4" s="220">
        <v>29</v>
      </c>
    </row>
    <row r="5" spans="1:13" x14ac:dyDescent="0.2">
      <c r="A5" s="216" t="s">
        <v>317</v>
      </c>
      <c r="B5" s="217">
        <v>49</v>
      </c>
      <c r="C5" s="218">
        <v>47</v>
      </c>
      <c r="D5" s="218">
        <v>50</v>
      </c>
      <c r="E5" s="219">
        <v>50</v>
      </c>
      <c r="F5" s="218">
        <v>49</v>
      </c>
      <c r="G5" s="219">
        <v>49</v>
      </c>
      <c r="H5" s="217">
        <v>50</v>
      </c>
      <c r="I5" s="218">
        <v>49</v>
      </c>
      <c r="J5" s="217">
        <v>49</v>
      </c>
      <c r="K5" s="218">
        <v>49</v>
      </c>
      <c r="L5" s="218">
        <v>48</v>
      </c>
      <c r="M5" s="220">
        <v>49</v>
      </c>
    </row>
    <row r="6" spans="1:13" x14ac:dyDescent="0.2">
      <c r="A6" s="216" t="s">
        <v>318</v>
      </c>
      <c r="B6" s="217">
        <v>92</v>
      </c>
      <c r="C6" s="218">
        <v>91</v>
      </c>
      <c r="D6" s="218">
        <v>93</v>
      </c>
      <c r="E6" s="219">
        <v>93</v>
      </c>
      <c r="F6" s="218">
        <v>92</v>
      </c>
      <c r="G6" s="219">
        <v>92</v>
      </c>
      <c r="H6" s="217">
        <v>94</v>
      </c>
      <c r="I6" s="218">
        <v>93</v>
      </c>
      <c r="J6" s="217">
        <v>92</v>
      </c>
      <c r="K6" s="218">
        <v>93</v>
      </c>
      <c r="L6" s="218">
        <v>92</v>
      </c>
      <c r="M6" s="220">
        <v>92</v>
      </c>
    </row>
    <row r="7" spans="1:13" x14ac:dyDescent="0.2">
      <c r="A7" s="216" t="s">
        <v>319</v>
      </c>
      <c r="B7" s="217">
        <v>127</v>
      </c>
      <c r="C7" s="218">
        <v>128</v>
      </c>
      <c r="D7" s="218">
        <v>128</v>
      </c>
      <c r="E7" s="219">
        <v>128</v>
      </c>
      <c r="F7" s="218">
        <v>128</v>
      </c>
      <c r="G7" s="219">
        <v>130</v>
      </c>
      <c r="H7" s="217">
        <v>129</v>
      </c>
      <c r="I7" s="218">
        <v>128</v>
      </c>
      <c r="J7" s="217">
        <v>128</v>
      </c>
      <c r="K7" s="218">
        <v>129</v>
      </c>
      <c r="L7" s="218">
        <v>128</v>
      </c>
      <c r="M7" s="220">
        <v>127</v>
      </c>
    </row>
    <row r="8" spans="1:13" x14ac:dyDescent="0.2">
      <c r="A8" s="216" t="s">
        <v>320</v>
      </c>
      <c r="B8" s="217">
        <v>156</v>
      </c>
      <c r="C8" s="218">
        <v>156</v>
      </c>
      <c r="D8" s="218">
        <v>155</v>
      </c>
      <c r="E8" s="219">
        <v>156</v>
      </c>
      <c r="F8" s="218">
        <v>155</v>
      </c>
      <c r="G8" s="219">
        <v>154</v>
      </c>
      <c r="H8" s="217">
        <v>154</v>
      </c>
      <c r="I8" s="218">
        <v>152</v>
      </c>
      <c r="J8" s="217">
        <v>156</v>
      </c>
      <c r="K8" s="218">
        <v>155</v>
      </c>
      <c r="L8" s="218">
        <v>156</v>
      </c>
      <c r="M8" s="220">
        <v>155</v>
      </c>
    </row>
    <row r="9" spans="1:13" x14ac:dyDescent="0.2">
      <c r="A9" s="221" t="s">
        <v>321</v>
      </c>
      <c r="B9" s="222">
        <v>172</v>
      </c>
      <c r="C9" s="218">
        <v>171</v>
      </c>
      <c r="D9" s="223">
        <v>167</v>
      </c>
      <c r="E9" s="224">
        <v>169</v>
      </c>
      <c r="F9" s="223">
        <v>171</v>
      </c>
      <c r="G9" s="224">
        <v>170</v>
      </c>
      <c r="H9" s="222">
        <v>170</v>
      </c>
      <c r="I9" s="223">
        <v>169</v>
      </c>
      <c r="J9" s="222">
        <v>172</v>
      </c>
      <c r="K9" s="223">
        <v>171</v>
      </c>
      <c r="L9" s="223">
        <v>171</v>
      </c>
      <c r="M9" s="225">
        <v>170</v>
      </c>
    </row>
    <row r="10" spans="1:13" x14ac:dyDescent="0.2">
      <c r="A10" s="226" t="s">
        <v>322</v>
      </c>
      <c r="B10" s="227">
        <v>171</v>
      </c>
      <c r="C10" s="223">
        <v>171</v>
      </c>
      <c r="D10" s="228">
        <v>168</v>
      </c>
      <c r="E10" s="229">
        <v>169</v>
      </c>
      <c r="F10" s="228">
        <v>170</v>
      </c>
      <c r="G10" s="229">
        <v>169</v>
      </c>
      <c r="H10" s="227">
        <v>169</v>
      </c>
      <c r="I10" s="228">
        <v>167</v>
      </c>
      <c r="J10" s="227">
        <v>170</v>
      </c>
      <c r="K10" s="228">
        <v>170</v>
      </c>
      <c r="L10" s="228">
        <v>170</v>
      </c>
      <c r="M10" s="230">
        <v>169</v>
      </c>
    </row>
    <row r="11" spans="1:13" x14ac:dyDescent="0.2">
      <c r="A11" s="226" t="s">
        <v>323</v>
      </c>
      <c r="B11" s="227">
        <v>146</v>
      </c>
      <c r="C11" s="228">
        <v>146</v>
      </c>
      <c r="D11" s="228">
        <v>145</v>
      </c>
      <c r="E11" s="229">
        <v>146</v>
      </c>
      <c r="F11" s="228">
        <v>145</v>
      </c>
      <c r="G11" s="229">
        <v>142</v>
      </c>
      <c r="H11" s="227">
        <v>145</v>
      </c>
      <c r="I11" s="228">
        <v>144</v>
      </c>
      <c r="J11" s="227">
        <v>144</v>
      </c>
      <c r="K11" s="228">
        <v>144</v>
      </c>
      <c r="L11" s="228">
        <v>145</v>
      </c>
      <c r="M11" s="230">
        <v>145</v>
      </c>
    </row>
    <row r="12" spans="1:13" x14ac:dyDescent="0.2">
      <c r="A12" s="226" t="s">
        <v>324</v>
      </c>
      <c r="B12" s="227">
        <v>102</v>
      </c>
      <c r="C12" s="228">
        <v>103</v>
      </c>
      <c r="D12" s="228">
        <v>103</v>
      </c>
      <c r="E12" s="229">
        <v>104</v>
      </c>
      <c r="F12" s="228">
        <v>103</v>
      </c>
      <c r="G12" s="229">
        <v>102</v>
      </c>
      <c r="H12" s="227">
        <v>102</v>
      </c>
      <c r="I12" s="228">
        <v>101</v>
      </c>
      <c r="J12" s="227">
        <v>102</v>
      </c>
      <c r="K12" s="228">
        <v>103</v>
      </c>
      <c r="L12" s="228">
        <v>102</v>
      </c>
      <c r="M12" s="230">
        <v>102</v>
      </c>
    </row>
    <row r="13" spans="1:13" x14ac:dyDescent="0.2">
      <c r="A13" s="226" t="s">
        <v>325</v>
      </c>
      <c r="B13" s="227">
        <v>59</v>
      </c>
      <c r="C13" s="228">
        <v>59</v>
      </c>
      <c r="D13" s="228">
        <v>60</v>
      </c>
      <c r="E13" s="229">
        <v>60</v>
      </c>
      <c r="F13" s="228">
        <v>60</v>
      </c>
      <c r="G13" s="229">
        <v>63</v>
      </c>
      <c r="H13" s="227">
        <v>62</v>
      </c>
      <c r="I13" s="228">
        <v>61</v>
      </c>
      <c r="J13" s="227">
        <v>62</v>
      </c>
      <c r="K13" s="228">
        <v>62</v>
      </c>
      <c r="L13" s="228">
        <v>60</v>
      </c>
      <c r="M13" s="230">
        <v>60</v>
      </c>
    </row>
    <row r="14" spans="1:13" x14ac:dyDescent="0.2">
      <c r="A14" s="226" t="s">
        <v>326</v>
      </c>
      <c r="B14" s="227">
        <v>32</v>
      </c>
      <c r="C14" s="228">
        <v>31</v>
      </c>
      <c r="D14" s="228">
        <v>33</v>
      </c>
      <c r="E14" s="229">
        <v>33</v>
      </c>
      <c r="F14" s="228">
        <v>32</v>
      </c>
      <c r="G14" s="229">
        <v>35</v>
      </c>
      <c r="H14" s="227">
        <v>33</v>
      </c>
      <c r="I14" s="228">
        <v>33</v>
      </c>
      <c r="J14" s="227">
        <v>34</v>
      </c>
      <c r="K14" s="228">
        <v>34</v>
      </c>
      <c r="L14" s="228">
        <v>33</v>
      </c>
      <c r="M14" s="230">
        <v>32</v>
      </c>
    </row>
    <row r="15" spans="1:13" x14ac:dyDescent="0.2">
      <c r="A15" s="226" t="s">
        <v>327</v>
      </c>
      <c r="B15" s="227">
        <v>23</v>
      </c>
      <c r="C15" s="228">
        <v>22</v>
      </c>
      <c r="D15" s="228">
        <v>23</v>
      </c>
      <c r="E15" s="229">
        <v>23</v>
      </c>
      <c r="F15" s="228">
        <v>23</v>
      </c>
      <c r="G15" s="229">
        <v>25</v>
      </c>
      <c r="H15" s="227">
        <v>24</v>
      </c>
      <c r="I15" s="228">
        <v>24</v>
      </c>
      <c r="J15" s="227">
        <v>24</v>
      </c>
      <c r="K15" s="228">
        <v>24</v>
      </c>
      <c r="L15" s="228">
        <v>23</v>
      </c>
      <c r="M15" s="230">
        <v>23</v>
      </c>
    </row>
  </sheetData>
  <mergeCells count="12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CDBD-64CF-43BC-AF57-D1FEE4C40446}">
  <dimension ref="A1:F20"/>
  <sheetViews>
    <sheetView workbookViewId="0">
      <selection activeCell="F4" sqref="F4"/>
    </sheetView>
  </sheetViews>
  <sheetFormatPr baseColWidth="10" defaultRowHeight="15" x14ac:dyDescent="0.2"/>
  <sheetData>
    <row r="1" spans="1:6" x14ac:dyDescent="0.2">
      <c r="A1" t="s">
        <v>308</v>
      </c>
      <c r="C1">
        <v>1</v>
      </c>
      <c r="D1">
        <v>0</v>
      </c>
      <c r="F1" t="s">
        <v>13</v>
      </c>
    </row>
    <row r="2" spans="1:6" x14ac:dyDescent="0.2">
      <c r="A2" t="s">
        <v>309</v>
      </c>
      <c r="C2">
        <v>2</v>
      </c>
      <c r="D2">
        <v>0</v>
      </c>
      <c r="F2" t="s">
        <v>386</v>
      </c>
    </row>
    <row r="3" spans="1:6" x14ac:dyDescent="0.2">
      <c r="C3">
        <v>3</v>
      </c>
      <c r="D3">
        <v>1</v>
      </c>
      <c r="F3" t="s">
        <v>387</v>
      </c>
    </row>
    <row r="4" spans="1:6" x14ac:dyDescent="0.2">
      <c r="C4">
        <v>4</v>
      </c>
      <c r="D4">
        <v>1</v>
      </c>
    </row>
    <row r="5" spans="1:6" x14ac:dyDescent="0.2">
      <c r="C5">
        <v>5</v>
      </c>
      <c r="D5">
        <v>2</v>
      </c>
    </row>
    <row r="6" spans="1:6" x14ac:dyDescent="0.2">
      <c r="C6">
        <v>6</v>
      </c>
      <c r="D6">
        <v>2</v>
      </c>
    </row>
    <row r="7" spans="1:6" x14ac:dyDescent="0.2">
      <c r="C7">
        <v>7</v>
      </c>
      <c r="D7">
        <v>3</v>
      </c>
    </row>
    <row r="8" spans="1:6" x14ac:dyDescent="0.2">
      <c r="C8">
        <v>8</v>
      </c>
      <c r="D8">
        <v>3</v>
      </c>
    </row>
    <row r="9" spans="1:6" x14ac:dyDescent="0.2">
      <c r="C9">
        <v>9</v>
      </c>
      <c r="D9">
        <v>4</v>
      </c>
    </row>
    <row r="10" spans="1:6" x14ac:dyDescent="0.2">
      <c r="C10">
        <v>10</v>
      </c>
      <c r="D10">
        <v>4</v>
      </c>
    </row>
    <row r="11" spans="1:6" x14ac:dyDescent="0.2">
      <c r="C11">
        <v>11</v>
      </c>
      <c r="D11">
        <v>5</v>
      </c>
    </row>
    <row r="12" spans="1:6" x14ac:dyDescent="0.2">
      <c r="C12">
        <v>12</v>
      </c>
      <c r="D12">
        <v>5</v>
      </c>
    </row>
    <row r="13" spans="1:6" x14ac:dyDescent="0.2">
      <c r="C13">
        <v>13</v>
      </c>
      <c r="D13">
        <v>6</v>
      </c>
    </row>
    <row r="14" spans="1:6" x14ac:dyDescent="0.2">
      <c r="C14">
        <v>14</v>
      </c>
      <c r="D14">
        <v>6</v>
      </c>
    </row>
    <row r="15" spans="1:6" x14ac:dyDescent="0.2">
      <c r="C15">
        <v>15</v>
      </c>
      <c r="D15">
        <v>7</v>
      </c>
    </row>
    <row r="16" spans="1:6" x14ac:dyDescent="0.2">
      <c r="C16">
        <v>16</v>
      </c>
      <c r="D16">
        <v>7</v>
      </c>
    </row>
    <row r="17" spans="3:4" x14ac:dyDescent="0.2">
      <c r="C17">
        <v>17</v>
      </c>
      <c r="D17">
        <v>8</v>
      </c>
    </row>
    <row r="18" spans="3:4" x14ac:dyDescent="0.2">
      <c r="C18">
        <v>18</v>
      </c>
      <c r="D18">
        <v>8</v>
      </c>
    </row>
    <row r="19" spans="3:4" x14ac:dyDescent="0.2">
      <c r="C19">
        <v>19</v>
      </c>
      <c r="D19">
        <v>9</v>
      </c>
    </row>
    <row r="20" spans="3:4" x14ac:dyDescent="0.2">
      <c r="C20">
        <v>20</v>
      </c>
      <c r="D20">
        <v>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83A93FC952AD14DAC3B38FC24648641" ma:contentTypeVersion="12" ma:contentTypeDescription="Ein neues Dokument erstellen." ma:contentTypeScope="" ma:versionID="5dd30044dda3ecea6982aae464c622ac">
  <xsd:schema xmlns:xsd="http://www.w3.org/2001/XMLSchema" xmlns:xs="http://www.w3.org/2001/XMLSchema" xmlns:p="http://schemas.microsoft.com/office/2006/metadata/properties" xmlns:ns3="106f6843-5266-4673-b7d7-c15e9a0785c9" xmlns:ns4="b2a636c5-8b5d-44c7-851d-9dbc0cd3d8fc" targetNamespace="http://schemas.microsoft.com/office/2006/metadata/properties" ma:root="true" ma:fieldsID="bc1430f95196e17028c8943acec6b5c3" ns3:_="" ns4:_="">
    <xsd:import namespace="106f6843-5266-4673-b7d7-c15e9a0785c9"/>
    <xsd:import namespace="b2a636c5-8b5d-44c7-851d-9dbc0cd3d8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f6843-5266-4673-b7d7-c15e9a0785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636c5-8b5d-44c7-851d-9dbc0cd3d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A34C89-AEFC-49DC-A536-370E6A11DBF0}">
  <ds:schemaRefs>
    <ds:schemaRef ds:uri="http://schemas.microsoft.com/office/2006/metadata/properties"/>
    <ds:schemaRef ds:uri="http://purl.org/dc/terms/"/>
    <ds:schemaRef ds:uri="http://www.w3.org/XML/1998/namespace"/>
    <ds:schemaRef ds:uri="106f6843-5266-4673-b7d7-c15e9a0785c9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b2a636c5-8b5d-44c7-851d-9dbc0cd3d8fc"/>
  </ds:schemaRefs>
</ds:datastoreItem>
</file>

<file path=customXml/itemProps2.xml><?xml version="1.0" encoding="utf-8"?>
<ds:datastoreItem xmlns:ds="http://schemas.openxmlformats.org/officeDocument/2006/customXml" ds:itemID="{BE4BF4AA-B0A7-4186-B69D-AB33047280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C6C608-4D12-4201-A127-624D318D3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6f6843-5266-4673-b7d7-c15e9a0785c9"/>
    <ds:schemaRef ds:uri="b2a636c5-8b5d-44c7-851d-9dbc0cd3d8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Infomationen</vt:lpstr>
      <vt:lpstr>Komponenten</vt:lpstr>
      <vt:lpstr>Haus</vt:lpstr>
      <vt:lpstr>PV-Anlage</vt:lpstr>
      <vt:lpstr>Tabellen Standort</vt:lpstr>
      <vt:lpstr>Tabellen Anlagen</vt:lpstr>
      <vt:lpstr>Tabellen PV</vt:lpstr>
      <vt:lpstr>Tabellen Sonstiges</vt:lpstr>
      <vt:lpstr>Haus!Print_Area</vt:lpstr>
      <vt:lpstr>Haus!Print_Titles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 Cyrill</dc:creator>
  <cp:lastModifiedBy>Feddern Timo TA.DCS.2201</cp:lastModifiedBy>
  <cp:lastPrinted>2021-03-29T15:12:50Z</cp:lastPrinted>
  <dcterms:created xsi:type="dcterms:W3CDTF">2021-02-18T09:06:56Z</dcterms:created>
  <dcterms:modified xsi:type="dcterms:W3CDTF">2023-10-04T19:14:23Z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0x010100483A93FC952AD14DAC3B38FC24648641</vt:lpwstr>
  </property>
</Properties>
</file>