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s" sheetId="1" r:id="rId4"/>
    <sheet state="visible" name="flux values export" sheetId="2" r:id="rId5"/>
    <sheet state="visible" name="Lookup Tables" sheetId="3" r:id="rId6"/>
    <sheet state="visible" name="Ha from N V" sheetId="4" r:id="rId7"/>
    <sheet state="visible" name="Mamajek SpT Table" sheetId="5" r:id="rId8"/>
    <sheet state="visible" name="Ha Continuum Table" sheetId="6" r:id="rId9"/>
    <sheet state="visible" name="Constants" sheetId="7" r:id="rId10"/>
  </sheets>
  <definedNames>
    <definedName name="cminpc">'Lookup Tables'!$H$12</definedName>
    <definedName name="c_con">'Lookup Tables'!$H$4</definedName>
    <definedName name="erg_s_per_Lsun">Constants!$B$2</definedName>
    <definedName name="cm_per_pc">Constants!$B$3</definedName>
    <definedName name="k_con">'Lookup Tables'!$H$8</definedName>
    <definedName name="R_sun">'Lookup Tables'!$H$10</definedName>
    <definedName name="h_con">'Lookup Tables'!$H$6</definedName>
    <definedName name="cm_per_Rsun">Constants!$B$1</definedName>
    <definedName hidden="1" name="Google_Sheet_Link_1030068415">cminpc</definedName>
    <definedName hidden="1" name="Google_Sheet_Link_1032597423">c_con</definedName>
    <definedName hidden="1" name="Google_Sheet_Link_1062844030">h_con</definedName>
    <definedName hidden="1" name="Google_Sheet_Link_1162157454">k_con</definedName>
    <definedName hidden="1" name="Google_Sheet_Link_555638197">R_sun</definedName>
  </definedNames>
  <calcPr/>
  <extLst>
    <ext uri="GoogleSheetsCustomDataVersion2">
      <go:sheetsCustomData xmlns:go="http://customooxmlschemas.google.com/" r:id="rId11" roundtripDataChecksum="HIfqBaNdtjw/ebDut2RzKJ4Okke7neLuoHWyqlWP0LY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A2">
      <text>
        <t xml:space="preserve">ACQ does't matter for STIS since they are done with a CCD.
======</t>
      </text>
    </comment>
    <comment authorId="0" ref="AD2">
      <text>
        <t xml:space="preserve">don't change this column name as it is used in a python script
======</t>
      </text>
    </comment>
    <comment authorId="0" ref="AJ2">
      <text>
        <t xml:space="preserve">don't change this column name as it is used in a python script
======</t>
      </text>
    </comment>
    <comment authorId="0" ref="F23">
      <text>
        <t xml:space="preserve">Burt+ 2021
======</t>
      </text>
    </comment>
    <comment authorId="0" ref="AD33">
      <text>
        <t xml:space="preserve">g140m now clears, but we didn't figure that out until too late so e140m executed
======</t>
      </text>
    </comment>
    <comment authorId="0" ref="E59">
      <text>
        <t xml:space="preserve">estimated from G mag using mamajek table
======</t>
      </text>
    </comment>
    <comment authorId="0" ref="Q59">
      <text>
        <t xml:space="preserve">estimated from G mag using mamajek table
======</t>
      </text>
    </comment>
    <comment authorId="0" ref="F31">
      <text>
        <t xml:space="preserve">======
ID#AAABlbqsvt0
Parke Loyd    (2025-06-10 23:31:58)
candidate for Ha estimate from Si III or Lya</t>
      </text>
    </comment>
    <comment authorId="0" ref="F27">
      <text>
        <t xml:space="preserve">======
ID#AAABlbqsvtw
Parke Loyd    (2025-06-10 23:31:46)
candidate for Ha estimate from Si III or Lya</t>
      </text>
    </comment>
    <comment authorId="0" ref="V2">
      <text>
        <t xml:space="preserve">======
ID#AAABikc0k3g
Parke Loyd    (2025-04-28 19:10:33)
The boundary for clearing g140m seems to be about 1.9e-10. for g140l it is 2.7e-11.</t>
      </text>
    </comment>
  </commentList>
  <extLst>
    <ext uri="GoogleSheetsCustomDataVersion2">
      <go:sheetsCustomData xmlns:go="http://customooxmlschemas.google.com/" r:id="rId1" roundtripDataSignature="AMtx7mhnUskJpuYbbDSKwNz3RH6/oyP+qw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table from http://www.pas.rochester.edu/~emamajek/EEM_dwarf_UBVIJHK_colors_Teff.txt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from https://www.stsci.edu/hst/instrumentation/reference-data-for-calibration-and-tools/astronomical-catalogs/phoenix-models-available-in-synphot
======</t>
      </text>
    </comment>
    <comment authorId="0" ref="B1">
      <text>
        <t xml:space="preserve">taken to be the value at 6556 Å
======</t>
      </text>
    </comment>
  </commentList>
</comments>
</file>

<file path=xl/sharedStrings.xml><?xml version="1.0" encoding="utf-8"?>
<sst xmlns="http://schemas.openxmlformats.org/spreadsheetml/2006/main" count="699" uniqueCount="282">
  <si>
    <t>Last STELa Update:
2024-08-17</t>
  </si>
  <si>
    <t>M-dwarf information needed for STIS Bright Object Clearance</t>
  </si>
  <si>
    <t>COMPUTED FLUX FOR ETC</t>
  </si>
  <si>
    <t>SCALED CIV METHOD</t>
  </si>
  <si>
    <t>FLUX EXCESS METHOD</t>
  </si>
  <si>
    <t>Target</t>
  </si>
  <si>
    <t>Companion</t>
  </si>
  <si>
    <t>Spectral Type</t>
  </si>
  <si>
    <t>Activity</t>
  </si>
  <si>
    <t>U mag</t>
  </si>
  <si>
    <r>
      <rPr>
        <rFont val="Calibri"/>
        <b/>
        <color theme="1"/>
        <sz val="12.0"/>
      </rPr>
      <t>EW(H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2</t>
    </r>
  </si>
  <si>
    <t>Notes</t>
  </si>
  <si>
    <t>Si III Limit</t>
  </si>
  <si>
    <t>f(Si III)</t>
  </si>
  <si>
    <t>L(Si III)</t>
  </si>
  <si>
    <t>Lbol</t>
  </si>
  <si>
    <t>L(Ha)</t>
  </si>
  <si>
    <t>L(Ha cont)</t>
  </si>
  <si>
    <r>
      <rPr>
        <rFont val="Calibri"/>
        <b/>
        <color theme="1"/>
        <sz val="12.0"/>
      </rPr>
      <t>EW(H</t>
    </r>
    <r>
      <rPr>
        <rFont val="Arial"/>
        <b/>
        <color theme="1"/>
        <sz val="12.0"/>
      </rPr>
      <t>a</t>
    </r>
    <r>
      <rPr>
        <rFont val="Calibri"/>
        <b/>
        <color theme="1"/>
        <sz val="12.0"/>
      </rPr>
      <t>) from Si III</t>
    </r>
  </si>
  <si>
    <r>
      <rPr>
        <rFont val="Symbol"/>
        <b/>
        <color theme="1"/>
        <sz val="12.0"/>
      </rPr>
      <t>D</t>
    </r>
    <r>
      <rPr>
        <rFont val="Calibri"/>
        <b/>
        <color theme="1"/>
        <sz val="12.0"/>
      </rPr>
      <t>U</t>
    </r>
    <r>
      <rPr>
        <rFont val="Calibri"/>
        <b/>
        <color theme="1"/>
        <sz val="12.0"/>
        <vertAlign val="superscript"/>
      </rPr>
      <t>1</t>
    </r>
  </si>
  <si>
    <t>U_flare</t>
  </si>
  <si>
    <t>T_eff (K)</t>
  </si>
  <si>
    <r>
      <rPr>
        <rFont val="Calibri"/>
        <b/>
        <color theme="1"/>
        <sz val="12.0"/>
      </rPr>
      <t>distance</t>
    </r>
    <r>
      <rPr>
        <rFont val="Calibri"/>
        <b/>
        <color theme="1"/>
        <sz val="12.0"/>
        <vertAlign val="superscript"/>
      </rPr>
      <t>3</t>
    </r>
  </si>
  <si>
    <r>
      <rPr>
        <rFont val="Calibri"/>
        <b/>
        <color theme="1"/>
        <sz val="12.0"/>
      </rPr>
      <t>Radius</t>
    </r>
    <r>
      <rPr>
        <rFont val="Calibri"/>
        <b/>
        <color theme="1"/>
        <sz val="12.0"/>
        <vertAlign val="superscript"/>
      </rPr>
      <t>3</t>
    </r>
  </si>
  <si>
    <r>
      <rPr>
        <rFont val="Calibri"/>
        <b/>
        <color theme="1"/>
        <sz val="12.0"/>
      </rPr>
      <t>f(C IV)</t>
    </r>
    <r>
      <rPr>
        <rFont val="Calibri"/>
        <b/>
        <color theme="1"/>
        <sz val="12.0"/>
        <vertAlign val="superscript"/>
      </rPr>
      <t>6</t>
    </r>
  </si>
  <si>
    <r>
      <rPr>
        <rFont val="Calibri"/>
        <b/>
        <color theme="1"/>
        <sz val="12.0"/>
      </rPr>
      <t>f(Si IV)</t>
    </r>
    <r>
      <rPr>
        <rFont val="Calibri"/>
        <b/>
        <color theme="1"/>
        <sz val="12.0"/>
        <vertAlign val="superscript"/>
      </rPr>
      <t>6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</si>
  <si>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6,7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</si>
  <si>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6,8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</si>
  <si>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6,9</t>
    </r>
  </si>
  <si>
    <t>Stellar RV</t>
  </si>
  <si>
    <t>ISM RV</t>
  </si>
  <si>
    <t>ACQUISITION SETUP</t>
  </si>
  <si>
    <t xml:space="preserve"> ACQ. ETC ID</t>
  </si>
  <si>
    <r>
      <rPr>
        <rFont val="Calibri"/>
        <b/>
        <color theme="1"/>
        <sz val="12.0"/>
      </rPr>
      <t>ACQ. LOCAL</t>
    </r>
    <r>
      <rPr>
        <rFont val="Calibri"/>
        <b/>
        <color theme="1"/>
        <sz val="12.0"/>
        <vertAlign val="superscript"/>
      </rPr>
      <t>4</t>
    </r>
  </si>
  <si>
    <t>SCIENCE SETUP LYA</t>
  </si>
  <si>
    <t>SCI. ETC ID</t>
  </si>
  <si>
    <r>
      <rPr>
        <rFont val="Calibri"/>
        <b/>
        <color theme="1"/>
        <sz val="12.0"/>
      </rPr>
      <t>SCI. LOCAL</t>
    </r>
    <r>
      <rPr>
        <rFont val="Calibri"/>
        <b/>
        <color theme="1"/>
        <sz val="12.0"/>
        <vertAlign val="superscript"/>
      </rPr>
      <t>5</t>
    </r>
  </si>
  <si>
    <r>
      <rPr>
        <rFont val="Calibri"/>
        <b/>
        <color theme="1"/>
        <sz val="12.0"/>
      </rPr>
      <t>SCI. GLOBAL</t>
    </r>
    <r>
      <rPr>
        <rFont val="Calibri"/>
        <b/>
        <color theme="1"/>
        <sz val="12.0"/>
        <vertAlign val="superscript"/>
      </rPr>
      <t>5</t>
    </r>
  </si>
  <si>
    <t>custom ETC spectrum used</t>
  </si>
  <si>
    <t>N_H assumed</t>
  </si>
  <si>
    <t>SCIENCE SETUP FUV</t>
  </si>
  <si>
    <r>
      <rPr>
        <rFont val="Calibri"/>
        <b/>
        <color theme="1"/>
        <sz val="12.0"/>
      </rPr>
      <t>SCI. LOCAL</t>
    </r>
    <r>
      <rPr>
        <rFont val="Calibri"/>
        <b/>
        <color theme="1"/>
        <sz val="12.0"/>
        <vertAlign val="superscript"/>
      </rPr>
      <t>5</t>
    </r>
  </si>
  <si>
    <r>
      <rPr>
        <rFont val="Calibri"/>
        <b/>
        <color theme="1"/>
        <sz val="12.0"/>
      </rPr>
      <t>SCI. GLOBAL</t>
    </r>
    <r>
      <rPr>
        <rFont val="Calibri"/>
        <b/>
        <color theme="1"/>
        <sz val="12.0"/>
        <vertAlign val="superscript"/>
      </rPr>
      <t>5</t>
    </r>
  </si>
  <si>
    <t>f_U 3650</t>
  </si>
  <si>
    <t>X_fl</t>
  </si>
  <si>
    <t>F_FUV ex</t>
  </si>
  <si>
    <t>F Lya st surf</t>
  </si>
  <si>
    <t>---</t>
  </si>
  <si>
    <t>(mag)</t>
  </si>
  <si>
    <t>(Å)</t>
  </si>
  <si>
    <t>(Å-1)</t>
  </si>
  <si>
    <t>(K)</t>
  </si>
  <si>
    <t>(pc)</t>
  </si>
  <si>
    <t>(R_sun)</t>
  </si>
  <si>
    <t>(erg/cm2/s)</t>
  </si>
  <si>
    <t>TOI-244</t>
  </si>
  <si>
    <t>M3-5</t>
  </si>
  <si>
    <t>inactive</t>
  </si>
  <si>
    <t>&gt;0</t>
  </si>
  <si>
    <t>--</t>
  </si>
  <si>
    <t>CCD/ACQ/F25ND3</t>
  </si>
  <si>
    <t>FUV-MAMA/G140M/52x0.2</t>
  </si>
  <si>
    <t>clears by extension of G140L clearance</t>
  </si>
  <si>
    <t>FUV-MAMA/G140L/52x0.2</t>
  </si>
  <si>
    <t>TOI-1468</t>
  </si>
  <si>
    <t>&gt;0.3</t>
  </si>
  <si>
    <t>CCD/ACQ/F28X50LP</t>
  </si>
  <si>
    <t>TOI-1695</t>
  </si>
  <si>
    <t>M0-M2</t>
  </si>
  <si>
    <t>FUV-MAMA/E140M/0.2x0.2</t>
  </si>
  <si>
    <t>assumed no benefit with 1e17 due to other results</t>
  </si>
  <si>
    <t>TOI-540</t>
  </si>
  <si>
    <t>active</t>
  </si>
  <si>
    <t>see right</t>
  </si>
  <si>
    <t>TOI-2540</t>
  </si>
  <si>
    <r>
      <rPr>
        <color rgb="FF000000"/>
        <sz val="12.0"/>
      </rPr>
      <t>Inactive based on H-alpha in absorption observed by CHIRON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</si>
  <si>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TOI-700</t>
  </si>
  <si>
    <t>TOI-1730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</si>
  <si>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</si>
  <si>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no benefit with 1e17</t>
  </si>
  <si>
    <t>G 9-40</t>
  </si>
  <si>
    <t>TOI-620</t>
  </si>
  <si>
    <t>GJ 357</t>
  </si>
  <si>
    <t>TOI-5388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</si>
  <si>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</si>
  <si>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LTT 3780</t>
  </si>
  <si>
    <t>external program duplicates</t>
  </si>
  <si>
    <t>TOI-1801</t>
  </si>
  <si>
    <t>TOI-1266</t>
  </si>
  <si>
    <t>TOI-6599</t>
  </si>
  <si>
    <t>unknown</t>
  </si>
  <si>
    <t>TOI-2136</t>
  </si>
  <si>
    <t>TOI-2095</t>
  </si>
  <si>
    <t>LHS 475</t>
  </si>
  <si>
    <t>TOI-1759</t>
  </si>
  <si>
    <t>TOI-1231</t>
  </si>
  <si>
    <t>TOI-198</t>
  </si>
  <si>
    <t>LP 791-18</t>
  </si>
  <si>
    <t>M6-9</t>
  </si>
  <si>
    <t>From discovery paper, Crossfield 2019</t>
  </si>
  <si>
    <t>TOI-406</t>
  </si>
  <si>
    <t>Inactive based on Ca II msmt. Lacedelli 2024</t>
  </si>
  <si>
    <t>TOI-1224</t>
  </si>
  <si>
    <t>Active according to Thao 2024</t>
  </si>
  <si>
    <t>K2-72</t>
  </si>
  <si>
    <t>TOI-1467</t>
  </si>
  <si>
    <t>TOI-2285</t>
  </si>
  <si>
    <t>Fukui 2018</t>
  </si>
  <si>
    <t>TOI-2094</t>
  </si>
  <si>
    <t>&lt;</t>
  </si>
  <si>
    <t>LP 714-47</t>
  </si>
  <si>
    <t>&lt;0.3</t>
  </si>
  <si>
    <t>Dreizler 2020, noted star is inactive as well as the Ha limit</t>
  </si>
  <si>
    <t>TOI-2015</t>
  </si>
  <si>
    <t>−3.09</t>
  </si>
  <si>
    <t>Barkaoui 2025</t>
  </si>
  <si>
    <t>TOI-1728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</si>
  <si>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</si>
  <si>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TOI-233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</si>
  <si>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</si>
  <si>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TOI-4438</t>
  </si>
  <si>
    <t>Goffo 2024</t>
  </si>
  <si>
    <t>TOI-1452</t>
  </si>
  <si>
    <t>Cadieux 2022 indicate likely inactive but no Ha msmt</t>
  </si>
  <si>
    <t>TOI-4336 A</t>
  </si>
  <si>
    <t>Timmermans 2024</t>
  </si>
  <si>
    <t>TOI-904</t>
  </si>
  <si>
    <r>
      <rPr>
        <color rgb="FF000000"/>
        <sz val="12.0"/>
      </rPr>
      <t>Harris 2023 suggest fast rotation and active star; Inactive based on H-alpha in absorption observed by CHIRON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</si>
  <si>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TOI-1696</t>
  </si>
  <si>
    <t>vizier</t>
  </si>
  <si>
    <t>GJ 3090</t>
  </si>
  <si>
    <t>Gaidos+ 2014</t>
  </si>
  <si>
    <t>TOI-1235</t>
  </si>
  <si>
    <t>TOI-122</t>
  </si>
  <si>
    <t>Waalkes 2021</t>
  </si>
  <si>
    <t>K2-9</t>
  </si>
  <si>
    <t>TOI-2079</t>
  </si>
  <si>
    <t>measured directly from TRES in ExoFOP</t>
  </si>
  <si>
    <t>TOI-727</t>
  </si>
  <si>
    <t>Kepler-138</t>
  </si>
  <si>
    <t>vizier, not a duplication of the above</t>
  </si>
  <si>
    <t>TOI-1752</t>
  </si>
  <si>
    <t>TOI-4643</t>
  </si>
  <si>
    <t>&gt; 0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</si>
  <si>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</si>
  <si>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yes</t>
  </si>
  <si>
    <t>TOI-4556</t>
  </si>
  <si>
    <t>TOI-4364</t>
  </si>
  <si>
    <t>TOI-4529</t>
  </si>
  <si>
    <t>TOI-715</t>
  </si>
  <si>
    <t>Dransfield 2024</t>
  </si>
  <si>
    <t>K2-3</t>
  </si>
  <si>
    <t>Crossfield 2015</t>
  </si>
  <si>
    <t>TOI-270</t>
  </si>
  <si>
    <t>Gunther 2019</t>
  </si>
  <si>
    <t>TOI-870</t>
  </si>
  <si>
    <r>
      <rPr>
        <color rgb="FF000000"/>
        <sz val="12.0"/>
      </rPr>
      <t>Inactive based on H-alpha in absorption observed by CHIRON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</si>
  <si>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TOI-133</t>
  </si>
  <si>
    <r>
      <rPr>
        <color rgb="FF000000"/>
        <sz val="12.0"/>
      </rPr>
      <t>Inactive based on H-alpha in absorption observed by CHIRON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</si>
  <si>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TOI-771</t>
  </si>
  <si>
    <t>based on espresso data -- plot in parke's scratch folder</t>
  </si>
  <si>
    <t>HD 5278</t>
  </si>
  <si>
    <t>Gaia DR3 4617759518798492800</t>
  </si>
  <si>
    <t>see left</t>
  </si>
  <si>
    <t>TOI-7390</t>
  </si>
  <si>
    <t>K2-18</t>
  </si>
  <si>
    <t>~0</t>
  </si>
  <si>
    <t>LAMOST DR7</t>
  </si>
  <si>
    <t>n/a</t>
  </si>
  <si>
    <t>K2-25</t>
  </si>
  <si>
    <t>EXAMPLES BELOW</t>
  </si>
  <si>
    <t>Trappist-1</t>
  </si>
  <si>
    <t>CCD/ACQ</t>
  </si>
  <si>
    <t>NUV-MAMA/G230L/52x2</t>
  </si>
  <si>
    <t>HIP17695</t>
  </si>
  <si>
    <t>FUV-MAMA/G140L/52x2</t>
  </si>
  <si>
    <t>KEY:</t>
  </si>
  <si>
    <t>Instructions</t>
  </si>
  <si>
    <t>Ancillary info.</t>
  </si>
  <si>
    <t xml:space="preserve">1. Please fill in the table with one row per target per science setup (i.e., if there are multiple gratings or cenwaves in the science exposures, enter one row for each). </t>
  </si>
  <si>
    <t>Free form input</t>
  </si>
  <si>
    <t>2. Select a "Spectral Type" and "Activity" from the Drop down menus, and enter "U mag" and EW (if known).  Columns F, G, K and L will automatically compute</t>
  </si>
  <si>
    <t>Drop down input</t>
  </si>
  <si>
    <t>3. For FUV observations covering Lyman alpha, fill in "T_eff", "distance", and "radius". Lyman alpha fluxes will  be automatically computed (columns M, N, and O and ancillary columns W through Z)</t>
  </si>
  <si>
    <t>Calculated output</t>
  </si>
  <si>
    <t>4. Run the ETC for the target aquisition and science observations under flare conditions and enter results in columns P through V</t>
  </si>
  <si>
    <t>Ancillary output</t>
  </si>
  <si>
    <t>5. To add more formatted rows, place your cursor anywhere in the "EXAMPLES BELOW" row and click "Insert --&gt; Rows" from the menu. This should copy the formatting of the row above.</t>
  </si>
  <si>
    <t>General Note:</t>
  </si>
  <si>
    <t xml:space="preserve">Two rows are entered as examples. In this case the second example exceeds the screening limits during a flare, while the first example clears. </t>
  </si>
  <si>
    <r>
      <rPr>
        <rFont val="Calibri"/>
        <color theme="1"/>
      </rPr>
      <t>P</t>
    </r>
    <r>
      <rPr>
        <rFont val="Calibri"/>
        <b/>
        <color theme="1"/>
        <sz val="12.0"/>
      </rPr>
      <t xml:space="preserve">lease note that for acquisition feasibility one should still calculate the expected SNR in the selected ACQ image during quiescence. </t>
    </r>
    <r>
      <rPr>
        <rFont val="Calibri"/>
        <color theme="1"/>
        <sz val="12.0"/>
      </rPr>
      <t>Refer to Section 8.2.3 in the STIS Instrument Handbook for recommended  SNRs</t>
    </r>
  </si>
  <si>
    <t>Footnotes</t>
  </si>
  <si>
    <t>1: Change in U magnitude during flare uses look up tables on the next sheet based on the ISR</t>
  </si>
  <si>
    <r>
      <rPr>
        <rFont val="Calibri"/>
        <color theme="1"/>
      </rPr>
      <t>2: If EW(H</t>
    </r>
    <r>
      <rPr>
        <rFont val="Symbol"/>
        <color theme="1"/>
        <sz val="12.0"/>
      </rPr>
      <t>a</t>
    </r>
    <r>
      <rPr>
        <rFont val="Calibri"/>
        <color theme="1"/>
        <sz val="12.0"/>
      </rPr>
      <t>) is unknown, you must  select "active" for the activity  (the magnetically active case).</t>
    </r>
  </si>
  <si>
    <t>3: The columns in green (distance to the star and stellar radius) are only needed if the observations cover Lyman-alpha, e.g. with G140L/1425.</t>
  </si>
  <si>
    <t xml:space="preserve">4: ACQ.LOCAL is the total counts on the CCD in the brightest pixel for a given exposure time.  It  can be read from the ETC results page. </t>
  </si>
  <si>
    <t>4 (cont'd): NOTE: this is for informational purposes only. There are currently no policies that restrict users from saturating the CCD in case of a flare, but severe saturation could cause an Acquisiton to fail.</t>
  </si>
  <si>
    <t>5: SCI.LOCAL and SCI.GLOBAL are the local and global count rates, respectively, in the science exposure in the event of a flare, in units of counts per second. They can be read from the ETC results page.</t>
  </si>
  <si>
    <t>6: Computed line  fluxes in C IV, Si IV, and Lyman alpha are in units of erg cm^-2 s^-1. These are only needed for FUV observations. They can be calculated as described in equations 2-5 of STIS ISR 2017-02</t>
  </si>
  <si>
    <t>7: "Final" Lyman alpha flux, the greater of the two methods in columns N and O</t>
  </si>
  <si>
    <t>8: Lyman alpha flux from using the flux ratio method (Lyman alpha ~ 37 * C IV flux)</t>
  </si>
  <si>
    <t>9: Lyman alpha flux from the FUV flux excess method</t>
  </si>
  <si>
    <t>Flight Software Limits (cannot be exceeded)</t>
  </si>
  <si>
    <t>Column relationship to equations in STIS ISR 2017-01</t>
  </si>
  <si>
    <t>First Order Spec</t>
  </si>
  <si>
    <t>Other Modes</t>
  </si>
  <si>
    <t>K, L are equations 2 and 3</t>
  </si>
  <si>
    <t>NUV local</t>
  </si>
  <si>
    <t>136 cts/sec/pix</t>
  </si>
  <si>
    <t>O is equation 9</t>
  </si>
  <si>
    <t>NUV global</t>
  </si>
  <si>
    <t>120,000 cts/sec</t>
  </si>
  <si>
    <t>770,000 cts/sec</t>
  </si>
  <si>
    <t>W is equation 6</t>
  </si>
  <si>
    <t xml:space="preserve">FUV local </t>
  </si>
  <si>
    <t>X is equation 7</t>
  </si>
  <si>
    <t>FUV global</t>
  </si>
  <si>
    <t>Y is equation 8. Trapezoidal rule. Blackbody evaluated at 1750 and at 1350</t>
  </si>
  <si>
    <t>Z is equation 4</t>
  </si>
  <si>
    <t>CCD/ACQ Saturation (can be exceeded, but ACQ may be at risk)</t>
  </si>
  <si>
    <t>CCD local</t>
  </si>
  <si>
    <t>F_C4</t>
  </si>
  <si>
    <t>F_Si4</t>
  </si>
  <si>
    <t>F_Lya</t>
  </si>
  <si>
    <t>SP TYPE</t>
  </si>
  <si>
    <t>Constants</t>
  </si>
  <si>
    <t>c_con</t>
  </si>
  <si>
    <t>h_con</t>
  </si>
  <si>
    <t>k_con</t>
  </si>
  <si>
    <t>R_sun</t>
  </si>
  <si>
    <t>cminpc</t>
  </si>
  <si>
    <t>Goal</t>
  </si>
  <si>
    <t xml:space="preserve">Use a measurement or limit on the Si III line flux from G140M or E140M spectra to measure/limit the Ha EW using the eimpirical relationship of Melbourned et al. 2022 below. </t>
  </si>
  <si>
    <t>Process</t>
  </si>
  <si>
    <t>measure Si III flux from G140M or E140M spectra</t>
  </si>
  <si>
    <t>Use distance to get Si III luminosity</t>
  </si>
  <si>
    <t>Use Teff to get Lbol from Mamajek table (see other sheet)</t>
  </si>
  <si>
    <t>Compute L(Si III)/L(bol)</t>
  </si>
  <si>
    <t>Add 2σ scatter from Melbourne relationship to L(Si III)/L(bol) to be conservative (1.06 dex)</t>
  </si>
  <si>
    <t>Get L(Ha)/L(bol) from melbourne relationship</t>
  </si>
  <si>
    <t>L(Si III)/Lbol</t>
  </si>
  <si>
    <t>(dex)</t>
  </si>
  <si>
    <t>L(Ha)/Lbol (dex)</t>
  </si>
  <si>
    <t>Use Lbol to get L(Ha)</t>
  </si>
  <si>
    <t>Get continuum near Ha from lookup table (see other sheet)</t>
  </si>
  <si>
    <t>Compute Ha EW from L(Ha)/Lbol divided by continuum</t>
  </si>
  <si>
    <t>SpT</t>
  </si>
  <si>
    <t>Teff</t>
  </si>
  <si>
    <t>log10(Lbol)</t>
  </si>
  <si>
    <t>M9V</t>
  </si>
  <si>
    <t>M8.5V</t>
  </si>
  <si>
    <t>M8V</t>
  </si>
  <si>
    <t>M7.5V</t>
  </si>
  <si>
    <t>M7V</t>
  </si>
  <si>
    <t>M6.5V</t>
  </si>
  <si>
    <t>M6V</t>
  </si>
  <si>
    <t>M5.5V</t>
  </si>
  <si>
    <t>M5V</t>
  </si>
  <si>
    <t>M4.5V</t>
  </si>
  <si>
    <t>M4V</t>
  </si>
  <si>
    <t>M3.5V</t>
  </si>
  <si>
    <t>M3V</t>
  </si>
  <si>
    <t>M2.5V</t>
  </si>
  <si>
    <t>M2V</t>
  </si>
  <si>
    <t>M1.5V</t>
  </si>
  <si>
    <t>M1V</t>
  </si>
  <si>
    <t>M0.5V</t>
  </si>
  <si>
    <t>M0V</t>
  </si>
  <si>
    <t>K9V</t>
  </si>
  <si>
    <t>K8V</t>
  </si>
  <si>
    <t>K7V</t>
  </si>
  <si>
    <t>K6V</t>
  </si>
  <si>
    <t>K5V</t>
  </si>
  <si>
    <t>K4V</t>
  </si>
  <si>
    <t>Ha Continuum Surface Flux (erg s-1 cm-2 Å-1)</t>
  </si>
  <si>
    <t>Radius (Rsun)</t>
  </si>
  <si>
    <t>Radius (cm)</t>
  </si>
  <si>
    <t>Sfc Area (cm2)</t>
  </si>
  <si>
    <t>Ha Continuum Luminosity (erg s-1 AA-1)</t>
  </si>
  <si>
    <t>cm_per_Rsun</t>
  </si>
  <si>
    <t>erg_s-1_per_Lsun</t>
  </si>
  <si>
    <t>cm_per_pc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</si>
</sst>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E+00"/>
    <numFmt numFmtId="165" formatCode="0.0"/>
  </numFmts>
  <fonts count="29">
    <font>
      <sz val="12.0"/>
      <color theme="1"/>
      <name val="Calibri"/>
      <scheme val="minor"/>
    </font>
    <font>
      <sz val="12.0"/>
      <color theme="1"/>
      <name val="Calibri"/>
    </font>
    <font>
      <b/>
      <sz val="18.0"/>
      <color rgb="FFC00000"/>
      <name val="Calibri"/>
    </font>
    <font>
      <sz val="12.0"/>
      <color rgb="FF548DD4"/>
      <name val="Calibri"/>
    </font>
    <font>
      <b/>
      <sz val="12.0"/>
      <color theme="1"/>
      <name val="Calibri"/>
    </font>
    <font/>
    <font>
      <sz val="12.0"/>
      <color rgb="FF000000"/>
      <name val="Calibri"/>
      <scheme val="minor"/>
    </font>
    <font>
      <i/>
      <sz val="12.0"/>
      <color rgb="FF000000"/>
      <name val="Calibri"/>
      <scheme val="minor"/>
    </font>
    <font>
      <b/>
      <sz val="12.0"/>
      <color rgb="FFCCCCCC"/>
      <name val="Calibri"/>
      <scheme val="minor"/>
    </font>
    <font>
      <b/>
      <color rgb="FFCCCCCC"/>
      <name val="Calibri"/>
      <scheme val="minor"/>
    </font>
    <font>
      <color rgb="FF000000"/>
      <name val="Calibri"/>
      <scheme val="minor"/>
    </font>
    <font>
      <sz val="12.0"/>
      <color rgb="FFCCCCCC"/>
      <name val="Calibri"/>
      <scheme val="minor"/>
    </font>
    <font>
      <sz val="12.0"/>
      <color rgb="FF000000"/>
      <name val="Times"/>
    </font>
    <font>
      <u/>
      <sz val="12.0"/>
      <color rgb="FF000000"/>
    </font>
    <font>
      <u/>
      <sz val="12.0"/>
      <color rgb="FF000000"/>
    </font>
    <font>
      <b/>
      <sz val="12.0"/>
      <color rgb="FF000000"/>
      <name val="Calibri"/>
      <scheme val="minor"/>
    </font>
    <font>
      <u/>
      <sz val="12.0"/>
      <color rgb="FF000000"/>
    </font>
    <font>
      <u/>
      <sz val="12.0"/>
      <color rgb="FF000000"/>
    </font>
    <font>
      <sz val="12.0"/>
      <color rgb="FFCCCCCC"/>
      <name val="Times"/>
    </font>
    <font>
      <sz val="12.0"/>
      <color rgb="FFFFFFFF"/>
      <name val="Calibri"/>
    </font>
    <font>
      <sz val="12.0"/>
      <color theme="0"/>
      <name val="Calibri"/>
    </font>
    <font>
      <sz val="12.0"/>
      <color rgb="FFCCCCCC"/>
      <name val="Calibri"/>
    </font>
    <font>
      <color theme="1"/>
      <name val="Calibri"/>
    </font>
    <font>
      <color rgb="FFCCCCCC"/>
      <name val="Calibri"/>
    </font>
    <font>
      <color theme="1"/>
      <name val="Calibri"/>
      <scheme val="minor"/>
    </font>
    <font>
      <sz val="12.0"/>
      <color rgb="FFFF0000"/>
      <name val="Calibri"/>
    </font>
    <font>
      <b/>
      <sz val="12.0"/>
      <color rgb="FF7F7F7F"/>
      <name val="Calibri"/>
    </font>
    <font>
      <sz val="12.0"/>
      <color rgb="FF7F7F7F"/>
      <name val="Calibri"/>
    </font>
    <font>
      <b/>
      <color theme="1"/>
      <name val="Calibri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DAEEF3"/>
        <bgColor rgb="FFDAEEF3"/>
      </patternFill>
    </fill>
    <fill>
      <patternFill patternType="solid">
        <fgColor rgb="FFD99594"/>
        <bgColor rgb="FFD9959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FC73"/>
        <bgColor rgb="FFFFFC73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</fills>
  <borders count="36">
    <border/>
    <border>
      <bottom style="medium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</border>
    <border>
      <left style="medium">
        <color rgb="FF000000"/>
      </left>
      <right/>
      <top/>
    </border>
    <border>
      <left/>
      <right style="medium">
        <color rgb="FF000000"/>
      </right>
      <top/>
    </border>
    <border>
      <left style="thick">
        <color rgb="FFFFFFFF"/>
      </left>
      <right style="thick">
        <color rgb="FFFFFFFF"/>
      </right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horizontal="right"/>
    </xf>
    <xf borderId="0" fillId="0" fontId="3" numFmtId="164" xfId="0" applyFont="1" applyNumberFormat="1"/>
    <xf borderId="1" fillId="0" fontId="4" numFmtId="0" xfId="0" applyAlignment="1" applyBorder="1" applyFont="1">
      <alignment horizontal="center"/>
    </xf>
    <xf borderId="1" fillId="0" fontId="5" numFmtId="0" xfId="0" applyBorder="1" applyFont="1"/>
    <xf borderId="2" fillId="2" fontId="4" numFmtId="0" xfId="0" applyBorder="1" applyFill="1" applyFont="1"/>
    <xf borderId="2" fillId="3" fontId="4" numFmtId="0" xfId="0" applyAlignment="1" applyBorder="1" applyFill="1" applyFont="1">
      <alignment readingOrder="0"/>
    </xf>
    <xf borderId="2" fillId="3" fontId="4" numFmtId="0" xfId="0" applyBorder="1" applyFont="1"/>
    <xf borderId="2" fillId="4" fontId="4" numFmtId="0" xfId="0" applyBorder="1" applyFill="1" applyFont="1"/>
    <xf borderId="2" fillId="4" fontId="4" numFmtId="0" xfId="0" applyAlignment="1" applyBorder="1" applyFont="1">
      <alignment readingOrder="0"/>
    </xf>
    <xf borderId="2" fillId="4" fontId="4" numFmtId="0" xfId="0" applyAlignment="1" applyBorder="1" applyFont="1">
      <alignment horizontal="right" readingOrder="0"/>
    </xf>
    <xf borderId="2" fillId="4" fontId="4" numFmtId="164" xfId="0" applyAlignment="1" applyBorder="1" applyFont="1" applyNumberFormat="1">
      <alignment readingOrder="0"/>
    </xf>
    <xf borderId="2" fillId="5" fontId="4" numFmtId="0" xfId="0" applyBorder="1" applyFill="1" applyFont="1"/>
    <xf borderId="3" fillId="5" fontId="4" numFmtId="11" xfId="0" applyBorder="1" applyFont="1" applyNumberFormat="1"/>
    <xf borderId="4" fillId="5" fontId="4" numFmtId="11" xfId="0" applyBorder="1" applyFont="1" applyNumberFormat="1"/>
    <xf borderId="5" fillId="5" fontId="4" numFmtId="11" xfId="0" applyBorder="1" applyFont="1" applyNumberFormat="1"/>
    <xf borderId="2" fillId="5" fontId="4" numFmtId="11" xfId="0" applyBorder="1" applyFont="1" applyNumberFormat="1"/>
    <xf borderId="2" fillId="2" fontId="4" numFmtId="0" xfId="0" applyAlignment="1" applyBorder="1" applyFont="1">
      <alignment readingOrder="0"/>
    </xf>
    <xf borderId="2" fillId="6" fontId="4" numFmtId="0" xfId="0" applyBorder="1" applyFill="1" applyFont="1"/>
    <xf quotePrefix="1" borderId="6" fillId="2" fontId="4" numFmtId="0" xfId="0" applyBorder="1" applyFont="1"/>
    <xf borderId="6" fillId="3" fontId="4" numFmtId="0" xfId="0" applyBorder="1" applyFont="1"/>
    <xf quotePrefix="1" borderId="6" fillId="3" fontId="4" numFmtId="0" xfId="0" applyBorder="1" applyFont="1"/>
    <xf quotePrefix="1" borderId="6" fillId="4" fontId="4" numFmtId="0" xfId="0" applyBorder="1" applyFont="1"/>
    <xf borderId="6" fillId="4" fontId="4" numFmtId="0" xfId="0" applyBorder="1" applyFont="1"/>
    <xf borderId="6" fillId="4" fontId="4" numFmtId="0" xfId="0" applyAlignment="1" applyBorder="1" applyFont="1">
      <alignment horizontal="right"/>
    </xf>
    <xf borderId="6" fillId="4" fontId="4" numFmtId="164" xfId="0" applyBorder="1" applyFont="1" applyNumberFormat="1"/>
    <xf borderId="6" fillId="4" fontId="4" numFmtId="164" xfId="0" applyAlignment="1" applyBorder="1" applyFont="1" applyNumberFormat="1">
      <alignment readingOrder="0"/>
    </xf>
    <xf borderId="6" fillId="4" fontId="4" numFmtId="0" xfId="0" applyAlignment="1" applyBorder="1" applyFont="1">
      <alignment readingOrder="0"/>
    </xf>
    <xf borderId="6" fillId="5" fontId="4" numFmtId="0" xfId="0" applyBorder="1" applyFont="1"/>
    <xf borderId="7" fillId="5" fontId="4" numFmtId="11" xfId="0" applyBorder="1" applyFont="1" applyNumberFormat="1"/>
    <xf borderId="6" fillId="5" fontId="4" numFmtId="11" xfId="0" applyBorder="1" applyFont="1" applyNumberFormat="1"/>
    <xf borderId="8" fillId="5" fontId="4" numFmtId="11" xfId="0" applyBorder="1" applyFont="1" applyNumberFormat="1"/>
    <xf borderId="6" fillId="2" fontId="4" numFmtId="0" xfId="0" applyBorder="1" applyFont="1"/>
    <xf borderId="6" fillId="6" fontId="4" numFmtId="11" xfId="0" applyBorder="1" applyFont="1" applyNumberFormat="1"/>
    <xf borderId="0" fillId="7" fontId="6" numFmtId="0" xfId="0" applyAlignment="1" applyFill="1" applyFont="1">
      <alignment horizontal="right" readingOrder="0" vertical="bottom"/>
    </xf>
    <xf borderId="0" fillId="7" fontId="6" numFmtId="0" xfId="0" applyAlignment="1" applyFont="1">
      <alignment readingOrder="0" vertical="bottom"/>
    </xf>
    <xf borderId="0" fillId="7" fontId="7" numFmtId="0" xfId="0" applyAlignment="1" applyFont="1">
      <alignment readingOrder="0" vertical="bottom"/>
    </xf>
    <xf borderId="0" fillId="7" fontId="6" numFmtId="0" xfId="0" applyAlignment="1" applyFont="1">
      <alignment vertical="bottom"/>
    </xf>
    <xf borderId="0" fillId="7" fontId="6" numFmtId="0" xfId="0" applyAlignment="1" applyFont="1">
      <alignment horizontal="right"/>
    </xf>
    <xf borderId="0" fillId="7" fontId="6" numFmtId="164" xfId="0" applyFont="1" applyNumberFormat="1"/>
    <xf borderId="0" fillId="7" fontId="6" numFmtId="0" xfId="0" applyFont="1"/>
    <xf borderId="0" fillId="7" fontId="6" numFmtId="2" xfId="0" applyAlignment="1" applyFont="1" applyNumberFormat="1">
      <alignment readingOrder="0" vertical="bottom"/>
    </xf>
    <xf borderId="0" fillId="7" fontId="6" numFmtId="11" xfId="0" applyFont="1" applyNumberFormat="1"/>
    <xf borderId="0" fillId="7" fontId="8" numFmtId="0" xfId="0" applyAlignment="1" applyFont="1">
      <alignment readingOrder="0" vertical="bottom"/>
    </xf>
    <xf borderId="0" fillId="7" fontId="9" numFmtId="0" xfId="0" applyAlignment="1" applyFont="1">
      <alignment readingOrder="0"/>
    </xf>
    <xf borderId="0" fillId="7" fontId="8" numFmtId="4" xfId="0" applyAlignment="1" applyFont="1" applyNumberFormat="1">
      <alignment readingOrder="0" vertical="bottom"/>
    </xf>
    <xf borderId="0" fillId="7" fontId="10" numFmtId="0" xfId="0" applyAlignment="1" applyFont="1">
      <alignment readingOrder="0"/>
    </xf>
    <xf borderId="0" fillId="7" fontId="6" numFmtId="4" xfId="0" applyAlignment="1" applyFont="1" applyNumberForma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0" fontId="7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/>
    </xf>
    <xf borderId="0" fillId="0" fontId="6" numFmtId="164" xfId="0" applyFont="1" applyNumberFormat="1"/>
    <xf borderId="0" fillId="0" fontId="6" numFmtId="0" xfId="0" applyFont="1"/>
    <xf borderId="0" fillId="0" fontId="6" numFmtId="2" xfId="0" applyAlignment="1" applyFont="1" applyNumberFormat="1">
      <alignment readingOrder="0" vertical="bottom"/>
    </xf>
    <xf borderId="0" fillId="8" fontId="6" numFmtId="11" xfId="0" applyFill="1" applyFont="1" applyNumberFormat="1"/>
    <xf borderId="0" fillId="0" fontId="6" numFmtId="11" xfId="0" applyFont="1" applyNumberFormat="1"/>
    <xf borderId="0" fillId="0" fontId="11" numFmtId="0" xfId="0" applyAlignment="1" applyFont="1">
      <alignment readingOrder="0" vertical="bottom"/>
    </xf>
    <xf borderId="0" fillId="0" fontId="11" numFmtId="4" xfId="0" applyAlignment="1" applyFont="1" applyNumberFormat="1">
      <alignment readingOrder="0" vertical="bottom"/>
    </xf>
    <xf borderId="0" fillId="0" fontId="10" numFmtId="0" xfId="0" applyAlignment="1" applyFont="1">
      <alignment readingOrder="0"/>
    </xf>
    <xf borderId="0" fillId="0" fontId="8" numFmtId="0" xfId="0" applyAlignment="1" applyFont="1">
      <alignment readingOrder="0" vertical="bottom"/>
    </xf>
    <xf borderId="0" fillId="0" fontId="6" numFmtId="4" xfId="0" applyAlignment="1" applyFont="1" applyNumberFormat="1">
      <alignment readingOrder="0" vertical="bottom"/>
    </xf>
    <xf borderId="0" fillId="0" fontId="10" numFmtId="0" xfId="0" applyFont="1"/>
    <xf borderId="0" fillId="0" fontId="12" numFmtId="0" xfId="0" applyAlignment="1" applyFont="1">
      <alignment readingOrder="0"/>
    </xf>
    <xf borderId="0" fillId="0" fontId="6" numFmtId="11" xfId="0" applyAlignment="1" applyFont="1" applyNumberFormat="1">
      <alignment readingOrder="0"/>
    </xf>
    <xf borderId="0" fillId="7" fontId="11" numFmtId="0" xfId="0" applyAlignment="1" applyFont="1">
      <alignment readingOrder="0" vertical="bottom"/>
    </xf>
    <xf borderId="0" fillId="7" fontId="11" numFmtId="4" xfId="0" applyAlignment="1" applyFont="1" applyNumberFormat="1">
      <alignment readingOrder="0" vertical="bottom"/>
    </xf>
    <xf borderId="0" fillId="7" fontId="13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0" fillId="0" fontId="9" numFmtId="4" xfId="0" applyAlignment="1" applyFont="1" applyNumberFormat="1">
      <alignment readingOrder="0"/>
    </xf>
    <xf borderId="0" fillId="0" fontId="14" numFmtId="0" xfId="0" applyAlignment="1" applyFont="1">
      <alignment readingOrder="0" vertical="bottom"/>
    </xf>
    <xf borderId="0" fillId="0" fontId="6" numFmtId="4" xfId="0" applyAlignment="1" applyFont="1" applyNumberFormat="1">
      <alignment horizontal="right"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7" fontId="6" numFmtId="0" xfId="0" applyAlignment="1" applyFont="1">
      <alignment readingOrder="0"/>
    </xf>
    <xf borderId="0" fillId="7" fontId="6" numFmtId="0" xfId="0" applyAlignment="1" applyFont="1">
      <alignment horizontal="right" readingOrder="0"/>
    </xf>
    <xf borderId="0" fillId="7" fontId="6" numFmtId="4" xfId="0" applyAlignment="1" applyFont="1" applyNumberFormat="1">
      <alignment horizontal="right" readingOrder="0"/>
    </xf>
    <xf borderId="0" fillId="9" fontId="6" numFmtId="0" xfId="0" applyAlignment="1" applyFill="1" applyFont="1">
      <alignment horizontal="right" readingOrder="0" vertical="bottom"/>
    </xf>
    <xf borderId="0" fillId="9" fontId="6" numFmtId="0" xfId="0" applyAlignment="1" applyFont="1">
      <alignment readingOrder="0" vertical="bottom"/>
    </xf>
    <xf borderId="0" fillId="9" fontId="7" numFmtId="0" xfId="0" applyAlignment="1" applyFont="1">
      <alignment readingOrder="0" vertical="bottom"/>
    </xf>
    <xf borderId="0" fillId="9" fontId="6" numFmtId="0" xfId="0" applyAlignment="1" applyFont="1">
      <alignment vertical="bottom"/>
    </xf>
    <xf borderId="0" fillId="9" fontId="6" numFmtId="0" xfId="0" applyAlignment="1" applyFont="1">
      <alignment horizontal="right"/>
    </xf>
    <xf borderId="0" fillId="9" fontId="6" numFmtId="164" xfId="0" applyFont="1" applyNumberFormat="1"/>
    <xf borderId="0" fillId="9" fontId="6" numFmtId="0" xfId="0" applyFont="1"/>
    <xf borderId="0" fillId="9" fontId="6" numFmtId="2" xfId="0" applyAlignment="1" applyFont="1" applyNumberFormat="1">
      <alignment readingOrder="0" vertical="bottom"/>
    </xf>
    <xf borderId="0" fillId="9" fontId="6" numFmtId="11" xfId="0" applyFont="1" applyNumberFormat="1"/>
    <xf borderId="0" fillId="9" fontId="11" numFmtId="0" xfId="0" applyAlignment="1" applyFont="1">
      <alignment readingOrder="0" vertical="bottom"/>
    </xf>
    <xf borderId="0" fillId="9" fontId="11" numFmtId="4" xfId="0" applyAlignment="1" applyFont="1" applyNumberFormat="1">
      <alignment readingOrder="0" vertical="bottom"/>
    </xf>
    <xf borderId="0" fillId="9" fontId="10" numFmtId="0" xfId="0" applyAlignment="1" applyFont="1">
      <alignment readingOrder="0"/>
    </xf>
    <xf borderId="0" fillId="10" fontId="6" numFmtId="0" xfId="0" applyAlignment="1" applyFill="1" applyFont="1">
      <alignment readingOrder="0" vertical="bottom"/>
    </xf>
    <xf borderId="0" fillId="10" fontId="6" numFmtId="11" xfId="0" applyFont="1" applyNumberFormat="1"/>
    <xf borderId="0" fillId="7" fontId="15" numFmtId="0" xfId="0" applyAlignment="1" applyFont="1">
      <alignment readingOrder="0" vertical="bottom"/>
    </xf>
    <xf borderId="0" fillId="9" fontId="8" numFmtId="0" xfId="0" applyAlignment="1" applyFont="1">
      <alignment readingOrder="0" vertical="bottom"/>
    </xf>
    <xf borderId="0" fillId="0" fontId="15" numFmtId="0" xfId="0" applyAlignment="1" applyFont="1">
      <alignment readingOrder="0" vertical="bottom"/>
    </xf>
    <xf borderId="0" fillId="0" fontId="11" numFmtId="4" xfId="0" applyAlignment="1" applyFont="1" applyNumberFormat="1">
      <alignment horizontal="right" readingOrder="0" vertical="bottom"/>
    </xf>
    <xf borderId="0" fillId="7" fontId="11" numFmtId="4" xfId="0" applyAlignment="1" applyFont="1" applyNumberFormat="1">
      <alignment horizontal="right" readingOrder="0" vertical="bottom"/>
    </xf>
    <xf borderId="0" fillId="9" fontId="6" numFmtId="0" xfId="0" applyAlignment="1" applyFont="1">
      <alignment horizontal="right" readingOrder="0"/>
    </xf>
    <xf borderId="0" fillId="9" fontId="6" numFmtId="164" xfId="0" applyAlignment="1" applyFont="1" applyNumberFormat="1">
      <alignment readingOrder="0"/>
    </xf>
    <xf borderId="0" fillId="9" fontId="11" numFmtId="4" xfId="0" applyAlignment="1" applyFont="1" applyNumberFormat="1">
      <alignment horizontal="right" readingOrder="0" vertical="bottom"/>
    </xf>
    <xf borderId="0" fillId="9" fontId="6" numFmtId="4" xfId="0" applyAlignment="1" applyFont="1" applyNumberFormat="1">
      <alignment readingOrder="0" vertical="bottom"/>
    </xf>
    <xf borderId="0" fillId="9" fontId="6" numFmtId="11" xfId="0" applyAlignment="1" applyFont="1" applyNumberFormat="1">
      <alignment readingOrder="0"/>
    </xf>
    <xf borderId="0" fillId="0" fontId="10" numFmtId="4" xfId="0" applyAlignment="1" applyFont="1" applyNumberFormat="1">
      <alignment readingOrder="0"/>
    </xf>
    <xf borderId="0" fillId="9" fontId="15" numFmtId="0" xfId="0" applyAlignment="1" applyFont="1">
      <alignment readingOrder="0" vertical="bottom"/>
    </xf>
    <xf borderId="0" fillId="9" fontId="9" numFmtId="0" xfId="0" applyAlignment="1" applyFont="1">
      <alignment readingOrder="0"/>
    </xf>
    <xf borderId="0" fillId="9" fontId="9" numFmtId="4" xfId="0" applyAlignment="1" applyFont="1" applyNumberFormat="1">
      <alignment readingOrder="0"/>
    </xf>
    <xf borderId="0" fillId="9" fontId="10" numFmtId="4" xfId="0" applyAlignment="1" applyFont="1" applyNumberFormat="1">
      <alignment readingOrder="0"/>
    </xf>
    <xf borderId="0" fillId="9" fontId="6" numFmtId="0" xfId="0" applyAlignment="1" applyFont="1">
      <alignment readingOrder="0"/>
    </xf>
    <xf borderId="0" fillId="9" fontId="6" numFmtId="4" xfId="0" applyAlignment="1" applyFont="1" applyNumberFormat="1">
      <alignment horizontal="right" readingOrder="0"/>
    </xf>
    <xf borderId="0" fillId="9" fontId="16" numFmtId="0" xfId="0" applyAlignment="1" applyFont="1">
      <alignment readingOrder="0" vertical="bottom"/>
    </xf>
    <xf borderId="0" fillId="10" fontId="6" numFmtId="4" xfId="0" applyAlignment="1" applyFont="1" applyNumberFormat="1">
      <alignment readingOrder="0" vertical="bottom"/>
    </xf>
    <xf borderId="0" fillId="10" fontId="6" numFmtId="11" xfId="0" applyAlignment="1" applyFont="1" applyNumberFormat="1">
      <alignment readingOrder="0"/>
    </xf>
    <xf borderId="0" fillId="9" fontId="8" numFmtId="4" xfId="0" applyAlignment="1" applyFont="1" applyNumberFormat="1">
      <alignment horizontal="right" readingOrder="0" vertical="bottom"/>
    </xf>
    <xf borderId="0" fillId="11" fontId="6" numFmtId="0" xfId="0" applyAlignment="1" applyFill="1" applyFont="1">
      <alignment horizontal="right" readingOrder="0" vertical="bottom"/>
    </xf>
    <xf borderId="0" fillId="11" fontId="6" numFmtId="0" xfId="0" applyAlignment="1" applyFont="1">
      <alignment readingOrder="0" vertical="bottom"/>
    </xf>
    <xf borderId="0" fillId="11" fontId="6" numFmtId="2" xfId="0" applyAlignment="1" applyFont="1" applyNumberFormat="1">
      <alignment readingOrder="0" vertical="bottom"/>
    </xf>
    <xf borderId="0" fillId="11" fontId="6" numFmtId="0" xfId="0" applyAlignment="1" applyFont="1">
      <alignment horizontal="right"/>
    </xf>
    <xf borderId="0" fillId="11" fontId="6" numFmtId="164" xfId="0" applyFont="1" applyNumberFormat="1"/>
    <xf borderId="0" fillId="11" fontId="6" numFmtId="0" xfId="0" applyFont="1"/>
    <xf borderId="0" fillId="11" fontId="6" numFmtId="2" xfId="0" applyFont="1" applyNumberFormat="1"/>
    <xf borderId="0" fillId="11" fontId="6" numFmtId="11" xfId="0" applyFont="1" applyNumberFormat="1"/>
    <xf borderId="0" fillId="11" fontId="11" numFmtId="0" xfId="0" applyAlignment="1" applyFont="1">
      <alignment readingOrder="0" vertical="bottom"/>
    </xf>
    <xf borderId="0" fillId="11" fontId="11" numFmtId="4" xfId="0" applyAlignment="1" applyFont="1" applyNumberFormat="1">
      <alignment horizontal="right" readingOrder="0" vertical="bottom"/>
    </xf>
    <xf borderId="0" fillId="11" fontId="10" numFmtId="0" xfId="0" applyAlignment="1" applyFont="1">
      <alignment readingOrder="0"/>
    </xf>
    <xf borderId="0" fillId="11" fontId="6" numFmtId="4" xfId="0" applyAlignment="1" applyFont="1" applyNumberFormat="1">
      <alignment readingOrder="0" vertical="bottom"/>
    </xf>
    <xf borderId="0" fillId="7" fontId="6" numFmtId="2" xfId="0" applyFont="1" applyNumberFormat="1"/>
    <xf borderId="0" fillId="9" fontId="6" numFmtId="2" xfId="0" applyFont="1" applyNumberFormat="1"/>
    <xf borderId="0" fillId="11" fontId="17" numFmtId="0" xfId="0" applyAlignment="1" applyFont="1">
      <alignment readingOrder="0" vertical="bottom"/>
    </xf>
    <xf borderId="0" fillId="11" fontId="8" numFmtId="0" xfId="0" applyAlignment="1" applyFont="1">
      <alignment readingOrder="0" vertical="bottom"/>
    </xf>
    <xf borderId="0" fillId="11" fontId="8" numFmtId="4" xfId="0" applyAlignment="1" applyFont="1" applyNumberFormat="1">
      <alignment horizontal="right" readingOrder="0" vertical="bottom"/>
    </xf>
    <xf borderId="0" fillId="11" fontId="6" numFmtId="0" xfId="0" applyAlignment="1" applyFont="1">
      <alignment readingOrder="0"/>
    </xf>
    <xf borderId="0" fillId="11" fontId="6" numFmtId="0" xfId="0" applyAlignment="1" applyFont="1">
      <alignment horizontal="right" readingOrder="0"/>
    </xf>
    <xf borderId="0" fillId="11" fontId="6" numFmtId="4" xfId="0" applyAlignment="1" applyFont="1" applyNumberFormat="1">
      <alignment horizontal="right" readingOrder="0"/>
    </xf>
    <xf borderId="0" fillId="0" fontId="10" numFmtId="0" xfId="0" applyFont="1"/>
    <xf borderId="0" fillId="0" fontId="10" numFmtId="4" xfId="0" applyFont="1" applyNumberFormat="1"/>
    <xf borderId="0" fillId="11" fontId="6" numFmtId="0" xfId="0" applyAlignment="1" applyFont="1">
      <alignment readingOrder="0" vertical="bottom"/>
    </xf>
    <xf borderId="0" fillId="0" fontId="18" numFmtId="0" xfId="0" applyAlignment="1" applyFont="1">
      <alignment readingOrder="0"/>
    </xf>
    <xf borderId="0" fillId="0" fontId="18" numFmtId="4" xfId="0" applyAlignment="1" applyFont="1" applyNumberFormat="1">
      <alignment horizontal="right" readingOrder="0"/>
    </xf>
    <xf borderId="9" fillId="0" fontId="12" numFmtId="0" xfId="0" applyAlignment="1" applyBorder="1" applyFont="1">
      <alignment horizontal="right" readingOrder="0"/>
    </xf>
    <xf borderId="0" fillId="0" fontId="12" numFmtId="4" xfId="0" applyAlignment="1" applyFont="1" applyNumberFormat="1">
      <alignment horizontal="right" readingOrder="0"/>
    </xf>
    <xf borderId="0" fillId="0" fontId="12" numFmtId="0" xfId="0" applyAlignment="1" applyFont="1">
      <alignment horizontal="right" readingOrder="0"/>
    </xf>
    <xf borderId="0" fillId="9" fontId="6" numFmtId="0" xfId="0" applyAlignment="1" applyFont="1">
      <alignment readingOrder="0" vertical="bottom"/>
    </xf>
    <xf borderId="10" fillId="9" fontId="6" numFmtId="11" xfId="0" applyBorder="1" applyFont="1" applyNumberFormat="1"/>
    <xf borderId="11" fillId="9" fontId="6" numFmtId="11" xfId="0" applyBorder="1" applyFont="1" applyNumberFormat="1"/>
    <xf borderId="12" fillId="9" fontId="0" numFmtId="11" xfId="0" applyBorder="1" applyFont="1" applyNumberFormat="1"/>
    <xf borderId="13" fillId="9" fontId="6" numFmtId="0" xfId="0" applyAlignment="1" applyBorder="1" applyFont="1">
      <alignment readingOrder="0" vertical="bottom"/>
    </xf>
    <xf borderId="0" fillId="9" fontId="10" numFmtId="0" xfId="0" applyFont="1"/>
    <xf borderId="0" fillId="9" fontId="10" numFmtId="4" xfId="0" applyFont="1" applyNumberFormat="1"/>
    <xf borderId="14" fillId="9" fontId="6" numFmtId="0" xfId="0" applyAlignment="1" applyBorder="1" applyFont="1">
      <alignment readingOrder="0" vertical="bottom"/>
    </xf>
    <xf borderId="0" fillId="7" fontId="6" numFmtId="0" xfId="0" applyAlignment="1" applyFont="1">
      <alignment readingOrder="0" vertical="bottom"/>
    </xf>
    <xf borderId="0" fillId="7" fontId="18" numFmtId="0" xfId="0" applyAlignment="1" applyFont="1">
      <alignment readingOrder="0"/>
    </xf>
    <xf borderId="0" fillId="7" fontId="18" numFmtId="4" xfId="0" applyAlignment="1" applyFont="1" applyNumberFormat="1">
      <alignment horizontal="right" readingOrder="0"/>
    </xf>
    <xf borderId="0" fillId="7" fontId="12" numFmtId="0" xfId="0" applyAlignment="1" applyFont="1">
      <alignment readingOrder="0"/>
    </xf>
    <xf borderId="0" fillId="7" fontId="12" numFmtId="0" xfId="0" applyAlignment="1" applyFont="1">
      <alignment horizontal="right" readingOrder="0"/>
    </xf>
    <xf borderId="0" fillId="7" fontId="12" numFmtId="4" xfId="0" applyAlignment="1" applyFont="1" applyNumberFormat="1">
      <alignment horizontal="right" readingOrder="0"/>
    </xf>
    <xf borderId="0" fillId="0" fontId="12" numFmtId="0" xfId="0" applyAlignment="1" applyFont="1">
      <alignment readingOrder="0" shrinkToFit="0" wrapText="0"/>
    </xf>
    <xf borderId="0" fillId="0" fontId="6" numFmtId="2" xfId="0" applyFont="1" applyNumberFormat="1"/>
    <xf borderId="11" fillId="12" fontId="19" numFmtId="0" xfId="0" applyAlignment="1" applyBorder="1" applyFill="1" applyFont="1">
      <alignment readingOrder="0"/>
    </xf>
    <xf borderId="11" fillId="12" fontId="20" numFmtId="0" xfId="0" applyBorder="1" applyFont="1"/>
    <xf borderId="11" fillId="12" fontId="20" numFmtId="2" xfId="0" applyBorder="1" applyFont="1" applyNumberFormat="1"/>
    <xf borderId="11" fillId="12" fontId="20" numFmtId="0" xfId="0" applyAlignment="1" applyBorder="1" applyFont="1">
      <alignment horizontal="right"/>
    </xf>
    <xf borderId="11" fillId="12" fontId="20" numFmtId="164" xfId="0" applyBorder="1" applyFont="1" applyNumberFormat="1"/>
    <xf borderId="10" fillId="12" fontId="20" numFmtId="11" xfId="0" applyBorder="1" applyFont="1" applyNumberFormat="1"/>
    <xf borderId="11" fillId="12" fontId="20" numFmtId="11" xfId="0" applyBorder="1" applyFont="1" applyNumberFormat="1"/>
    <xf borderId="11" fillId="12" fontId="21" numFmtId="0" xfId="0" applyBorder="1" applyFont="1"/>
    <xf borderId="0" fillId="0" fontId="22" numFmtId="0" xfId="0" applyFont="1"/>
    <xf borderId="0" fillId="0" fontId="22" numFmtId="0" xfId="0" applyAlignment="1" applyFont="1">
      <alignment horizontal="right"/>
    </xf>
    <xf borderId="0" fillId="0" fontId="22" numFmtId="164" xfId="0" applyFont="1" applyNumberFormat="1"/>
    <xf borderId="0" fillId="0" fontId="1" numFmtId="11" xfId="0" applyFont="1" applyNumberFormat="1"/>
    <xf borderId="0" fillId="0" fontId="23" numFmtId="0" xfId="0" applyFont="1"/>
    <xf borderId="1" fillId="0" fontId="1" numFmtId="0" xfId="0" applyBorder="1" applyFont="1"/>
    <xf borderId="1" fillId="0" fontId="1" numFmtId="2" xfId="0" applyBorder="1" applyFont="1" applyNumberFormat="1"/>
    <xf borderId="1" fillId="0" fontId="1" numFmtId="165" xfId="0" applyAlignment="1" applyBorder="1" applyFont="1" applyNumberFormat="1">
      <alignment horizontal="right"/>
    </xf>
    <xf borderId="1" fillId="0" fontId="1" numFmtId="164" xfId="0" applyBorder="1" applyFont="1" applyNumberFormat="1"/>
    <xf borderId="1" fillId="0" fontId="1" numFmtId="165" xfId="0" applyBorder="1" applyFont="1" applyNumberFormat="1"/>
    <xf borderId="15" fillId="0" fontId="1" numFmtId="11" xfId="0" applyBorder="1" applyFont="1" applyNumberFormat="1"/>
    <xf borderId="1" fillId="0" fontId="1" numFmtId="11" xfId="0" applyBorder="1" applyFont="1" applyNumberFormat="1"/>
    <xf borderId="16" fillId="0" fontId="1" numFmtId="11" xfId="0" applyBorder="1" applyFont="1" applyNumberFormat="1"/>
    <xf borderId="1" fillId="0" fontId="21" numFmtId="0" xfId="0" applyBorder="1" applyFont="1"/>
    <xf borderId="17" fillId="0" fontId="4" numFmtId="0" xfId="0" applyAlignment="1" applyBorder="1" applyFont="1">
      <alignment horizontal="center"/>
    </xf>
    <xf borderId="0" fillId="0" fontId="4" numFmtId="0" xfId="0" applyFont="1"/>
    <xf borderId="0" fillId="0" fontId="1" numFmtId="165" xfId="0" applyAlignment="1" applyFont="1" applyNumberFormat="1">
      <alignment horizontal="right"/>
    </xf>
    <xf borderId="0" fillId="0" fontId="1" numFmtId="164" xfId="0" applyFont="1" applyNumberFormat="1"/>
    <xf borderId="0" fillId="0" fontId="1" numFmtId="165" xfId="0" applyFont="1" applyNumberFormat="1"/>
    <xf borderId="0" fillId="0" fontId="1" numFmtId="2" xfId="0" applyFont="1" applyNumberFormat="1"/>
    <xf borderId="18" fillId="2" fontId="1" numFmtId="0" xfId="0" applyBorder="1" applyFont="1"/>
    <xf borderId="18" fillId="4" fontId="1" numFmtId="0" xfId="0" applyBorder="1" applyFont="1"/>
    <xf borderId="18" fillId="3" fontId="1" numFmtId="0" xfId="0" applyBorder="1" applyFont="1"/>
    <xf borderId="19" fillId="5" fontId="1" numFmtId="0" xfId="0" applyBorder="1" applyFont="1"/>
    <xf borderId="19" fillId="6" fontId="1" numFmtId="0" xfId="0" applyBorder="1" applyFont="1"/>
    <xf borderId="0" fillId="0" fontId="24" numFmtId="0" xfId="0" applyAlignment="1" applyFont="1">
      <alignment horizontal="right"/>
    </xf>
    <xf borderId="0" fillId="0" fontId="24" numFmtId="164" xfId="0" applyFont="1" applyNumberFormat="1"/>
    <xf borderId="0" fillId="0" fontId="25" numFmtId="0" xfId="0" applyFont="1"/>
    <xf borderId="0" fillId="0" fontId="1" numFmtId="20" xfId="0" applyFont="1" applyNumberFormat="1"/>
    <xf borderId="0" fillId="0" fontId="4" numFmtId="0" xfId="0" applyAlignment="1" applyFont="1">
      <alignment horizontal="right"/>
    </xf>
    <xf borderId="0" fillId="0" fontId="4" numFmtId="164" xfId="0" applyFont="1" applyNumberFormat="1"/>
    <xf borderId="0" fillId="0" fontId="24" numFmtId="0" xfId="0" applyFont="1"/>
    <xf borderId="0" fillId="0" fontId="24" numFmtId="0" xfId="0" applyAlignment="1" applyFont="1">
      <alignment readingOrder="0"/>
    </xf>
    <xf borderId="0" fillId="0" fontId="24" numFmtId="11" xfId="0" applyFont="1" applyNumberFormat="1"/>
    <xf borderId="0" fillId="0" fontId="24" numFmtId="2" xfId="0" applyFont="1" applyNumberFormat="1"/>
    <xf borderId="0" fillId="0" fontId="24" numFmtId="165" xfId="0" applyFont="1" applyNumberFormat="1"/>
    <xf borderId="0" fillId="0" fontId="26" numFmtId="0" xfId="0" applyFont="1"/>
    <xf borderId="20" fillId="0" fontId="26" numFmtId="0" xfId="0" applyBorder="1" applyFont="1"/>
    <xf borderId="0" fillId="0" fontId="27" numFmtId="0" xfId="0" applyFont="1"/>
    <xf borderId="0" fillId="0" fontId="27" numFmtId="11" xfId="0" applyFont="1" applyNumberFormat="1"/>
    <xf borderId="0" fillId="0" fontId="28" numFmtId="0" xfId="0" applyAlignment="1" applyFont="1">
      <alignment readingOrder="0"/>
    </xf>
    <xf borderId="21" fillId="0" fontId="24" numFmtId="0" xfId="0" applyAlignment="1" applyBorder="1" applyFont="1">
      <alignment horizontal="left" readingOrder="0" shrinkToFit="0" vertical="center" wrapText="0"/>
    </xf>
    <xf borderId="22" fillId="0" fontId="24" numFmtId="0" xfId="0" applyAlignment="1" applyBorder="1" applyFont="1">
      <alignment horizontal="left" readingOrder="0" shrinkToFit="0" vertical="center" wrapText="0"/>
    </xf>
    <xf borderId="23" fillId="0" fontId="24" numFmtId="0" xfId="0" applyAlignment="1" applyBorder="1" applyFont="1">
      <alignment horizontal="left" readingOrder="0" shrinkToFit="0" vertical="center" wrapText="0"/>
    </xf>
    <xf borderId="24" fillId="0" fontId="24" numFmtId="0" xfId="0" applyAlignment="1" applyBorder="1" applyFont="1">
      <alignment readingOrder="0" shrinkToFit="0" vertical="center" wrapText="0"/>
    </xf>
    <xf borderId="25" fillId="0" fontId="24" numFmtId="0" xfId="0" applyAlignment="1" applyBorder="1" applyFont="1">
      <alignment readingOrder="0" shrinkToFit="0" vertical="center" wrapText="0"/>
    </xf>
    <xf borderId="26" fillId="0" fontId="24" numFmtId="0" xfId="0" applyAlignment="1" applyBorder="1" applyFont="1">
      <alignment readingOrder="0" shrinkToFit="0" vertical="center" wrapText="0"/>
    </xf>
    <xf borderId="27" fillId="0" fontId="24" numFmtId="0" xfId="0" applyAlignment="1" applyBorder="1" applyFont="1">
      <alignment readingOrder="0" shrinkToFit="0" vertical="center" wrapText="0"/>
    </xf>
    <xf borderId="28" fillId="0" fontId="24" numFmtId="0" xfId="0" applyAlignment="1" applyBorder="1" applyFont="1">
      <alignment readingOrder="0" shrinkToFit="0" vertical="center" wrapText="0"/>
    </xf>
    <xf borderId="29" fillId="0" fontId="24" numFmtId="0" xfId="0" applyAlignment="1" applyBorder="1" applyFont="1">
      <alignment readingOrder="0" shrinkToFit="0" vertical="center" wrapText="0"/>
    </xf>
    <xf borderId="30" fillId="0" fontId="24" numFmtId="0" xfId="0" applyAlignment="1" applyBorder="1" applyFont="1">
      <alignment readingOrder="0" shrinkToFit="0" vertical="center" wrapText="0"/>
    </xf>
    <xf borderId="31" fillId="0" fontId="24" numFmtId="0" xfId="0" applyAlignment="1" applyBorder="1" applyFont="1">
      <alignment readingOrder="0" shrinkToFit="0" vertical="center" wrapText="0"/>
    </xf>
    <xf borderId="32" fillId="0" fontId="24" numFmtId="0" xfId="0" applyAlignment="1" applyBorder="1" applyFont="1">
      <alignment readingOrder="0" shrinkToFit="0" vertical="center" wrapText="0"/>
    </xf>
    <xf borderId="25" fillId="0" fontId="24" numFmtId="11" xfId="0" applyAlignment="1" applyBorder="1" applyFont="1" applyNumberFormat="1">
      <alignment shrinkToFit="0" vertical="center" wrapText="0"/>
    </xf>
    <xf borderId="25" fillId="0" fontId="24" numFmtId="0" xfId="0" applyAlignment="1" applyBorder="1" applyFont="1">
      <alignment shrinkToFit="0" vertical="center" wrapText="0"/>
    </xf>
    <xf borderId="26" fillId="0" fontId="24" numFmtId="0" xfId="0" applyAlignment="1" applyBorder="1" applyFont="1">
      <alignment shrinkToFit="0" vertical="center" wrapText="0"/>
    </xf>
    <xf borderId="28" fillId="0" fontId="24" numFmtId="11" xfId="0" applyAlignment="1" applyBorder="1" applyFont="1" applyNumberFormat="1">
      <alignment shrinkToFit="0" vertical="center" wrapText="0"/>
    </xf>
    <xf borderId="28" fillId="0" fontId="24" numFmtId="0" xfId="0" applyAlignment="1" applyBorder="1" applyFont="1">
      <alignment shrinkToFit="0" vertical="center" wrapText="0"/>
    </xf>
    <xf borderId="29" fillId="0" fontId="24" numFmtId="0" xfId="0" applyAlignment="1" applyBorder="1" applyFont="1">
      <alignment shrinkToFit="0" vertical="center" wrapText="0"/>
    </xf>
    <xf borderId="33" fillId="0" fontId="24" numFmtId="0" xfId="0" applyAlignment="1" applyBorder="1" applyFont="1">
      <alignment readingOrder="0" shrinkToFit="0" vertical="center" wrapText="0"/>
    </xf>
    <xf borderId="34" fillId="0" fontId="24" numFmtId="0" xfId="0" applyAlignment="1" applyBorder="1" applyFont="1">
      <alignment readingOrder="0" shrinkToFit="0" vertical="center" wrapText="0"/>
    </xf>
    <xf borderId="34" fillId="0" fontId="24" numFmtId="11" xfId="0" applyAlignment="1" applyBorder="1" applyFont="1" applyNumberFormat="1">
      <alignment shrinkToFit="0" vertical="center" wrapText="0"/>
    </xf>
    <xf borderId="34" fillId="0" fontId="24" numFmtId="0" xfId="0" applyAlignment="1" applyBorder="1" applyFont="1">
      <alignment shrinkToFit="0" vertical="center" wrapText="0"/>
    </xf>
    <xf borderId="35" fillId="0" fontId="24" numFmtId="0" xfId="0" applyAlignment="1" applyBorder="1" applyFont="1">
      <alignment shrinkToFit="0" vertical="center" wrapText="0"/>
    </xf>
    <xf borderId="0" fillId="0" fontId="24" numFmtId="11" xfId="0" applyAlignment="1" applyFont="1" applyNumberFormat="1">
      <alignment readingOrder="0"/>
    </xf>
  </cellXfs>
  <cellStyles count="1">
    <cellStyle xfId="0" name="Normal" builtinId="0"/>
  </cellStyles>
  <dxfs count="7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>
        <b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Mamajek SpT Table-style">
      <tableStyleElement dxfId="4" type="headerRow"/>
      <tableStyleElement dxfId="5" type="firstRowStripe"/>
      <tableStyleElement dxfId="6" type="secondRowStripe"/>
    </tableStyle>
    <tableStyle count="3" pivot="0" name="Ha Continuum Table-style">
      <tableStyleElement dxfId="4" type="headerRow"/>
      <tableStyleElement dxfId="5" type="firstRowStripe"/>
      <tableStyleElement dxfId="6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2</xdr:row>
      <xdr:rowOff>152400</xdr:rowOff>
    </xdr:from>
    <xdr:ext cx="3190875" cy="39433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400050</xdr:colOff>
      <xdr:row>28</xdr:row>
      <xdr:rowOff>9525</xdr:rowOff>
    </xdr:from>
    <xdr:ext cx="2590800" cy="197167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800100</xdr:colOff>
      <xdr:row>45</xdr:row>
      <xdr:rowOff>200025</xdr:rowOff>
    </xdr:from>
    <xdr:ext cx="2724150" cy="182880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26" displayName="Table1" name="Table1" id="1">
  <tableColumns count="3">
    <tableColumn name="SpT" id="1"/>
    <tableColumn name="Teff" id="2"/>
    <tableColumn name="log10(Lbol)" id="3"/>
  </tableColumns>
  <tableStyleInfo name="Mamajek SpT Table-style" showColumnStripes="0" showFirstColumn="1" showLastColumn="1" showRowStripes="1"/>
</table>
</file>

<file path=xl/tables/table2.xml><?xml version="1.0" encoding="utf-8"?>
<table xmlns="http://schemas.openxmlformats.org/spreadsheetml/2006/main" ref="A1:F19" displayName="Table2" name="Table2" id="2">
  <tableColumns count="6">
    <tableColumn name="Teff" id="1"/>
    <tableColumn name="Ha Continuum Surface Flux (erg s-1 cm-2 Å-1)" id="2"/>
    <tableColumn name="Radius (Rsun)" id="3"/>
    <tableColumn name="Radius (cm)" id="4"/>
    <tableColumn name="Sfc Area (cm2)" id="5"/>
    <tableColumn name="Ha Continuum Luminosity (erg s-1 AA-1)" id="6"/>
  </tableColumns>
  <tableStyleInfo name="Ha Continuum Tab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exofop.ipac.caltech.edu/tess/target.php?id=354518617" TargetMode="External"/><Relationship Id="rId3" Type="http://schemas.openxmlformats.org/officeDocument/2006/relationships/hyperlink" Target="https://exofop.ipac.caltech.edu/tess/target.php?id=318022259" TargetMode="External"/><Relationship Id="rId4" Type="http://schemas.openxmlformats.org/officeDocument/2006/relationships/hyperlink" Target="https://exofop.ipac.caltech.edu/tess/target.php?id=407591297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exofop.ipac.caltech.edu/tess/target.php?id=219338557" TargetMode="External"/><Relationship Id="rId12" Type="http://schemas.openxmlformats.org/officeDocument/2006/relationships/vmlDrawing" Target="../drawings/vmlDrawing1.vml"/><Relationship Id="rId9" Type="http://schemas.openxmlformats.org/officeDocument/2006/relationships/hyperlink" Target="https://exofop.ipac.caltech.edu/tess/target.php?id=219229644" TargetMode="External"/><Relationship Id="rId5" Type="http://schemas.openxmlformats.org/officeDocument/2006/relationships/hyperlink" Target="https://exofop.ipac.caltech.edu/tess/target.php?id=285048486" TargetMode="External"/><Relationship Id="rId6" Type="http://schemas.openxmlformats.org/officeDocument/2006/relationships/hyperlink" Target="https://exofop.ipac.caltech.edu/tess/view_tag.php?tag=1516" TargetMode="External"/><Relationship Id="rId7" Type="http://schemas.openxmlformats.org/officeDocument/2006/relationships/hyperlink" Target="https://exofop.ipac.caltech.edu/tess/target.php?id=261257684" TargetMode="External"/><Relationship Id="rId8" Type="http://schemas.openxmlformats.org/officeDocument/2006/relationships/hyperlink" Target="https://exofop.ipac.caltech.edu/tess/target.php?id=27035539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1" width="17.44"/>
    <col customWidth="1" min="2" max="4" width="14.0"/>
    <col customWidth="1" min="5" max="5" width="11.44"/>
    <col customWidth="1" min="6" max="7" width="10.56"/>
    <col customWidth="1" min="8" max="8" width="6.44"/>
    <col customWidth="1" min="9" max="9" width="8.0"/>
    <col customWidth="1" min="10" max="11" width="8.44"/>
    <col customWidth="1" min="12" max="12" width="8.56"/>
    <col customWidth="1" min="13" max="13" width="10.22"/>
    <col customWidth="1" min="14" max="14" width="8.56"/>
    <col customWidth="1" min="15" max="16" width="6.44"/>
    <col customWidth="1" min="17" max="17" width="12.11"/>
    <col customWidth="1" min="18" max="18" width="8.33"/>
    <col customWidth="1" min="19" max="22" width="9.0"/>
    <col customWidth="1" min="23" max="23" width="18.44"/>
    <col customWidth="1" min="24" max="24" width="19.78"/>
    <col customWidth="1" min="25" max="25" width="12.89"/>
    <col customWidth="1" min="26" max="26" width="13.56"/>
    <col customWidth="1" min="27" max="27" width="19.78"/>
    <col customWidth="1" min="28" max="28" width="12.33"/>
    <col customWidth="1" min="29" max="29" width="12.67"/>
    <col customWidth="1" min="30" max="30" width="24.44"/>
    <col customWidth="1" min="31" max="32" width="10.56"/>
    <col customWidth="1" min="33" max="33" width="12.44"/>
    <col customWidth="1" min="34" max="34" width="14.67"/>
    <col customWidth="1" min="35" max="35" width="12.89"/>
    <col customWidth="1" min="36" max="36" width="24.44"/>
    <col customWidth="1" min="37" max="38" width="10.56"/>
    <col customWidth="1" min="39" max="39" width="12.44"/>
    <col customWidth="1" min="40" max="44" width="10.56"/>
    <col customWidth="1" min="45" max="45" width="10.78"/>
    <col customWidth="1" min="46" max="46" width="21.67"/>
  </cols>
  <sheetData>
    <row r="1" ht="27.75" customHeight="1">
      <c r="A1" s="1" t="s">
        <v>0</v>
      </c>
      <c r="B1" s="2"/>
      <c r="C1" s="2" t="s">
        <v>1</v>
      </c>
      <c r="D1" s="3"/>
      <c r="E1" s="3"/>
      <c r="F1" s="3"/>
      <c r="G1" s="3"/>
      <c r="H1" s="4"/>
      <c r="I1" s="5"/>
      <c r="J1" s="5"/>
      <c r="K1" s="5"/>
      <c r="L1" s="5"/>
      <c r="M1" s="5"/>
      <c r="N1" s="3"/>
      <c r="O1" s="3"/>
      <c r="P1" s="3"/>
      <c r="Q1" s="3"/>
      <c r="R1" s="3"/>
      <c r="S1" s="1"/>
      <c r="T1" s="6" t="s">
        <v>2</v>
      </c>
      <c r="U1" s="7"/>
      <c r="V1" s="7"/>
      <c r="W1" s="1" t="s">
        <v>3</v>
      </c>
      <c r="X1" s="1" t="s">
        <v>4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2"/>
    </row>
    <row r="2" ht="15.75" customHeight="1">
      <c r="A2" s="8" t="s">
        <v>5</v>
      </c>
      <c r="B2" s="9" t="s">
        <v>6</v>
      </c>
      <c r="C2" s="10" t="s">
        <v>7</v>
      </c>
      <c r="D2" s="10" t="s">
        <v>8</v>
      </c>
      <c r="E2" s="11" t="s">
        <v>9</v>
      </c>
      <c r="F2" s="11" t="s">
        <v>10</v>
      </c>
      <c r="G2" s="12" t="s">
        <v>11</v>
      </c>
      <c r="H2" s="13" t="s">
        <v>12</v>
      </c>
      <c r="I2" s="14" t="s">
        <v>13</v>
      </c>
      <c r="J2" s="14" t="s">
        <v>14</v>
      </c>
      <c r="K2" s="14" t="s">
        <v>15</v>
      </c>
      <c r="L2" s="14" t="s">
        <v>16</v>
      </c>
      <c r="M2" s="14" t="s">
        <v>17</v>
      </c>
      <c r="N2" s="12" t="s">
        <v>18</v>
      </c>
      <c r="O2" s="15" t="s">
        <v>19</v>
      </c>
      <c r="P2" s="15" t="s">
        <v>20</v>
      </c>
      <c r="Q2" s="11" t="s">
        <v>21</v>
      </c>
      <c r="R2" s="11" t="s">
        <v>22</v>
      </c>
      <c r="S2" s="11" t="s">
        <v>23</v>
      </c>
      <c r="T2" s="16" t="s">
        <v>24</v>
      </c>
      <c r="U2" s="17" t="s">
        <v>25</v>
      </c>
      <c r="V2" s="18" t="s">
        <v>26</v>
      </c>
      <c r="W2" s="19" t="s">
        <v>27</v>
      </c>
      <c r="X2" s="19" t="s">
        <v>28</v>
      </c>
      <c r="Y2" s="20" t="s">
        <v>29</v>
      </c>
      <c r="Z2" s="20" t="s">
        <v>30</v>
      </c>
      <c r="AA2" s="8" t="s">
        <v>31</v>
      </c>
      <c r="AB2" s="8" t="s">
        <v>32</v>
      </c>
      <c r="AC2" s="8" t="s">
        <v>33</v>
      </c>
      <c r="AD2" s="20" t="s">
        <v>34</v>
      </c>
      <c r="AE2" s="8" t="s">
        <v>35</v>
      </c>
      <c r="AF2" s="8" t="s">
        <v>36</v>
      </c>
      <c r="AG2" s="8" t="s">
        <v>37</v>
      </c>
      <c r="AH2" s="20" t="s">
        <v>38</v>
      </c>
      <c r="AI2" s="20" t="s">
        <v>39</v>
      </c>
      <c r="AJ2" s="20" t="s">
        <v>40</v>
      </c>
      <c r="AK2" s="8" t="s">
        <v>35</v>
      </c>
      <c r="AL2" s="8" t="s">
        <v>41</v>
      </c>
      <c r="AM2" s="8" t="s">
        <v>42</v>
      </c>
      <c r="AN2" s="20" t="s">
        <v>38</v>
      </c>
      <c r="AO2" s="20" t="s">
        <v>39</v>
      </c>
      <c r="AP2" s="21" t="s">
        <v>43</v>
      </c>
      <c r="AQ2" s="21" t="s">
        <v>44</v>
      </c>
      <c r="AR2" s="21" t="s">
        <v>45</v>
      </c>
      <c r="AS2" s="21" t="s">
        <v>46</v>
      </c>
      <c r="AT2" s="10"/>
    </row>
    <row r="3" ht="15.75" customHeight="1">
      <c r="A3" s="22" t="s">
        <v>47</v>
      </c>
      <c r="B3" s="23"/>
      <c r="C3" s="24" t="s">
        <v>47</v>
      </c>
      <c r="D3" s="24" t="s">
        <v>47</v>
      </c>
      <c r="E3" s="25" t="s">
        <v>48</v>
      </c>
      <c r="F3" s="26" t="s">
        <v>49</v>
      </c>
      <c r="G3" s="26"/>
      <c r="H3" s="27"/>
      <c r="I3" s="28"/>
      <c r="J3" s="28"/>
      <c r="K3" s="28"/>
      <c r="L3" s="28"/>
      <c r="M3" s="29" t="s">
        <v>50</v>
      </c>
      <c r="N3" s="30" t="s">
        <v>49</v>
      </c>
      <c r="O3" s="31" t="s">
        <v>48</v>
      </c>
      <c r="P3" s="31" t="s">
        <v>48</v>
      </c>
      <c r="Q3" s="26" t="s">
        <v>51</v>
      </c>
      <c r="R3" s="26" t="s">
        <v>52</v>
      </c>
      <c r="S3" s="26" t="s">
        <v>53</v>
      </c>
      <c r="T3" s="32" t="s">
        <v>54</v>
      </c>
      <c r="U3" s="33" t="s">
        <v>54</v>
      </c>
      <c r="V3" s="34"/>
      <c r="W3" s="33"/>
      <c r="X3" s="33" t="s">
        <v>54</v>
      </c>
      <c r="Y3" s="35"/>
      <c r="Z3" s="35"/>
      <c r="AA3" s="22" t="s">
        <v>47</v>
      </c>
      <c r="AB3" s="22" t="s">
        <v>47</v>
      </c>
      <c r="AC3" s="22" t="s">
        <v>47</v>
      </c>
      <c r="AD3" s="22" t="s">
        <v>47</v>
      </c>
      <c r="AE3" s="22" t="s">
        <v>47</v>
      </c>
      <c r="AF3" s="22" t="s">
        <v>47</v>
      </c>
      <c r="AG3" s="22" t="s">
        <v>47</v>
      </c>
      <c r="AH3" s="35"/>
      <c r="AI3" s="35"/>
      <c r="AJ3" s="22" t="s">
        <v>47</v>
      </c>
      <c r="AK3" s="22" t="s">
        <v>47</v>
      </c>
      <c r="AL3" s="22" t="s">
        <v>47</v>
      </c>
      <c r="AM3" s="22" t="s">
        <v>47</v>
      </c>
      <c r="AN3" s="35"/>
      <c r="AO3" s="35"/>
      <c r="AP3" s="36" t="s">
        <v>54</v>
      </c>
      <c r="AQ3" s="36" t="s">
        <v>54</v>
      </c>
      <c r="AR3" s="36" t="s">
        <v>54</v>
      </c>
      <c r="AS3" s="36" t="s">
        <v>54</v>
      </c>
      <c r="AT3" s="23"/>
    </row>
    <row r="4" ht="15.75" customHeight="1">
      <c r="A4" s="37" t="s">
        <v>55</v>
      </c>
      <c r="B4" s="38"/>
      <c r="C4" s="38" t="s">
        <v>56</v>
      </c>
      <c r="D4" s="38" t="s">
        <v>57</v>
      </c>
      <c r="E4" s="38">
        <v>15.39</v>
      </c>
      <c r="F4" s="39" t="s">
        <v>58</v>
      </c>
      <c r="G4" s="40"/>
      <c r="H4" s="41"/>
      <c r="I4" s="42"/>
      <c r="J4" s="42"/>
      <c r="K4" s="42"/>
      <c r="L4" s="42"/>
      <c r="M4" s="42"/>
      <c r="N4" s="43"/>
      <c r="O4" s="43">
        <f>VLOOKUP(C4,'Lookup Tables'!$D$2:$F$4,MATCH(D4,'Lookup Tables'!$D$1:$F$1),FALSE)</f>
        <v>-2.3</v>
      </c>
      <c r="P4" s="43">
        <f t="shared" ref="P4:P62" si="1">E4+O4</f>
        <v>13.09</v>
      </c>
      <c r="Q4" s="38">
        <v>3433.0</v>
      </c>
      <c r="R4" s="38">
        <v>22.03</v>
      </c>
      <c r="S4" s="44">
        <v>0.43</v>
      </c>
      <c r="T4" s="45">
        <f t="shared" ref="T4:T62" si="2">10^(0.32+0.92*LOG10(AP4))</f>
        <v>0</v>
      </c>
      <c r="U4" s="45">
        <f t="shared" ref="U4:U62" si="3">10^(2.4+1.1*LOG10(AP4))</f>
        <v>0</v>
      </c>
      <c r="V4" s="45">
        <f t="shared" ref="V4:V13" si="4">MAX(W4:X4)</f>
        <v>0</v>
      </c>
      <c r="W4" s="45">
        <f t="shared" ref="W4:W62" si="5">37*T4</f>
        <v>0</v>
      </c>
      <c r="X4" s="45">
        <f>AS4*((S4*R_sun)/(R4*cminpc))^2</f>
        <v>0</v>
      </c>
      <c r="Y4" s="38" t="s">
        <v>59</v>
      </c>
      <c r="Z4" s="38">
        <v>10.73</v>
      </c>
      <c r="AA4" s="46" t="s">
        <v>60</v>
      </c>
      <c r="AB4" s="47">
        <v>1956106.0</v>
      </c>
      <c r="AC4" s="48">
        <v>185.39</v>
      </c>
      <c r="AD4" s="38" t="s">
        <v>61</v>
      </c>
      <c r="AE4" s="49" t="s">
        <v>62</v>
      </c>
      <c r="AF4" s="38"/>
      <c r="AG4" s="50"/>
      <c r="AH4" s="38"/>
      <c r="AI4" s="38"/>
      <c r="AJ4" s="38" t="s">
        <v>63</v>
      </c>
      <c r="AK4" s="49">
        <v>1956151.0</v>
      </c>
      <c r="AL4" s="38">
        <v>65.553</v>
      </c>
      <c r="AM4" s="50">
        <v>1292.323</v>
      </c>
      <c r="AN4" s="45"/>
      <c r="AO4" s="45"/>
      <c r="AP4" s="45">
        <f t="shared" ref="AP4:AP62" si="6">10^(-0.4*(E4+O4+20.94))</f>
        <v>0</v>
      </c>
      <c r="AQ4" s="45">
        <f>(AP4*100000000-((S4*R_sun)/(R4*cminpc))^2*PI()*((2*h_con*c_con^2/0.0000365^5)*(1/(EXP(h_con*c_con/(0.0000365*k_con*Q4))-1))))/(((S4*R_sun)/(R4*cminpc))^2*PI()*((2*h_con*c_con^2/0.0000365^5)*(1/(EXP(h_con*c_con/(0.0000365*k_con*9000))-1))))</f>
        <v>0.0009093877442</v>
      </c>
      <c r="AR4" s="45">
        <f>AQ4*PI()*(((2*h_con*c_con^2/0.0000135^5)*(1/(EXP(h_con*c_con/(0.0000135*k_con*9000))-1)))+((2*h_con*c_con^2/0.0000175^5)*(1/(EXP(h_con*c_con/(0.0000175*k_con*9000))-1))))/2*(1750-1350)/100000000</f>
        <v>5563355.133</v>
      </c>
      <c r="AS4" s="45">
        <f t="shared" ref="AS4:AS62" si="7">10^(0.43*LOG10(AR4)+3.97)</f>
        <v>7421553.406</v>
      </c>
      <c r="AT4" s="51" t="str">
        <f t="shared" ref="AT4:AT62" si="8">A4 &amp; " - " &amp; D4
</f>
        <v>TOI-244 - inactive</v>
      </c>
    </row>
    <row r="5" ht="15.75" customHeight="1">
      <c r="A5" s="52" t="s">
        <v>64</v>
      </c>
      <c r="B5" s="51"/>
      <c r="C5" s="51" t="s">
        <v>56</v>
      </c>
      <c r="D5" s="51" t="s">
        <v>57</v>
      </c>
      <c r="E5" s="51">
        <v>16.7</v>
      </c>
      <c r="F5" s="53" t="s">
        <v>65</v>
      </c>
      <c r="G5" s="54"/>
      <c r="H5" s="55"/>
      <c r="I5" s="56"/>
      <c r="J5" s="56"/>
      <c r="K5" s="56"/>
      <c r="L5" s="56"/>
      <c r="M5" s="56"/>
      <c r="N5" s="57"/>
      <c r="O5" s="57">
        <f>VLOOKUP(C5,'Lookup Tables'!$D$2:$F$4,MATCH(D5,'Lookup Tables'!$D$1:$F$1),FALSE)</f>
        <v>-2.3</v>
      </c>
      <c r="P5" s="57">
        <f t="shared" si="1"/>
        <v>14.4</v>
      </c>
      <c r="Q5" s="51">
        <v>3496.0</v>
      </c>
      <c r="R5" s="51">
        <v>24.74</v>
      </c>
      <c r="S5" s="58">
        <v>0.34</v>
      </c>
      <c r="T5" s="59">
        <f t="shared" si="2"/>
        <v>0</v>
      </c>
      <c r="U5" s="59">
        <f t="shared" si="3"/>
        <v>0</v>
      </c>
      <c r="V5" s="59">
        <f t="shared" si="4"/>
        <v>0</v>
      </c>
      <c r="W5" s="60">
        <f t="shared" si="5"/>
        <v>0</v>
      </c>
      <c r="X5" s="60">
        <f>AS5*((S5*R_sun)/(R5*cminpc))^2</f>
        <v>0</v>
      </c>
      <c r="Y5" s="51" t="s">
        <v>59</v>
      </c>
      <c r="Z5" s="51">
        <v>12.1</v>
      </c>
      <c r="AA5" s="61" t="s">
        <v>66</v>
      </c>
      <c r="AB5" s="61">
        <v>1934461.0</v>
      </c>
      <c r="AC5" s="62">
        <v>10889.0</v>
      </c>
      <c r="AD5" s="51" t="s">
        <v>61</v>
      </c>
      <c r="AE5" s="63" t="s">
        <v>62</v>
      </c>
      <c r="AF5" s="51"/>
      <c r="AG5" s="51"/>
      <c r="AH5" s="51"/>
      <c r="AI5" s="51"/>
      <c r="AJ5" s="51" t="s">
        <v>63</v>
      </c>
      <c r="AK5" s="51">
        <v>1934489.0</v>
      </c>
      <c r="AL5" s="51">
        <v>20.838</v>
      </c>
      <c r="AM5" s="51">
        <v>522.759</v>
      </c>
      <c r="AN5" s="60"/>
      <c r="AO5" s="60"/>
      <c r="AP5" s="60">
        <f t="shared" si="6"/>
        <v>0</v>
      </c>
      <c r="AQ5" s="60">
        <f>(AP5*100000000-((S5*R_sun)/(R5*cminpc))^2*PI()*((2*h_con*c_con^2/0.0000365^5)*(1/(EXP(h_con*c_con/(0.0000365*k_con*Q5))-1))))/(((S5*R_sun)/(R5*cminpc))^2*PI()*((2*h_con*c_con^2/0.0000365^5)*(1/(EXP(h_con*c_con/(0.0000365*k_con*9000))-1))))</f>
        <v>0.00003984445182</v>
      </c>
      <c r="AR5" s="60">
        <f>AQ5*PI()*(((2*h_con*c_con^2/0.0000135^5)*(1/(EXP(h_con*c_con/(0.0000135*k_con*9000))-1)))+((2*h_con*c_con^2/0.0000175^5)*(1/(EXP(h_con*c_con/(0.0000175*k_con*9000))-1))))/2*(1750-1350)/100000000</f>
        <v>243756.1282</v>
      </c>
      <c r="AS5" s="60">
        <f t="shared" si="7"/>
        <v>1933707.953</v>
      </c>
      <c r="AT5" s="51" t="str">
        <f t="shared" si="8"/>
        <v>TOI-1468 - inactive</v>
      </c>
    </row>
    <row r="6" ht="15.75" customHeight="1">
      <c r="A6" s="52" t="s">
        <v>67</v>
      </c>
      <c r="B6" s="51"/>
      <c r="C6" s="51" t="s">
        <v>68</v>
      </c>
      <c r="D6" s="51" t="s">
        <v>57</v>
      </c>
      <c r="E6" s="51">
        <v>14.35</v>
      </c>
      <c r="F6" s="53" t="s">
        <v>58</v>
      </c>
      <c r="G6" s="54"/>
      <c r="H6" s="55"/>
      <c r="I6" s="56"/>
      <c r="J6" s="56"/>
      <c r="K6" s="56"/>
      <c r="L6" s="56"/>
      <c r="M6" s="56"/>
      <c r="N6" s="57"/>
      <c r="O6" s="57">
        <f>VLOOKUP(C6,'Lookup Tables'!$D$2:$F$4,MATCH(D6,'Lookup Tables'!$D$1:$F$1),FALSE)</f>
        <v>-2.3</v>
      </c>
      <c r="P6" s="57">
        <f t="shared" si="1"/>
        <v>12.05</v>
      </c>
      <c r="Q6" s="51">
        <v>3690.0</v>
      </c>
      <c r="R6" s="51">
        <v>45.13</v>
      </c>
      <c r="S6" s="58">
        <v>0.52</v>
      </c>
      <c r="T6" s="59">
        <f t="shared" si="2"/>
        <v>0</v>
      </c>
      <c r="U6" s="59">
        <f t="shared" si="3"/>
        <v>0</v>
      </c>
      <c r="V6" s="59">
        <f t="shared" si="4"/>
        <v>0</v>
      </c>
      <c r="W6" s="60">
        <f t="shared" si="5"/>
        <v>0</v>
      </c>
      <c r="X6" s="60">
        <f>AS6*((S6*R_sun)/(R6*cminpc))^2</f>
        <v>0</v>
      </c>
      <c r="Y6" s="51">
        <v>-59.46</v>
      </c>
      <c r="Z6" s="51">
        <v>2.19</v>
      </c>
      <c r="AA6" s="64" t="s">
        <v>60</v>
      </c>
      <c r="AB6" s="61">
        <v>1934487.0</v>
      </c>
      <c r="AC6" s="62">
        <v>11378.58</v>
      </c>
      <c r="AD6" s="51" t="s">
        <v>61</v>
      </c>
      <c r="AE6" s="51">
        <v>1957082.0</v>
      </c>
      <c r="AF6" s="65">
        <v>23.092</v>
      </c>
      <c r="AG6" s="65">
        <v>1743.544</v>
      </c>
      <c r="AH6" s="66"/>
      <c r="AI6" s="66"/>
      <c r="AJ6" s="51" t="s">
        <v>69</v>
      </c>
      <c r="AK6" s="67">
        <v>1982908.0</v>
      </c>
      <c r="AL6" s="51">
        <v>2.224</v>
      </c>
      <c r="AM6" s="51">
        <v>635.856</v>
      </c>
      <c r="AN6" s="51"/>
      <c r="AO6" s="68" t="s">
        <v>70</v>
      </c>
      <c r="AP6" s="60">
        <f t="shared" si="6"/>
        <v>0</v>
      </c>
      <c r="AQ6" s="60">
        <f>(AP6*100000000-((S6*R_sun)/(R6*cminpc))^2*PI()*((2*h_con*c_con^2/0.0000365^5)*(1/(EXP(h_con*c_con/(0.0000365*k_con*Q6))-1))))/(((S6*R_sun)/(R6*cminpc))^2*PI()*((2*h_con*c_con^2/0.0000365^5)*(1/(EXP(h_con*c_con/(0.0000365*k_con*9000))-1))))</f>
        <v>0.01107164688</v>
      </c>
      <c r="AR6" s="60">
        <f>AQ6*PI()*(((2*h_con*c_con^2/0.0000135^5)*(1/(EXP(h_con*c_con/(0.0000135*k_con*9000))-1)))+((2*h_con*c_con^2/0.0000175^5)*(1/(EXP(h_con*c_con/(0.0000175*k_con*9000))-1))))/2*(1750-1350)/100000000</f>
        <v>67732937.76</v>
      </c>
      <c r="AS6" s="60">
        <f t="shared" si="7"/>
        <v>21739220.24</v>
      </c>
      <c r="AT6" s="51" t="str">
        <f t="shared" si="8"/>
        <v>TOI-1695 - inactive</v>
      </c>
    </row>
    <row r="7" ht="15.75" customHeight="1">
      <c r="A7" s="37" t="s">
        <v>71</v>
      </c>
      <c r="B7" s="38"/>
      <c r="C7" s="38" t="s">
        <v>56</v>
      </c>
      <c r="D7" s="38" t="s">
        <v>72</v>
      </c>
      <c r="E7" s="38">
        <v>17.18</v>
      </c>
      <c r="F7" s="38">
        <v>-2.37</v>
      </c>
      <c r="G7" s="40"/>
      <c r="H7" s="41"/>
      <c r="I7" s="42"/>
      <c r="J7" s="42"/>
      <c r="K7" s="42"/>
      <c r="L7" s="42"/>
      <c r="M7" s="42"/>
      <c r="N7" s="43"/>
      <c r="O7" s="43">
        <f>VLOOKUP(C7,'Lookup Tables'!$D$2:$F$4,MATCH(D7,'Lookup Tables'!$D$1:$F$1),FALSE)</f>
        <v>-8</v>
      </c>
      <c r="P7" s="43">
        <f t="shared" si="1"/>
        <v>9.18</v>
      </c>
      <c r="Q7" s="38">
        <v>3216.0</v>
      </c>
      <c r="R7" s="38">
        <v>14.0</v>
      </c>
      <c r="S7" s="44">
        <v>0.19</v>
      </c>
      <c r="T7" s="45">
        <f t="shared" si="2"/>
        <v>0</v>
      </c>
      <c r="U7" s="45">
        <f t="shared" si="3"/>
        <v>0</v>
      </c>
      <c r="V7" s="45">
        <f t="shared" si="4"/>
        <v>0.0000000006368567028</v>
      </c>
      <c r="W7" s="45">
        <f t="shared" si="5"/>
        <v>0.0000000006368567028</v>
      </c>
      <c r="X7" s="45">
        <f>AS7*((S7*R_sun)/(R7*cminpc))^2</f>
        <v>0</v>
      </c>
      <c r="Y7" s="38" t="s">
        <v>59</v>
      </c>
      <c r="Z7" s="38">
        <v>19.33</v>
      </c>
      <c r="AA7" s="46" t="s">
        <v>60</v>
      </c>
      <c r="AB7" s="69">
        <v>1934465.0</v>
      </c>
      <c r="AC7" s="70">
        <v>68199.43</v>
      </c>
      <c r="AD7" s="38" t="s">
        <v>69</v>
      </c>
      <c r="AE7" s="38" t="s">
        <v>73</v>
      </c>
      <c r="AF7" s="38"/>
      <c r="AG7" s="50"/>
      <c r="AH7" s="38"/>
      <c r="AI7" s="38"/>
      <c r="AJ7" s="38" t="s">
        <v>69</v>
      </c>
      <c r="AK7" s="38">
        <v>1934493.0</v>
      </c>
      <c r="AL7" s="38">
        <v>24.349</v>
      </c>
      <c r="AM7" s="50">
        <v>5786.4</v>
      </c>
      <c r="AN7" s="45"/>
      <c r="AO7" s="45"/>
      <c r="AP7" s="45">
        <f t="shared" si="6"/>
        <v>0</v>
      </c>
      <c r="AQ7" s="45">
        <f>(AP7*100000000-((S7*R_sun)/(R7*cminpc))^2*PI()*((2*h_con*c_con^2/0.0000365^5)*(1/(EXP(h_con*c_con/(0.0000365*k_con*Q7))-1))))/(((S7*R_sun)/(R7*cminpc))^2*PI()*((2*h_con*c_con^2/0.0000365^5)*(1/(EXP(h_con*c_con/(0.0000365*k_con*9000))-1))))</f>
        <v>0.1301659597</v>
      </c>
      <c r="AR7" s="45">
        <f>AQ7*PI()*(((2*h_con*c_con^2/0.0000135^5)*(1/(EXP(h_con*c_con/(0.0000135*k_con*9000))-1)))+((2*h_con*c_con^2/0.0000175^5)*(1/(EXP(h_con*c_con/(0.0000175*k_con*9000))-1))))/2*(1750-1350)/100000000</f>
        <v>796315394.2</v>
      </c>
      <c r="AS7" s="45">
        <f t="shared" si="7"/>
        <v>62728744.88</v>
      </c>
      <c r="AT7" s="51" t="str">
        <f t="shared" si="8"/>
        <v>TOI-540 - active</v>
      </c>
    </row>
    <row r="8" ht="15.75" customHeight="1">
      <c r="A8" s="37" t="s">
        <v>74</v>
      </c>
      <c r="B8" s="38"/>
      <c r="C8" s="38" t="s">
        <v>68</v>
      </c>
      <c r="D8" s="38" t="s">
        <v>72</v>
      </c>
      <c r="E8" s="38">
        <v>12.33</v>
      </c>
      <c r="F8" s="38" t="s">
        <v>58</v>
      </c>
      <c r="G8" s="71" t="s">
        <v>75</v>
      </c>
      <c r="H8" s="41"/>
      <c r="I8" s="42"/>
      <c r="J8" s="42"/>
      <c r="K8" s="42"/>
      <c r="L8" s="42"/>
      <c r="M8" s="42"/>
      <c r="N8" s="43"/>
      <c r="O8" s="43">
        <f>VLOOKUP(C8,'Lookup Tables'!$D$2:$F$4,MATCH(D8,'Lookup Tables'!$D$1:$F$1),FALSE)</f>
        <v>-2.8</v>
      </c>
      <c r="P8" s="43">
        <f t="shared" si="1"/>
        <v>9.53</v>
      </c>
      <c r="Q8" s="38">
        <v>4036.0</v>
      </c>
      <c r="R8" s="38">
        <v>19.14</v>
      </c>
      <c r="S8" s="44">
        <v>0.661</v>
      </c>
      <c r="T8" s="45">
        <f t="shared" si="2"/>
        <v>0</v>
      </c>
      <c r="U8" s="45">
        <f t="shared" si="3"/>
        <v>0</v>
      </c>
      <c r="V8" s="45">
        <f t="shared" si="4"/>
        <v>0.0000000004734146836</v>
      </c>
      <c r="W8" s="45">
        <f t="shared" si="5"/>
        <v>0.0000000004734146836</v>
      </c>
      <c r="X8" s="45">
        <f>AS8*((S8*R_sun)/(R8*cminpc))^2</f>
        <v>0</v>
      </c>
      <c r="Y8" s="38">
        <v>-3.457</v>
      </c>
      <c r="Z8" s="38">
        <v>20.66</v>
      </c>
      <c r="AA8" s="69" t="s">
        <v>60</v>
      </c>
      <c r="AB8" s="69">
        <v>1934466.0</v>
      </c>
      <c r="AC8" s="70">
        <v>83679.66</v>
      </c>
      <c r="AD8" s="38" t="s">
        <v>69</v>
      </c>
      <c r="AE8" s="38" t="s">
        <v>73</v>
      </c>
      <c r="AF8" s="38"/>
      <c r="AG8" s="50"/>
      <c r="AH8" s="38"/>
      <c r="AI8" s="38"/>
      <c r="AJ8" s="38" t="s">
        <v>69</v>
      </c>
      <c r="AK8" s="38">
        <v>1934496.0</v>
      </c>
      <c r="AL8" s="38">
        <v>18.071</v>
      </c>
      <c r="AM8" s="50">
        <v>4305.15</v>
      </c>
      <c r="AN8" s="45"/>
      <c r="AO8" s="45"/>
      <c r="AP8" s="45">
        <f t="shared" si="6"/>
        <v>0</v>
      </c>
      <c r="AQ8" s="45">
        <f>(AP8*100000000-((S8*R_sun)/(R8*cminpc))^2*PI()*((2*h_con*c_con^2/0.0000365^5)*(1/(EXP(h_con*c_con/(0.0000365*k_con*Q8))-1))))/(((S8*R_sun)/(R8*cminpc))^2*PI()*((2*h_con*c_con^2/0.0000365^5)*(1/(EXP(h_con*c_con/(0.0000365*k_con*9000))-1))))</f>
        <v>0.01008505143</v>
      </c>
      <c r="AR8" s="45">
        <f>AQ8*PI()*(((2*h_con*c_con^2/0.0000135^5)*(1/(EXP(h_con*c_con/(0.0000135*k_con*9000))-1)))+((2*h_con*c_con^2/0.0000175^5)*(1/(EXP(h_con*c_con/(0.0000175*k_con*9000))-1))))/2*(1750-1350)/100000000</f>
        <v>61697249.6</v>
      </c>
      <c r="AS8" s="45">
        <f t="shared" si="7"/>
        <v>20884029.39</v>
      </c>
      <c r="AT8" s="51" t="str">
        <f t="shared" si="8"/>
        <v>TOI-2540 - active</v>
      </c>
    </row>
    <row r="9" ht="15.75" customHeight="1">
      <c r="A9" s="52" t="s">
        <v>76</v>
      </c>
      <c r="B9" s="51"/>
      <c r="C9" s="51" t="s">
        <v>56</v>
      </c>
      <c r="D9" s="51" t="s">
        <v>57</v>
      </c>
      <c r="E9" s="51">
        <v>15.71</v>
      </c>
      <c r="F9" s="53" t="s">
        <v>58</v>
      </c>
      <c r="G9" s="54"/>
      <c r="H9" s="55"/>
      <c r="I9" s="56"/>
      <c r="J9" s="56"/>
      <c r="K9" s="56"/>
      <c r="L9" s="56"/>
      <c r="M9" s="56"/>
      <c r="N9" s="57"/>
      <c r="O9" s="57">
        <f>VLOOKUP(C9,'Lookup Tables'!$D$2:$F$4,MATCH(D9,'Lookup Tables'!$D$1:$F$1),FALSE)</f>
        <v>-2.3</v>
      </c>
      <c r="P9" s="57">
        <f t="shared" si="1"/>
        <v>13.41</v>
      </c>
      <c r="Q9" s="51">
        <v>3459.0</v>
      </c>
      <c r="R9" s="51">
        <v>31.13</v>
      </c>
      <c r="S9" s="58">
        <v>0.42</v>
      </c>
      <c r="T9" s="59">
        <f t="shared" si="2"/>
        <v>0</v>
      </c>
      <c r="U9" s="59">
        <f t="shared" si="3"/>
        <v>0</v>
      </c>
      <c r="V9" s="59">
        <f t="shared" si="4"/>
        <v>0</v>
      </c>
      <c r="W9" s="60">
        <f t="shared" si="5"/>
        <v>0</v>
      </c>
      <c r="X9" s="60">
        <f>AS9*((S9*R_sun)/(R9*cminpc))^2</f>
        <v>0</v>
      </c>
      <c r="Y9" s="51">
        <v>-4.4</v>
      </c>
      <c r="Z9" s="51">
        <v>12.34</v>
      </c>
      <c r="AA9" s="64" t="s">
        <v>60</v>
      </c>
      <c r="AB9" s="72">
        <v>1956118.0</v>
      </c>
      <c r="AC9" s="73">
        <v>185.46</v>
      </c>
      <c r="AD9" s="51" t="s">
        <v>61</v>
      </c>
      <c r="AE9" s="63" t="s">
        <v>62</v>
      </c>
      <c r="AF9" s="63"/>
      <c r="AG9" s="63"/>
      <c r="AH9" s="51"/>
      <c r="AI9" s="51"/>
      <c r="AJ9" s="51" t="s">
        <v>63</v>
      </c>
      <c r="AK9" s="63">
        <v>1956148.0</v>
      </c>
      <c r="AL9" s="63">
        <v>50.015</v>
      </c>
      <c r="AM9" s="63">
        <v>1030.806</v>
      </c>
      <c r="AN9" s="60"/>
      <c r="AO9" s="60"/>
      <c r="AP9" s="60">
        <f t="shared" si="6"/>
        <v>0</v>
      </c>
      <c r="AQ9" s="60">
        <f>(AP9*100000000-((S9*R_sun)/(R9*cminpc))^2*PI()*((2*h_con*c_con^2/0.0000365^5)*(1/(EXP(h_con*c_con/(0.0000365*k_con*Q9))-1))))/(((S9*R_sun)/(R9*cminpc))^2*PI()*((2*h_con*c_con^2/0.0000365^5)*(1/(EXP(h_con*c_con/(0.0000365*k_con*9000))-1))))</f>
        <v>0.00179835234</v>
      </c>
      <c r="AR9" s="60">
        <f>AQ9*PI()*(((2*h_con*c_con^2/0.0000135^5)*(1/(EXP(h_con*c_con/(0.0000135*k_con*9000))-1)))+((2*h_con*c_con^2/0.0000175^5)*(1/(EXP(h_con*c_con/(0.0000175*k_con*9000))-1))))/2*(1750-1350)/100000000</f>
        <v>11001767.71</v>
      </c>
      <c r="AS9" s="60">
        <f t="shared" si="7"/>
        <v>9950132.468</v>
      </c>
      <c r="AT9" s="51" t="str">
        <f t="shared" si="8"/>
        <v>TOI-700 - inactive</v>
      </c>
    </row>
    <row r="10" ht="15.75" customHeight="1">
      <c r="A10" s="52" t="s">
        <v>77</v>
      </c>
      <c r="B10" s="51"/>
      <c r="C10" s="51" t="s">
        <v>68</v>
      </c>
      <c r="D10" s="51" t="s">
        <v>57</v>
      </c>
      <c r="E10" s="51">
        <v>14.81</v>
      </c>
      <c r="F10" s="51" t="s">
        <v>58</v>
      </c>
      <c r="G10" s="74" t="s">
        <v>78</v>
      </c>
      <c r="H10" s="55"/>
      <c r="I10" s="56"/>
      <c r="J10" s="56"/>
      <c r="K10" s="56"/>
      <c r="L10" s="56"/>
      <c r="M10" s="56"/>
      <c r="N10" s="57"/>
      <c r="O10" s="57">
        <f>VLOOKUP(C10,'Lookup Tables'!$D$2:$F$4,MATCH(D10,'Lookup Tables'!$D$1:$F$1),FALSE)</f>
        <v>-2.3</v>
      </c>
      <c r="P10" s="57">
        <f t="shared" si="1"/>
        <v>12.51</v>
      </c>
      <c r="Q10" s="51">
        <v>3691.0</v>
      </c>
      <c r="R10" s="51">
        <v>35.69</v>
      </c>
      <c r="S10" s="58">
        <v>0.53</v>
      </c>
      <c r="T10" s="59">
        <f t="shared" si="2"/>
        <v>0</v>
      </c>
      <c r="U10" s="59">
        <f t="shared" si="3"/>
        <v>0</v>
      </c>
      <c r="V10" s="59">
        <f t="shared" si="4"/>
        <v>0</v>
      </c>
      <c r="W10" s="60">
        <f t="shared" si="5"/>
        <v>0</v>
      </c>
      <c r="X10" s="60">
        <f>AS10*((S10*R_sun)/(R10*cminpc))^2</f>
        <v>0</v>
      </c>
      <c r="Y10" s="51">
        <v>30.65</v>
      </c>
      <c r="Z10" s="51">
        <v>12.33</v>
      </c>
      <c r="AA10" s="61" t="s">
        <v>66</v>
      </c>
      <c r="AB10" s="61">
        <v>1934468.0</v>
      </c>
      <c r="AC10" s="62">
        <v>71476.73</v>
      </c>
      <c r="AD10" s="51" t="s">
        <v>61</v>
      </c>
      <c r="AE10" s="51">
        <v>1957085.0</v>
      </c>
      <c r="AF10" s="75">
        <v>23.875</v>
      </c>
      <c r="AG10" s="75">
        <v>1797.403</v>
      </c>
      <c r="AH10" s="51"/>
      <c r="AI10" s="51"/>
      <c r="AJ10" s="51" t="s">
        <v>69</v>
      </c>
      <c r="AK10" s="51">
        <v>1934503.0</v>
      </c>
      <c r="AL10" s="51">
        <v>2.215</v>
      </c>
      <c r="AM10" s="51">
        <v>589.5</v>
      </c>
      <c r="AN10" s="60"/>
      <c r="AO10" s="68" t="s">
        <v>79</v>
      </c>
      <c r="AP10" s="60">
        <f t="shared" si="6"/>
        <v>0</v>
      </c>
      <c r="AQ10" s="60">
        <f>(AP10*100000000-((S10*R_sun)/(R10*cminpc))^2*PI()*((2*h_con*c_con^2/0.0000365^5)*(1/(EXP(h_con*c_con/(0.0000365*k_con*Q10))-1))))/(((S10*R_sun)/(R10*cminpc))^2*PI()*((2*h_con*c_con^2/0.0000365^5)*(1/(EXP(h_con*c_con/(0.0000365*k_con*9000))-1))))</f>
        <v>0.003262458485</v>
      </c>
      <c r="AR10" s="60">
        <f>AQ10*PI()*(((2*h_con*c_con^2/0.0000135^5)*(1/(EXP(h_con*c_con/(0.0000135*k_con*9000))-1)))+((2*h_con*c_con^2/0.0000175^5)*(1/(EXP(h_con*c_con/(0.0000175*k_con*9000))-1))))/2*(1750-1350)/100000000</f>
        <v>19958719.78</v>
      </c>
      <c r="AS10" s="60">
        <f t="shared" si="7"/>
        <v>12854555.18</v>
      </c>
      <c r="AT10" s="51" t="str">
        <f t="shared" si="8"/>
        <v>TOI-1730 - inactive</v>
      </c>
    </row>
    <row r="11" ht="15.75" customHeight="1">
      <c r="A11" s="37" t="s">
        <v>80</v>
      </c>
      <c r="B11" s="38"/>
      <c r="C11" s="38" t="s">
        <v>68</v>
      </c>
      <c r="D11" s="38" t="s">
        <v>57</v>
      </c>
      <c r="E11" s="38">
        <v>17.28</v>
      </c>
      <c r="F11" s="39" t="s">
        <v>58</v>
      </c>
      <c r="G11" s="40"/>
      <c r="H11" s="41"/>
      <c r="I11" s="42"/>
      <c r="J11" s="42"/>
      <c r="K11" s="42"/>
      <c r="L11" s="42"/>
      <c r="M11" s="42"/>
      <c r="N11" s="43"/>
      <c r="O11" s="43">
        <f>VLOOKUP(C11,'Lookup Tables'!$D$2:$F$4,MATCH(D11,'Lookup Tables'!$D$1:$F$1),FALSE)</f>
        <v>-2.3</v>
      </c>
      <c r="P11" s="43">
        <f t="shared" si="1"/>
        <v>14.98</v>
      </c>
      <c r="Q11" s="38">
        <v>3348.0</v>
      </c>
      <c r="R11" s="38">
        <v>27.93</v>
      </c>
      <c r="S11" s="44">
        <v>0.31</v>
      </c>
      <c r="T11" s="45">
        <f t="shared" si="2"/>
        <v>0</v>
      </c>
      <c r="U11" s="45">
        <f t="shared" si="3"/>
        <v>0</v>
      </c>
      <c r="V11" s="45">
        <f t="shared" si="4"/>
        <v>0</v>
      </c>
      <c r="W11" s="45">
        <f t="shared" si="5"/>
        <v>0</v>
      </c>
      <c r="X11" s="45">
        <f>AS11*((S11*R_sun)/(R11*cminpc))^2</f>
        <v>0</v>
      </c>
      <c r="Y11" s="38">
        <v>14.65</v>
      </c>
      <c r="Z11" s="38">
        <v>11.01</v>
      </c>
      <c r="AA11" s="69" t="s">
        <v>66</v>
      </c>
      <c r="AB11" s="69">
        <v>1934459.0</v>
      </c>
      <c r="AC11" s="70">
        <v>28404.0</v>
      </c>
      <c r="AD11" s="38" t="s">
        <v>61</v>
      </c>
      <c r="AE11" s="49" t="s">
        <v>62</v>
      </c>
      <c r="AF11" s="38"/>
      <c r="AG11" s="38"/>
      <c r="AH11" s="38"/>
      <c r="AI11" s="38"/>
      <c r="AJ11" s="38" t="s">
        <v>63</v>
      </c>
      <c r="AK11" s="38">
        <v>1934504.0</v>
      </c>
      <c r="AL11" s="38">
        <v>12.748</v>
      </c>
      <c r="AM11" s="38">
        <v>393.764</v>
      </c>
      <c r="AN11" s="45"/>
      <c r="AO11" s="45"/>
      <c r="AP11" s="45">
        <f t="shared" si="6"/>
        <v>0</v>
      </c>
      <c r="AQ11" s="45">
        <f>(AP11*100000000-((S11*R_sun)/(R11*cminpc))^2*PI()*((2*h_con*c_con^2/0.0000365^5)*(1/(EXP(h_con*c_con/(0.0000365*k_con*Q11))-1))))/(((S11*R_sun)/(R11*cminpc))^2*PI()*((2*h_con*c_con^2/0.0000365^5)*(1/(EXP(h_con*c_con/(0.0000365*k_con*9000))-1))))</f>
        <v>0.0003268555394</v>
      </c>
      <c r="AR11" s="45">
        <f>AQ11*PI()*(((2*h_con*c_con^2/0.0000135^5)*(1/(EXP(h_con*c_con/(0.0000135*k_con*9000))-1)))+((2*h_con*c_con^2/0.0000175^5)*(1/(EXP(h_con*c_con/(0.0000175*k_con*9000))-1))))/2*(1750-1350)/100000000</f>
        <v>1999601.88</v>
      </c>
      <c r="AS11" s="45">
        <f t="shared" si="7"/>
        <v>4779755.93</v>
      </c>
      <c r="AT11" s="51" t="str">
        <f t="shared" si="8"/>
        <v>G 9-40 - inactive</v>
      </c>
    </row>
    <row r="12" ht="15.75" customHeight="1">
      <c r="A12" s="52" t="s">
        <v>81</v>
      </c>
      <c r="B12" s="51"/>
      <c r="C12" s="51" t="s">
        <v>68</v>
      </c>
      <c r="D12" s="51" t="s">
        <v>57</v>
      </c>
      <c r="E12" s="51">
        <v>14.88</v>
      </c>
      <c r="F12" s="51">
        <v>-0.43</v>
      </c>
      <c r="G12" s="54"/>
      <c r="H12" s="55"/>
      <c r="I12" s="56"/>
      <c r="J12" s="56"/>
      <c r="K12" s="56"/>
      <c r="L12" s="56"/>
      <c r="M12" s="56"/>
      <c r="N12" s="57"/>
      <c r="O12" s="57">
        <f>VLOOKUP(C12,'Lookup Tables'!$D$2:$F$4,MATCH(D12,'Lookup Tables'!$D$1:$F$1),FALSE)</f>
        <v>-2.3</v>
      </c>
      <c r="P12" s="57">
        <f t="shared" si="1"/>
        <v>12.58</v>
      </c>
      <c r="Q12" s="51">
        <v>3708.0</v>
      </c>
      <c r="R12" s="51">
        <v>33.02</v>
      </c>
      <c r="S12" s="58">
        <v>0.55</v>
      </c>
      <c r="T12" s="59">
        <f t="shared" si="2"/>
        <v>0</v>
      </c>
      <c r="U12" s="59">
        <f t="shared" si="3"/>
        <v>0</v>
      </c>
      <c r="V12" s="59">
        <f t="shared" si="4"/>
        <v>0</v>
      </c>
      <c r="W12" s="60">
        <f t="shared" si="5"/>
        <v>0</v>
      </c>
      <c r="X12" s="60">
        <f>AS12*((S12*R_sun)/(R12*cminpc))^2</f>
        <v>0</v>
      </c>
      <c r="Y12" s="51">
        <v>5.4</v>
      </c>
      <c r="Z12" s="51">
        <v>10.18</v>
      </c>
      <c r="AA12" s="61" t="s">
        <v>66</v>
      </c>
      <c r="AB12" s="61">
        <v>1934469.0</v>
      </c>
      <c r="AC12" s="62">
        <v>42517.2</v>
      </c>
      <c r="AD12" s="51" t="s">
        <v>61</v>
      </c>
      <c r="AE12" s="76">
        <v>1957086.0</v>
      </c>
      <c r="AF12" s="77">
        <v>14.725</v>
      </c>
      <c r="AG12" s="75">
        <v>1168.171</v>
      </c>
      <c r="AH12" s="51"/>
      <c r="AI12" s="51"/>
      <c r="AJ12" s="51" t="s">
        <v>69</v>
      </c>
      <c r="AK12" s="51">
        <v>1934506.0</v>
      </c>
      <c r="AL12" s="51">
        <v>1.377</v>
      </c>
      <c r="AM12" s="51">
        <v>395.236</v>
      </c>
      <c r="AN12" s="60"/>
      <c r="AO12" s="68" t="s">
        <v>79</v>
      </c>
      <c r="AP12" s="60">
        <f t="shared" si="6"/>
        <v>0</v>
      </c>
      <c r="AQ12" s="60">
        <f>(AP12*100000000-((S12*R_sun)/(R12*cminpc))^2*PI()*((2*h_con*c_con^2/0.0000365^5)*(1/(EXP(h_con*c_con/(0.0000365*k_con*Q12))-1))))/(((S12*R_sun)/(R12*cminpc))^2*PI()*((2*h_con*c_con^2/0.0000365^5)*(1/(EXP(h_con*c_con/(0.0000365*k_con*9000))-1))))</f>
        <v>0.001878154954</v>
      </c>
      <c r="AR12" s="60">
        <f>AQ12*PI()*(((2*h_con*c_con^2/0.0000135^5)*(1/(EXP(h_con*c_con/(0.0000135*k_con*9000))-1)))+((2*h_con*c_con^2/0.0000175^5)*(1/(EXP(h_con*c_con/(0.0000175*k_con*9000))-1))))/2*(1750-1350)/100000000</f>
        <v>11489975.61</v>
      </c>
      <c r="AS12" s="60">
        <f t="shared" si="7"/>
        <v>10137648.2</v>
      </c>
      <c r="AT12" s="51" t="str">
        <f t="shared" si="8"/>
        <v>TOI-620 - inactive</v>
      </c>
    </row>
    <row r="13" ht="15.75" customHeight="1">
      <c r="A13" s="37" t="s">
        <v>82</v>
      </c>
      <c r="B13" s="38"/>
      <c r="C13" s="38" t="s">
        <v>68</v>
      </c>
      <c r="D13" s="38" t="s">
        <v>57</v>
      </c>
      <c r="E13" s="38">
        <v>13.65</v>
      </c>
      <c r="F13" s="38">
        <v>-0.012</v>
      </c>
      <c r="G13" s="40"/>
      <c r="H13" s="41"/>
      <c r="I13" s="42"/>
      <c r="J13" s="42"/>
      <c r="K13" s="42"/>
      <c r="L13" s="42"/>
      <c r="M13" s="42"/>
      <c r="N13" s="43"/>
      <c r="O13" s="43">
        <f>VLOOKUP(C13,'Lookup Tables'!$D$2:$F$4,MATCH(D13,'Lookup Tables'!$D$1:$F$1),FALSE)</f>
        <v>-2.3</v>
      </c>
      <c r="P13" s="43">
        <f t="shared" si="1"/>
        <v>11.35</v>
      </c>
      <c r="Q13" s="38">
        <v>3505.0</v>
      </c>
      <c r="R13" s="38">
        <v>9.44</v>
      </c>
      <c r="S13" s="44">
        <v>0.34</v>
      </c>
      <c r="T13" s="45">
        <f t="shared" si="2"/>
        <v>0</v>
      </c>
      <c r="U13" s="45">
        <f t="shared" si="3"/>
        <v>0</v>
      </c>
      <c r="V13" s="45">
        <f t="shared" si="4"/>
        <v>0.0000000001012702131</v>
      </c>
      <c r="W13" s="45">
        <f t="shared" si="5"/>
        <v>0.0000000001012702131</v>
      </c>
      <c r="X13" s="45">
        <f>AS13*((S13*R_sun)/(R13*cminpc))^2</f>
        <v>0</v>
      </c>
      <c r="Y13" s="38">
        <v>-34.6</v>
      </c>
      <c r="Z13" s="38">
        <v>9.42</v>
      </c>
      <c r="AA13" s="69" t="s">
        <v>60</v>
      </c>
      <c r="AB13" s="69">
        <v>1934470.0</v>
      </c>
      <c r="AC13" s="70">
        <v>17906.16</v>
      </c>
      <c r="AD13" s="38" t="s">
        <v>61</v>
      </c>
      <c r="AE13" s="78">
        <v>1957087.0</v>
      </c>
      <c r="AF13" s="79">
        <v>41.638</v>
      </c>
      <c r="AG13" s="80">
        <v>3019.214</v>
      </c>
      <c r="AH13" s="38"/>
      <c r="AI13" s="38"/>
      <c r="AJ13" s="38" t="s">
        <v>69</v>
      </c>
      <c r="AK13" s="38">
        <v>1934509.0</v>
      </c>
      <c r="AL13" s="38">
        <v>3.907</v>
      </c>
      <c r="AM13" s="38">
        <v>982.539</v>
      </c>
      <c r="AN13" s="45"/>
      <c r="AO13" s="45"/>
      <c r="AP13" s="45">
        <f t="shared" si="6"/>
        <v>0</v>
      </c>
      <c r="AQ13" s="45">
        <f>(AP13*100000000-((S13*R_sun)/(R13*cminpc))^2*PI()*((2*h_con*c_con^2/0.0000365^5)*(1/(EXP(h_con*c_con/(0.0000365*k_con*Q13))-1))))/(((S13*R_sun)/(R13*cminpc))^2*PI()*((2*h_con*c_con^2/0.0000365^5)*(1/(EXP(h_con*c_con/(0.0000365*k_con*9000))-1))))</f>
        <v>0.00148273132</v>
      </c>
      <c r="AR13" s="45">
        <f>AQ13*PI()*(((2*h_con*c_con^2/0.0000135^5)*(1/(EXP(h_con*c_con/(0.0000135*k_con*9000))-1)))+((2*h_con*c_con^2/0.0000175^5)*(1/(EXP(h_con*c_con/(0.0000175*k_con*9000))-1))))/2*(1750-1350)/100000000</f>
        <v>9070895.177</v>
      </c>
      <c r="AS13" s="45">
        <f t="shared" si="7"/>
        <v>9157766.454</v>
      </c>
      <c r="AT13" s="51" t="str">
        <f t="shared" si="8"/>
        <v>GJ 357 - inactive</v>
      </c>
    </row>
    <row r="14" ht="15.75" customHeight="1">
      <c r="A14" s="52" t="s">
        <v>83</v>
      </c>
      <c r="B14" s="51"/>
      <c r="C14" s="51" t="s">
        <v>68</v>
      </c>
      <c r="D14" s="51" t="s">
        <v>57</v>
      </c>
      <c r="E14" s="51">
        <v>16.35</v>
      </c>
      <c r="F14" s="51" t="s">
        <v>58</v>
      </c>
      <c r="G14" s="74" t="s">
        <v>84</v>
      </c>
      <c r="H14" s="55"/>
      <c r="I14" s="56"/>
      <c r="J14" s="56"/>
      <c r="K14" s="56"/>
      <c r="L14" s="56"/>
      <c r="M14" s="56"/>
      <c r="N14" s="57"/>
      <c r="O14" s="57">
        <f>VLOOKUP(C14,'Lookup Tables'!$D$2:$F$4,MATCH(D14,'Lookup Tables'!$D$1:$F$1),FALSE)</f>
        <v>-2.3</v>
      </c>
      <c r="P14" s="57">
        <f t="shared" si="1"/>
        <v>14.05</v>
      </c>
      <c r="Q14" s="51">
        <v>3495.0</v>
      </c>
      <c r="R14" s="51">
        <v>18.52</v>
      </c>
      <c r="S14" s="58">
        <v>0.31</v>
      </c>
      <c r="T14" s="59">
        <f t="shared" si="2"/>
        <v>0</v>
      </c>
      <c r="U14" s="59">
        <f t="shared" si="3"/>
        <v>0</v>
      </c>
      <c r="V14" s="59">
        <f>W14</f>
        <v>0</v>
      </c>
      <c r="W14" s="60">
        <f t="shared" si="5"/>
        <v>0</v>
      </c>
      <c r="X14" s="60" t="str">
        <f>AS14*((S14*R_sun)/(R14*cminpc))^2</f>
        <v>#NUM!</v>
      </c>
      <c r="Y14" s="51" t="s">
        <v>59</v>
      </c>
      <c r="Z14" s="51">
        <v>2.91</v>
      </c>
      <c r="AA14" s="61" t="s">
        <v>66</v>
      </c>
      <c r="AB14" s="61">
        <v>1934471.0</v>
      </c>
      <c r="AC14" s="62">
        <v>17639.36</v>
      </c>
      <c r="AD14" s="51" t="s">
        <v>61</v>
      </c>
      <c r="AE14" s="63" t="s">
        <v>62</v>
      </c>
      <c r="AF14" s="51"/>
      <c r="AG14" s="51"/>
      <c r="AH14" s="51"/>
      <c r="AI14" s="51"/>
      <c r="AJ14" s="51" t="s">
        <v>63</v>
      </c>
      <c r="AK14" s="51">
        <v>1934511.0</v>
      </c>
      <c r="AL14" s="51">
        <v>42.811</v>
      </c>
      <c r="AM14" s="51">
        <v>873.425</v>
      </c>
      <c r="AN14" s="60"/>
      <c r="AO14" s="60"/>
      <c r="AP14" s="60">
        <f t="shared" si="6"/>
        <v>0</v>
      </c>
      <c r="AQ14" s="60">
        <f>(AP14*100000000-((S14*R_sun)/(R14*cminpc))^2*PI()*((2*h_con*c_con^2/0.0000365^5)*(1/(EXP(h_con*c_con/(0.0000365*k_con*Q14))-1))))/(((S14*R_sun)/(R14*cminpc))^2*PI()*((2*h_con*c_con^2/0.0000365^5)*(1/(EXP(h_con*c_con/(0.0000365*k_con*9000))-1))))</f>
        <v>-0.00002918165659</v>
      </c>
      <c r="AR14" s="60">
        <f>AQ14*PI()*(((2*h_con*c_con^2/0.0000135^5)*(1/(EXP(h_con*c_con/(0.0000135*k_con*9000))-1)))+((2*h_con*c_con^2/0.0000175^5)*(1/(EXP(h_con*c_con/(0.0000175*k_con*9000))-1))))/2*(1750-1350)/100000000</f>
        <v>-178524.4194</v>
      </c>
      <c r="AS14" s="60" t="str">
        <f t="shared" si="7"/>
        <v>#NUM!</v>
      </c>
      <c r="AT14" s="51" t="str">
        <f t="shared" si="8"/>
        <v>TOI-5388 - inactive</v>
      </c>
    </row>
    <row r="15" ht="15.75" customHeight="1">
      <c r="A15" s="52" t="s">
        <v>85</v>
      </c>
      <c r="B15" s="51"/>
      <c r="C15" s="51" t="s">
        <v>56</v>
      </c>
      <c r="D15" s="51" t="s">
        <v>57</v>
      </c>
      <c r="E15" s="51">
        <v>15.9</v>
      </c>
      <c r="F15" s="53" t="s">
        <v>58</v>
      </c>
      <c r="G15" s="54"/>
      <c r="H15" s="55"/>
      <c r="I15" s="56"/>
      <c r="J15" s="56"/>
      <c r="K15" s="56"/>
      <c r="L15" s="56"/>
      <c r="M15" s="56"/>
      <c r="N15" s="57"/>
      <c r="O15" s="57">
        <f>VLOOKUP(C15,'Lookup Tables'!$D$2:$F$4,MATCH(D15,'Lookup Tables'!$D$1:$F$1),FALSE)</f>
        <v>-2.3</v>
      </c>
      <c r="P15" s="57">
        <f t="shared" si="1"/>
        <v>13.6</v>
      </c>
      <c r="Q15" s="51">
        <v>3360.0</v>
      </c>
      <c r="R15" s="51">
        <v>21.98</v>
      </c>
      <c r="S15" s="58">
        <v>0.38</v>
      </c>
      <c r="T15" s="59">
        <f t="shared" si="2"/>
        <v>0</v>
      </c>
      <c r="U15" s="59">
        <f t="shared" si="3"/>
        <v>0</v>
      </c>
      <c r="V15" s="59">
        <f>MAX(W15:X15)</f>
        <v>0</v>
      </c>
      <c r="W15" s="60">
        <f t="shared" si="5"/>
        <v>0</v>
      </c>
      <c r="X15" s="60">
        <f>AS15*((S15*R_sun)/(R15*cminpc))^2</f>
        <v>0</v>
      </c>
      <c r="Y15" s="51">
        <v>0.27</v>
      </c>
      <c r="Z15" s="51">
        <v>4.89</v>
      </c>
      <c r="AA15" s="61" t="s">
        <v>66</v>
      </c>
      <c r="AB15" s="61">
        <v>1934472.0</v>
      </c>
      <c r="AC15" s="62">
        <v>39413.5</v>
      </c>
      <c r="AD15" s="51" t="s">
        <v>61</v>
      </c>
      <c r="AE15" s="63" t="s">
        <v>62</v>
      </c>
      <c r="AF15" s="51"/>
      <c r="AG15" s="51"/>
      <c r="AH15" s="51"/>
      <c r="AI15" s="51"/>
      <c r="AJ15" s="51" t="s">
        <v>86</v>
      </c>
      <c r="AK15" s="51"/>
      <c r="AL15" s="51"/>
      <c r="AM15" s="51"/>
      <c r="AN15" s="60"/>
      <c r="AO15" s="60"/>
      <c r="AP15" s="60">
        <f t="shared" si="6"/>
        <v>0</v>
      </c>
      <c r="AQ15" s="60">
        <f>(AP15*100000000-((S15*R_sun)/(R15*cminpc))^2*PI()*((2*h_con*c_con^2/0.0000365^5)*(1/(EXP(h_con*c_con/(0.0000365*k_con*Q15))-1))))/(((S15*R_sun)/(R15*cminpc))^2*PI()*((2*h_con*c_con^2/0.0000365^5)*(1/(EXP(h_con*c_con/(0.0000365*k_con*9000))-1))))</f>
        <v>0.0007390408856</v>
      </c>
      <c r="AR15" s="60">
        <f>AQ15*PI()*(((2*h_con*c_con^2/0.0000135^5)*(1/(EXP(h_con*c_con/(0.0000135*k_con*9000))-1)))+((2*h_con*c_con^2/0.0000175^5)*(1/(EXP(h_con*c_con/(0.0000175*k_con*9000))-1))))/2*(1750-1350)/100000000</f>
        <v>4521225.331</v>
      </c>
      <c r="AS15" s="60">
        <f t="shared" si="7"/>
        <v>6788286.218</v>
      </c>
      <c r="AT15" s="51" t="str">
        <f t="shared" si="8"/>
        <v>LTT 3780 - inactive</v>
      </c>
    </row>
    <row r="16" ht="15.75" customHeight="1">
      <c r="A16" s="52" t="s">
        <v>87</v>
      </c>
      <c r="B16" s="51"/>
      <c r="C16" s="51" t="s">
        <v>68</v>
      </c>
      <c r="D16" s="51" t="s">
        <v>57</v>
      </c>
      <c r="E16" s="51">
        <v>16.45</v>
      </c>
      <c r="F16" s="51">
        <v>-0.49</v>
      </c>
      <c r="G16" s="54"/>
      <c r="H16" s="55"/>
      <c r="I16" s="56"/>
      <c r="J16" s="56"/>
      <c r="K16" s="56"/>
      <c r="L16" s="56"/>
      <c r="M16" s="56"/>
      <c r="N16" s="57"/>
      <c r="O16" s="57">
        <f>VLOOKUP(C16,'Lookup Tables'!$D$2:$F$4,MATCH(D16,'Lookup Tables'!$D$1:$F$1),FALSE)</f>
        <v>-2.3</v>
      </c>
      <c r="P16" s="57">
        <f t="shared" si="1"/>
        <v>14.15</v>
      </c>
      <c r="Q16" s="51">
        <v>3863.0</v>
      </c>
      <c r="R16" s="51">
        <v>30.68</v>
      </c>
      <c r="S16" s="58">
        <v>0.55</v>
      </c>
      <c r="T16" s="59">
        <f t="shared" si="2"/>
        <v>0</v>
      </c>
      <c r="U16" s="59">
        <f t="shared" si="3"/>
        <v>0</v>
      </c>
      <c r="V16" s="59">
        <f>W16</f>
        <v>0</v>
      </c>
      <c r="W16" s="60">
        <f t="shared" si="5"/>
        <v>0</v>
      </c>
      <c r="X16" s="60" t="str">
        <f>AS16*((S16*R_sun)/(R16*cminpc))^2</f>
        <v>#NUM!</v>
      </c>
      <c r="Y16" s="51">
        <v>-0.11</v>
      </c>
      <c r="Z16" s="51">
        <v>-5.63</v>
      </c>
      <c r="AA16" s="61" t="s">
        <v>60</v>
      </c>
      <c r="AB16" s="61">
        <v>1934473.0</v>
      </c>
      <c r="AC16" s="62">
        <v>5113.12</v>
      </c>
      <c r="AD16" s="51" t="s">
        <v>61</v>
      </c>
      <c r="AE16" s="63" t="s">
        <v>62</v>
      </c>
      <c r="AF16" s="51"/>
      <c r="AG16" s="51"/>
      <c r="AH16" s="51"/>
      <c r="AI16" s="51"/>
      <c r="AJ16" s="51" t="s">
        <v>63</v>
      </c>
      <c r="AK16" s="51">
        <v>1934513.0</v>
      </c>
      <c r="AL16" s="51">
        <v>25.745</v>
      </c>
      <c r="AM16" s="51">
        <v>601.016</v>
      </c>
      <c r="AN16" s="60"/>
      <c r="AO16" s="60"/>
      <c r="AP16" s="60">
        <f t="shared" si="6"/>
        <v>0</v>
      </c>
      <c r="AQ16" s="60">
        <f>(AP16*100000000-((S16*R_sun)/(R16*cminpc))^2*PI()*((2*h_con*c_con^2/0.0000365^5)*(1/(EXP(h_con*c_con/(0.0000365*k_con*Q16))-1))))/(((S16*R_sun)/(R16*cminpc))^2*PI()*((2*h_con*c_con^2/0.0000365^5)*(1/(EXP(h_con*c_con/(0.0000365*k_con*9000))-1))))</f>
        <v>-0.002148934552</v>
      </c>
      <c r="AR16" s="60">
        <f>AQ16*PI()*(((2*h_con*c_con^2/0.0000135^5)*(1/(EXP(h_con*c_con/(0.0000135*k_con*9000))-1)))+((2*h_con*c_con^2/0.0000175^5)*(1/(EXP(h_con*c_con/(0.0000175*k_con*9000))-1))))/2*(1750-1350)/100000000</f>
        <v>-13146522.1</v>
      </c>
      <c r="AS16" s="60" t="str">
        <f t="shared" si="7"/>
        <v>#NUM!</v>
      </c>
      <c r="AT16" s="51" t="str">
        <f t="shared" si="8"/>
        <v>TOI-1801 - inactive</v>
      </c>
    </row>
    <row r="17" ht="15.75" customHeight="1">
      <c r="A17" s="81" t="s">
        <v>88</v>
      </c>
      <c r="B17" s="82"/>
      <c r="C17" s="82" t="s">
        <v>56</v>
      </c>
      <c r="D17" s="82" t="s">
        <v>57</v>
      </c>
      <c r="E17" s="82">
        <v>16.53</v>
      </c>
      <c r="F17" s="83" t="s">
        <v>58</v>
      </c>
      <c r="G17" s="84"/>
      <c r="H17" s="85"/>
      <c r="I17" s="86"/>
      <c r="J17" s="86"/>
      <c r="K17" s="86"/>
      <c r="L17" s="86"/>
      <c r="M17" s="86"/>
      <c r="N17" s="87"/>
      <c r="O17" s="87">
        <f>VLOOKUP(C17,'Lookup Tables'!$D$2:$F$4,MATCH(D17,'Lookup Tables'!$D$1:$F$1),FALSE)</f>
        <v>-2.3</v>
      </c>
      <c r="P17" s="87">
        <f t="shared" si="1"/>
        <v>14.23</v>
      </c>
      <c r="Q17" s="82">
        <v>3600.0</v>
      </c>
      <c r="R17" s="82">
        <v>36.01</v>
      </c>
      <c r="S17" s="88">
        <v>0.42</v>
      </c>
      <c r="T17" s="89">
        <f t="shared" si="2"/>
        <v>0</v>
      </c>
      <c r="U17" s="89">
        <f t="shared" si="3"/>
        <v>0</v>
      </c>
      <c r="V17" s="89">
        <f t="shared" ref="V17:V21" si="9">MAX(W17:X17)</f>
        <v>0</v>
      </c>
      <c r="W17" s="89">
        <f t="shared" si="5"/>
        <v>0</v>
      </c>
      <c r="X17" s="89">
        <f>AS17*((S17*R_sun)/(R17*cminpc))^2</f>
        <v>0</v>
      </c>
      <c r="Y17" s="82">
        <v>-41.64</v>
      </c>
      <c r="Z17" s="82">
        <v>-8.32</v>
      </c>
      <c r="AA17" s="90" t="s">
        <v>66</v>
      </c>
      <c r="AB17" s="90">
        <v>1934474.0</v>
      </c>
      <c r="AC17" s="91">
        <v>11018.23</v>
      </c>
      <c r="AD17" s="82" t="s">
        <v>61</v>
      </c>
      <c r="AE17" s="92" t="s">
        <v>62</v>
      </c>
      <c r="AF17" s="82"/>
      <c r="AG17" s="82"/>
      <c r="AH17" s="82"/>
      <c r="AI17" s="82"/>
      <c r="AJ17" s="93" t="s">
        <v>63</v>
      </c>
      <c r="AK17" s="93">
        <v>1934514.0</v>
      </c>
      <c r="AL17" s="93">
        <v>24.055</v>
      </c>
      <c r="AM17" s="93">
        <v>574.054</v>
      </c>
      <c r="AN17" s="94"/>
      <c r="AO17" s="94"/>
      <c r="AP17" s="94">
        <f t="shared" si="6"/>
        <v>0</v>
      </c>
      <c r="AQ17" s="94">
        <f>(AP17*100000000-((S17*R_sun)/(R17*cminpc))^2*PI()*((2*h_con*c_con^2/0.0000365^5)*(1/(EXP(h_con*c_con/(0.0000365*k_con*Q17))-1))))/(((S17*R_sun)/(R17*cminpc))^2*PI()*((2*h_con*c_con^2/0.0000365^5)*(1/(EXP(h_con*c_con/(0.0000365*k_con*9000))-1))))</f>
        <v>0.0003032727651</v>
      </c>
      <c r="AR17" s="94">
        <f>AQ17*PI()*(((2*h_con*c_con^2/0.0000135^5)*(1/(EXP(h_con*c_con/(0.0000135*k_con*9000))-1)))+((2*h_con*c_con^2/0.0000175^5)*(1/(EXP(h_con*c_con/(0.0000175*k_con*9000))-1))))/2*(1750-1350)/100000000</f>
        <v>1855329.704</v>
      </c>
      <c r="AS17" s="94">
        <f t="shared" si="7"/>
        <v>4628295.423</v>
      </c>
      <c r="AT17" s="93" t="str">
        <f t="shared" si="8"/>
        <v>TOI-1266 - inactive</v>
      </c>
    </row>
    <row r="18" ht="15.75" customHeight="1">
      <c r="A18" s="37" t="s">
        <v>89</v>
      </c>
      <c r="B18" s="38"/>
      <c r="C18" s="38" t="s">
        <v>56</v>
      </c>
      <c r="D18" s="38" t="s">
        <v>72</v>
      </c>
      <c r="E18" s="38">
        <v>17.79</v>
      </c>
      <c r="F18" s="95" t="s">
        <v>90</v>
      </c>
      <c r="G18" s="40"/>
      <c r="H18" s="41"/>
      <c r="I18" s="42"/>
      <c r="J18" s="42"/>
      <c r="K18" s="42"/>
      <c r="L18" s="42"/>
      <c r="M18" s="42"/>
      <c r="N18" s="43"/>
      <c r="O18" s="43">
        <f>VLOOKUP(C18,'Lookup Tables'!$D$2:$F$4,MATCH(D18,'Lookup Tables'!$D$1:$F$1),FALSE)</f>
        <v>-8</v>
      </c>
      <c r="P18" s="43">
        <f t="shared" si="1"/>
        <v>9.79</v>
      </c>
      <c r="Q18" s="38">
        <v>3087.0</v>
      </c>
      <c r="R18" s="38">
        <v>16.92</v>
      </c>
      <c r="S18" s="44">
        <v>0.202</v>
      </c>
      <c r="T18" s="45">
        <f t="shared" si="2"/>
        <v>0</v>
      </c>
      <c r="U18" s="45">
        <f t="shared" si="3"/>
        <v>0</v>
      </c>
      <c r="V18" s="45">
        <f t="shared" si="9"/>
        <v>0.000000000379805915</v>
      </c>
      <c r="W18" s="45">
        <f t="shared" si="5"/>
        <v>0.000000000379805915</v>
      </c>
      <c r="X18" s="45">
        <f>AS18*((S18*R_sun)/(R18*cminpc))^2</f>
        <v>0</v>
      </c>
      <c r="Y18" s="38" t="s">
        <v>59</v>
      </c>
      <c r="Z18" s="38">
        <v>-11.35</v>
      </c>
      <c r="AA18" s="46" t="s">
        <v>60</v>
      </c>
      <c r="AB18" s="69">
        <v>1934476.0</v>
      </c>
      <c r="AC18" s="70">
        <v>75600.31</v>
      </c>
      <c r="AD18" s="38" t="s">
        <v>69</v>
      </c>
      <c r="AE18" s="38" t="s">
        <v>73</v>
      </c>
      <c r="AF18" s="38"/>
      <c r="AG18" s="50"/>
      <c r="AH18" s="38"/>
      <c r="AI18" s="38"/>
      <c r="AJ18" s="38" t="s">
        <v>69</v>
      </c>
      <c r="AK18" s="38">
        <v>1934517.0</v>
      </c>
      <c r="AL18" s="38">
        <v>14.588</v>
      </c>
      <c r="AM18" s="50">
        <v>3484.59</v>
      </c>
      <c r="AN18" s="45"/>
      <c r="AO18" s="45"/>
      <c r="AP18" s="45">
        <f t="shared" si="6"/>
        <v>0</v>
      </c>
      <c r="AQ18" s="45">
        <f>(AP18*100000000-((S18*R_sun)/(R18*cminpc))^2*PI()*((2*h_con*c_con^2/0.0000365^5)*(1/(EXP(h_con*c_con/(0.0000365*k_con*Q18))-1))))/(((S18*R_sun)/(R18*cminpc))^2*PI()*((2*h_con*c_con^2/0.0000365^5)*(1/(EXP(h_con*c_con/(0.0000365*k_con*9000))-1))))</f>
        <v>0.09595771483</v>
      </c>
      <c r="AR18" s="45">
        <f>AQ18*PI()*(((2*h_con*c_con^2/0.0000135^5)*(1/(EXP(h_con*c_con/(0.0000135*k_con*9000))-1)))+((2*h_con*c_con^2/0.0000175^5)*(1/(EXP(h_con*c_con/(0.0000175*k_con*9000))-1))))/2*(1750-1350)/100000000</f>
        <v>587039850.5</v>
      </c>
      <c r="AS18" s="45">
        <f t="shared" si="7"/>
        <v>55020820.31</v>
      </c>
      <c r="AT18" s="51" t="str">
        <f t="shared" si="8"/>
        <v>TOI-6599 - active</v>
      </c>
    </row>
    <row r="19" ht="15.75" customHeight="1">
      <c r="A19" s="81" t="s">
        <v>91</v>
      </c>
      <c r="B19" s="82"/>
      <c r="C19" s="82" t="s">
        <v>56</v>
      </c>
      <c r="D19" s="82" t="s">
        <v>57</v>
      </c>
      <c r="E19" s="82">
        <v>16.33</v>
      </c>
      <c r="F19" s="82">
        <v>0.103</v>
      </c>
      <c r="G19" s="84"/>
      <c r="H19" s="85"/>
      <c r="I19" s="86"/>
      <c r="J19" s="86"/>
      <c r="K19" s="86"/>
      <c r="L19" s="86"/>
      <c r="M19" s="86"/>
      <c r="N19" s="87"/>
      <c r="O19" s="87">
        <f>VLOOKUP(C19,'Lookup Tables'!$D$2:$F$4,MATCH(D19,'Lookup Tables'!$D$1:$F$1),FALSE)</f>
        <v>-2.3</v>
      </c>
      <c r="P19" s="87">
        <f t="shared" si="1"/>
        <v>14.03</v>
      </c>
      <c r="Q19" s="82">
        <v>3342.0</v>
      </c>
      <c r="R19" s="82">
        <v>33.36</v>
      </c>
      <c r="S19" s="88">
        <v>0.34</v>
      </c>
      <c r="T19" s="89">
        <f t="shared" si="2"/>
        <v>0</v>
      </c>
      <c r="U19" s="89">
        <f t="shared" si="3"/>
        <v>0</v>
      </c>
      <c r="V19" s="89">
        <f t="shared" si="9"/>
        <v>0</v>
      </c>
      <c r="W19" s="89">
        <f t="shared" si="5"/>
        <v>0</v>
      </c>
      <c r="X19" s="89">
        <f>AS19*((S19*R_sun)/(R19*cminpc))^2</f>
        <v>0</v>
      </c>
      <c r="Y19" s="82">
        <v>-28.8</v>
      </c>
      <c r="Z19" s="82">
        <v>-20.18</v>
      </c>
      <c r="AA19" s="96" t="s">
        <v>66</v>
      </c>
      <c r="AB19" s="90">
        <v>1934479.0</v>
      </c>
      <c r="AC19" s="91">
        <v>19509.96</v>
      </c>
      <c r="AD19" s="82" t="s">
        <v>61</v>
      </c>
      <c r="AE19" s="92" t="s">
        <v>62</v>
      </c>
      <c r="AF19" s="82"/>
      <c r="AG19" s="82"/>
      <c r="AH19" s="82"/>
      <c r="AI19" s="82"/>
      <c r="AJ19" s="93" t="s">
        <v>63</v>
      </c>
      <c r="AK19" s="93">
        <v>1934518.0</v>
      </c>
      <c r="AL19" s="93">
        <v>28.648</v>
      </c>
      <c r="AM19" s="93">
        <v>647.079</v>
      </c>
      <c r="AN19" s="94"/>
      <c r="AO19" s="94"/>
      <c r="AP19" s="94">
        <f t="shared" si="6"/>
        <v>0</v>
      </c>
      <c r="AQ19" s="94">
        <f>(AP19*100000000-((S19*R_sun)/(R19*cminpc))^2*PI()*((2*h_con*c_con^2/0.0000365^5)*(1/(EXP(h_con*c_con/(0.0000365*k_con*Q19))-1))))/(((S19*R_sun)/(R19*cminpc))^2*PI()*((2*h_con*c_con^2/0.0000365^5)*(1/(EXP(h_con*c_con/(0.0000365*k_con*9000))-1))))</f>
        <v>0.00206301803</v>
      </c>
      <c r="AR19" s="94">
        <f>AQ19*PI()*(((2*h_con*c_con^2/0.0000135^5)*(1/(EXP(h_con*c_con/(0.0000135*k_con*9000))-1)))+((2*h_con*c_con^2/0.0000175^5)*(1/(EXP(h_con*c_con/(0.0000175*k_con*9000))-1))))/2*(1750-1350)/100000000</f>
        <v>12620911.18</v>
      </c>
      <c r="AS19" s="94">
        <f t="shared" si="7"/>
        <v>10555261.7</v>
      </c>
      <c r="AT19" s="82" t="str">
        <f t="shared" si="8"/>
        <v>TOI-2136 - inactive</v>
      </c>
    </row>
    <row r="20" ht="15.75" customHeight="1">
      <c r="A20" s="52" t="s">
        <v>92</v>
      </c>
      <c r="B20" s="51"/>
      <c r="C20" s="51" t="s">
        <v>68</v>
      </c>
      <c r="D20" s="51" t="s">
        <v>57</v>
      </c>
      <c r="E20" s="51">
        <v>15.37</v>
      </c>
      <c r="F20" s="53" t="s">
        <v>58</v>
      </c>
      <c r="G20" s="54"/>
      <c r="H20" s="55"/>
      <c r="I20" s="56"/>
      <c r="J20" s="56"/>
      <c r="K20" s="56"/>
      <c r="L20" s="56"/>
      <c r="M20" s="56"/>
      <c r="N20" s="57"/>
      <c r="O20" s="57">
        <f>VLOOKUP(C20,'Lookup Tables'!$D$2:$F$4,MATCH(D20,'Lookup Tables'!$D$1:$F$1),FALSE)</f>
        <v>-2.3</v>
      </c>
      <c r="P20" s="57">
        <f t="shared" si="1"/>
        <v>13.07</v>
      </c>
      <c r="Q20" s="51">
        <v>3759.0</v>
      </c>
      <c r="R20" s="51">
        <v>41.92</v>
      </c>
      <c r="S20" s="58">
        <v>0.44</v>
      </c>
      <c r="T20" s="59">
        <f t="shared" si="2"/>
        <v>0</v>
      </c>
      <c r="U20" s="59">
        <f t="shared" si="3"/>
        <v>0</v>
      </c>
      <c r="V20" s="59">
        <f t="shared" si="9"/>
        <v>0</v>
      </c>
      <c r="W20" s="60">
        <f t="shared" si="5"/>
        <v>0</v>
      </c>
      <c r="X20" s="60">
        <f>AS20*((S20*R_sun)/(R20*cminpc))^2</f>
        <v>0</v>
      </c>
      <c r="Y20" s="51">
        <v>-19.94</v>
      </c>
      <c r="Z20" s="51">
        <v>-8.2</v>
      </c>
      <c r="AA20" s="64" t="s">
        <v>66</v>
      </c>
      <c r="AB20" s="61">
        <v>1934481.0</v>
      </c>
      <c r="AC20" s="62">
        <v>26925.56</v>
      </c>
      <c r="AD20" s="51" t="s">
        <v>61</v>
      </c>
      <c r="AE20" s="63" t="s">
        <v>62</v>
      </c>
      <c r="AF20" s="51"/>
      <c r="AG20" s="65"/>
      <c r="AH20" s="51"/>
      <c r="AI20" s="51"/>
      <c r="AJ20" s="51" t="s">
        <v>63</v>
      </c>
      <c r="AK20" s="51">
        <v>1934520.0</v>
      </c>
      <c r="AL20" s="51">
        <v>64.347</v>
      </c>
      <c r="AM20" s="65">
        <v>1217.54</v>
      </c>
      <c r="AN20" s="60"/>
      <c r="AO20" s="60"/>
      <c r="AP20" s="60">
        <f t="shared" si="6"/>
        <v>0</v>
      </c>
      <c r="AQ20" s="60">
        <f>(AP20*100000000-((S20*R_sun)/(R20*cminpc))^2*PI()*((2*h_con*c_con^2/0.0000365^5)*(1/(EXP(h_con*c_con/(0.0000365*k_con*Q20))-1))))/(((S20*R_sun)/(R20*cminpc))^2*PI()*((2*h_con*c_con^2/0.0000365^5)*(1/(EXP(h_con*c_con/(0.0000365*k_con*9000))-1))))</f>
        <v>0.003866157343</v>
      </c>
      <c r="AR20" s="60">
        <f>AQ20*PI()*(((2*h_con*c_con^2/0.0000135^5)*(1/(EXP(h_con*c_con/(0.0000135*k_con*9000))-1)))+((2*h_con*c_con^2/0.0000175^5)*(1/(EXP(h_con*c_con/(0.0000175*k_con*9000))-1))))/2*(1750-1350)/100000000</f>
        <v>23651964.13</v>
      </c>
      <c r="AS20" s="60">
        <f t="shared" si="7"/>
        <v>13828112.4</v>
      </c>
      <c r="AT20" s="51" t="str">
        <f t="shared" si="8"/>
        <v>TOI-2095 - inactive</v>
      </c>
    </row>
    <row r="21" ht="15.75" customHeight="1">
      <c r="A21" s="37" t="s">
        <v>93</v>
      </c>
      <c r="B21" s="38"/>
      <c r="C21" s="38" t="s">
        <v>56</v>
      </c>
      <c r="D21" s="38" t="s">
        <v>57</v>
      </c>
      <c r="E21" s="38">
        <v>15.58</v>
      </c>
      <c r="F21" s="38">
        <v>-0.257</v>
      </c>
      <c r="G21" s="40"/>
      <c r="H21" s="41"/>
      <c r="I21" s="42"/>
      <c r="J21" s="42"/>
      <c r="K21" s="42"/>
      <c r="L21" s="42"/>
      <c r="M21" s="42"/>
      <c r="N21" s="43"/>
      <c r="O21" s="43">
        <f>VLOOKUP(C21,'Lookup Tables'!$D$2:$F$4,MATCH(D21,'Lookup Tables'!$D$1:$F$1),FALSE)</f>
        <v>-2.3</v>
      </c>
      <c r="P21" s="43">
        <f t="shared" si="1"/>
        <v>13.28</v>
      </c>
      <c r="Q21" s="38">
        <v>3300.0</v>
      </c>
      <c r="R21" s="38">
        <v>12.48</v>
      </c>
      <c r="S21" s="44">
        <v>0.28</v>
      </c>
      <c r="T21" s="45">
        <f t="shared" si="2"/>
        <v>0</v>
      </c>
      <c r="U21" s="45">
        <f t="shared" si="3"/>
        <v>0</v>
      </c>
      <c r="V21" s="45">
        <f t="shared" si="9"/>
        <v>0</v>
      </c>
      <c r="W21" s="45">
        <f t="shared" si="5"/>
        <v>0</v>
      </c>
      <c r="X21" s="45">
        <f>AS21*((S21*R_sun)/(R21*cminpc))^2</f>
        <v>0</v>
      </c>
      <c r="Y21" s="38">
        <v>-10.3</v>
      </c>
      <c r="Z21" s="38">
        <v>-0.02</v>
      </c>
      <c r="AA21" s="69" t="s">
        <v>66</v>
      </c>
      <c r="AB21" s="69">
        <v>1934482.0</v>
      </c>
      <c r="AC21" s="70">
        <v>50170.21</v>
      </c>
      <c r="AD21" s="38" t="s">
        <v>61</v>
      </c>
      <c r="AE21" s="49" t="s">
        <v>62</v>
      </c>
      <c r="AF21" s="38"/>
      <c r="AG21" s="50"/>
      <c r="AH21" s="38"/>
      <c r="AI21" s="38"/>
      <c r="AJ21" s="38" t="s">
        <v>63</v>
      </c>
      <c r="AK21" s="38">
        <v>1934521.0</v>
      </c>
      <c r="AL21" s="38">
        <v>53.74</v>
      </c>
      <c r="AM21" s="50">
        <v>1047.68</v>
      </c>
      <c r="AN21" s="45"/>
      <c r="AO21" s="45"/>
      <c r="AP21" s="45">
        <f t="shared" si="6"/>
        <v>0</v>
      </c>
      <c r="AQ21" s="45">
        <f>(AP21*100000000-((S21*R_sun)/(R21*cminpc))^2*PI()*((2*h_con*c_con^2/0.0000365^5)*(1/(EXP(h_con*c_con/(0.0000365*k_con*Q21))-1))))/(((S21*R_sun)/(R21*cminpc))^2*PI()*((2*h_con*c_con^2/0.0000365^5)*(1/(EXP(h_con*c_con/(0.0000365*k_con*9000))-1))))</f>
        <v>0.000582525322</v>
      </c>
      <c r="AR21" s="45">
        <f>AQ21*PI()*(((2*h_con*c_con^2/0.0000135^5)*(1/(EXP(h_con*c_con/(0.0000135*k_con*9000))-1)))+((2*h_con*c_con^2/0.0000175^5)*(1/(EXP(h_con*c_con/(0.0000175*k_con*9000))-1))))/2*(1750-1350)/100000000</f>
        <v>3563711.146</v>
      </c>
      <c r="AS21" s="45">
        <f t="shared" si="7"/>
        <v>6127990.354</v>
      </c>
      <c r="AT21" s="51" t="str">
        <f t="shared" si="8"/>
        <v>LHS 475 - inactive</v>
      </c>
    </row>
    <row r="22" ht="15.75" customHeight="1">
      <c r="A22" s="37" t="s">
        <v>94</v>
      </c>
      <c r="B22" s="38"/>
      <c r="C22" s="38" t="s">
        <v>68</v>
      </c>
      <c r="D22" s="38" t="s">
        <v>57</v>
      </c>
      <c r="E22" s="38">
        <v>14.88</v>
      </c>
      <c r="F22" s="38">
        <v>-0.69</v>
      </c>
      <c r="G22" s="40"/>
      <c r="H22" s="41"/>
      <c r="I22" s="42"/>
      <c r="J22" s="42"/>
      <c r="K22" s="42"/>
      <c r="L22" s="42"/>
      <c r="M22" s="42"/>
      <c r="N22" s="43"/>
      <c r="O22" s="43">
        <f>VLOOKUP(C22,'Lookup Tables'!$D$2:$F$4,MATCH(D22,'Lookup Tables'!$D$1:$F$1),FALSE)</f>
        <v>-2.3</v>
      </c>
      <c r="P22" s="43">
        <f t="shared" si="1"/>
        <v>12.58</v>
      </c>
      <c r="Q22" s="38">
        <v>4065.0</v>
      </c>
      <c r="R22" s="38">
        <v>40.07</v>
      </c>
      <c r="S22" s="44">
        <v>0.6</v>
      </c>
      <c r="T22" s="45">
        <f t="shared" si="2"/>
        <v>0</v>
      </c>
      <c r="U22" s="45">
        <f t="shared" si="3"/>
        <v>0</v>
      </c>
      <c r="V22" s="45">
        <f t="shared" ref="V22:V62" si="10">W22</f>
        <v>0</v>
      </c>
      <c r="W22" s="45">
        <f t="shared" si="5"/>
        <v>0</v>
      </c>
      <c r="X22" s="45" t="str">
        <f>AS22*((S22*R_sun)/(R22*cminpc))^2</f>
        <v>#NUM!</v>
      </c>
      <c r="Y22" s="38">
        <v>-61.33</v>
      </c>
      <c r="Z22" s="38">
        <v>-6.01</v>
      </c>
      <c r="AA22" s="69" t="s">
        <v>66</v>
      </c>
      <c r="AB22" s="69">
        <v>1934483.0</v>
      </c>
      <c r="AC22" s="70">
        <v>56763.54</v>
      </c>
      <c r="AD22" s="38" t="s">
        <v>61</v>
      </c>
      <c r="AE22" s="78">
        <v>1957090.0</v>
      </c>
      <c r="AF22" s="79">
        <v>14.725</v>
      </c>
      <c r="AG22" s="80">
        <v>1168.171</v>
      </c>
      <c r="AH22" s="38"/>
      <c r="AI22" s="38"/>
      <c r="AJ22" s="38" t="s">
        <v>69</v>
      </c>
      <c r="AK22" s="38">
        <v>1934523.0</v>
      </c>
      <c r="AL22" s="38">
        <v>1.369</v>
      </c>
      <c r="AM22" s="38">
        <v>393.498</v>
      </c>
      <c r="AN22" s="45"/>
      <c r="AO22" s="45"/>
      <c r="AP22" s="45">
        <f t="shared" si="6"/>
        <v>0</v>
      </c>
      <c r="AQ22" s="45">
        <f>(AP22*100000000-((S22*R_sun)/(R22*cminpc))^2*PI()*((2*h_con*c_con^2/0.0000365^5)*(1/(EXP(h_con*c_con/(0.0000365*k_con*Q22))-1))))/(((S22*R_sun)/(R22*cminpc))^2*PI()*((2*h_con*c_con^2/0.0000365^5)*(1/(EXP(h_con*c_con/(0.0000365*k_con*9000))-1))))</f>
        <v>-0.0001643276264</v>
      </c>
      <c r="AR22" s="45">
        <f>AQ22*PI()*(((2*h_con*c_con^2/0.0000135^5)*(1/(EXP(h_con*c_con/(0.0000135*k_con*9000))-1)))+((2*h_con*c_con^2/0.0000175^5)*(1/(EXP(h_con*c_con/(0.0000175*k_con*9000))-1))))/2*(1750-1350)/100000000</f>
        <v>-1005305.987</v>
      </c>
      <c r="AS22" s="45" t="str">
        <f t="shared" si="7"/>
        <v>#NUM!</v>
      </c>
      <c r="AT22" s="51" t="str">
        <f t="shared" si="8"/>
        <v>TOI-1759 - inactive</v>
      </c>
    </row>
    <row r="23" ht="15.75" customHeight="1">
      <c r="A23" s="52" t="s">
        <v>95</v>
      </c>
      <c r="B23" s="51"/>
      <c r="C23" s="51" t="s">
        <v>56</v>
      </c>
      <c r="D23" s="51" t="s">
        <v>57</v>
      </c>
      <c r="E23" s="51">
        <v>14.92</v>
      </c>
      <c r="F23" s="97" t="s">
        <v>58</v>
      </c>
      <c r="G23" s="54"/>
      <c r="H23" s="55"/>
      <c r="I23" s="56"/>
      <c r="J23" s="56"/>
      <c r="K23" s="56"/>
      <c r="L23" s="56"/>
      <c r="M23" s="56"/>
      <c r="N23" s="57"/>
      <c r="O23" s="57">
        <f>VLOOKUP(C23,'Lookup Tables'!$D$2:$F$4,MATCH(D23,'Lookup Tables'!$D$1:$F$1),FALSE)</f>
        <v>-2.3</v>
      </c>
      <c r="P23" s="57">
        <f t="shared" si="1"/>
        <v>12.62</v>
      </c>
      <c r="Q23" s="51">
        <v>3553.0</v>
      </c>
      <c r="R23" s="51">
        <v>27.62</v>
      </c>
      <c r="S23" s="58">
        <v>0.48</v>
      </c>
      <c r="T23" s="59">
        <f t="shared" si="2"/>
        <v>0</v>
      </c>
      <c r="U23" s="59">
        <f t="shared" si="3"/>
        <v>0</v>
      </c>
      <c r="V23" s="59">
        <f t="shared" si="10"/>
        <v>0</v>
      </c>
      <c r="W23" s="60">
        <f t="shared" si="5"/>
        <v>0</v>
      </c>
      <c r="X23" s="60">
        <f>AS23*((S23*R_sun)/(R23*cminpc))^2</f>
        <v>0</v>
      </c>
      <c r="Y23" s="51">
        <v>70.48</v>
      </c>
      <c r="Z23" s="51">
        <v>4.28</v>
      </c>
      <c r="AA23" s="61" t="s">
        <v>66</v>
      </c>
      <c r="AB23" s="61">
        <v>1934535.0</v>
      </c>
      <c r="AC23" s="98">
        <v>13720.47</v>
      </c>
      <c r="AD23" s="51" t="s">
        <v>86</v>
      </c>
      <c r="AE23" s="76">
        <v>1957091.0</v>
      </c>
      <c r="AF23" s="77">
        <v>14.23</v>
      </c>
      <c r="AG23" s="75">
        <v>1134.161</v>
      </c>
      <c r="AH23" s="51"/>
      <c r="AI23" s="51"/>
      <c r="AJ23" s="51" t="s">
        <v>69</v>
      </c>
      <c r="AK23" s="51">
        <v>1934533.0</v>
      </c>
      <c r="AL23" s="51">
        <v>1.323</v>
      </c>
      <c r="AM23" s="51">
        <v>408.249</v>
      </c>
      <c r="AN23" s="60"/>
      <c r="AO23" s="68" t="s">
        <v>79</v>
      </c>
      <c r="AP23" s="60">
        <f t="shared" si="6"/>
        <v>0</v>
      </c>
      <c r="AQ23" s="60">
        <f>(AP23*100000000-((S23*R_sun)/(R23*cminpc))^2*PI()*((2*h_con*c_con^2/0.0000365^5)*(1/(EXP(h_con*c_con/(0.0000365*k_con*Q23))-1))))/(((S23*R_sun)/(R23*cminpc))^2*PI()*((2*h_con*c_con^2/0.0000365^5)*(1/(EXP(h_con*c_con/(0.0000365*k_con*9000))-1))))</f>
        <v>0.002151447185</v>
      </c>
      <c r="AR23" s="60">
        <f>AQ23*PI()*(((2*h_con*c_con^2/0.0000135^5)*(1/(EXP(h_con*c_con/(0.0000135*k_con*9000))-1)))+((2*h_con*c_con^2/0.0000175^5)*(1/(EXP(h_con*c_con/(0.0000175*k_con*9000))-1))))/2*(1750-1350)/100000000</f>
        <v>13161893.61</v>
      </c>
      <c r="AS23" s="60">
        <f t="shared" si="7"/>
        <v>10747486.34</v>
      </c>
      <c r="AT23" s="51" t="str">
        <f t="shared" si="8"/>
        <v>TOI-1231 - inactive</v>
      </c>
    </row>
    <row r="24" ht="15.75" customHeight="1">
      <c r="A24" s="52" t="s">
        <v>96</v>
      </c>
      <c r="B24" s="51"/>
      <c r="C24" s="51" t="s">
        <v>68</v>
      </c>
      <c r="D24" s="51" t="s">
        <v>57</v>
      </c>
      <c r="E24" s="51">
        <v>14.39</v>
      </c>
      <c r="F24" s="51">
        <v>0.8</v>
      </c>
      <c r="G24" s="54"/>
      <c r="H24" s="55"/>
      <c r="I24" s="56"/>
      <c r="J24" s="56"/>
      <c r="K24" s="56"/>
      <c r="L24" s="56"/>
      <c r="M24" s="56"/>
      <c r="N24" s="57"/>
      <c r="O24" s="57">
        <f>VLOOKUP(C24,'Lookup Tables'!$D$2:$F$4,MATCH(D24,'Lookup Tables'!$D$1:$F$1),FALSE)</f>
        <v>-2.3</v>
      </c>
      <c r="P24" s="57">
        <f t="shared" si="1"/>
        <v>12.09</v>
      </c>
      <c r="Q24" s="51">
        <v>3650.0</v>
      </c>
      <c r="R24" s="51">
        <v>23.73</v>
      </c>
      <c r="S24" s="58">
        <v>0.44</v>
      </c>
      <c r="T24" s="59">
        <f t="shared" si="2"/>
        <v>0</v>
      </c>
      <c r="U24" s="59">
        <f t="shared" si="3"/>
        <v>0</v>
      </c>
      <c r="V24" s="59">
        <f t="shared" si="10"/>
        <v>0</v>
      </c>
      <c r="W24" s="60">
        <f t="shared" si="5"/>
        <v>0</v>
      </c>
      <c r="X24" s="60">
        <f>AS24*((S24*R_sun)/(R24*cminpc))^2</f>
        <v>0</v>
      </c>
      <c r="Y24" s="51">
        <v>20.37</v>
      </c>
      <c r="Z24" s="51">
        <v>8.26</v>
      </c>
      <c r="AA24" s="61" t="s">
        <v>66</v>
      </c>
      <c r="AB24" s="61">
        <v>1934527.0</v>
      </c>
      <c r="AC24" s="98">
        <v>10670.33</v>
      </c>
      <c r="AD24" s="51" t="s">
        <v>61</v>
      </c>
      <c r="AE24" s="76">
        <v>1957093.0</v>
      </c>
      <c r="AF24" s="77">
        <v>22.308</v>
      </c>
      <c r="AG24" s="75">
        <v>1689.691</v>
      </c>
      <c r="AH24" s="51"/>
      <c r="AI24" s="51"/>
      <c r="AJ24" s="51" t="s">
        <v>69</v>
      </c>
      <c r="AK24" s="51">
        <v>1934536.0</v>
      </c>
      <c r="AL24" s="51">
        <v>21.568</v>
      </c>
      <c r="AM24" s="65">
        <v>1636.08</v>
      </c>
      <c r="AN24" s="60"/>
      <c r="AO24" s="68" t="s">
        <v>79</v>
      </c>
      <c r="AP24" s="60">
        <f t="shared" si="6"/>
        <v>0</v>
      </c>
      <c r="AQ24" s="60">
        <f>(AP24*100000000-((S24*R_sun)/(R24*cminpc))^2*PI()*((2*h_con*c_con^2/0.0000365^5)*(1/(EXP(h_con*c_con/(0.0000365*k_con*Q24))-1))))/(((S24*R_sun)/(R24*cminpc))^2*PI()*((2*h_con*c_con^2/0.0000365^5)*(1/(EXP(h_con*c_con/(0.0000365*k_con*9000))-1))))</f>
        <v>0.003185182976</v>
      </c>
      <c r="AR24" s="60">
        <f>AQ24*PI()*(((2*h_con*c_con^2/0.0000135^5)*(1/(EXP(h_con*c_con/(0.0000135*k_con*9000))-1)))+((2*h_con*c_con^2/0.0000175^5)*(1/(EXP(h_con*c_con/(0.0000175*k_con*9000))-1))))/2*(1750-1350)/100000000</f>
        <v>19485971.93</v>
      </c>
      <c r="AS24" s="60">
        <f t="shared" si="7"/>
        <v>12722735.29</v>
      </c>
      <c r="AT24" s="51" t="str">
        <f t="shared" si="8"/>
        <v>TOI-198 - inactive</v>
      </c>
    </row>
    <row r="25" ht="15.75" customHeight="1">
      <c r="A25" s="37" t="s">
        <v>97</v>
      </c>
      <c r="B25" s="38"/>
      <c r="C25" s="38" t="s">
        <v>98</v>
      </c>
      <c r="D25" s="38" t="s">
        <v>57</v>
      </c>
      <c r="E25" s="38">
        <v>21.3</v>
      </c>
      <c r="F25" s="38" t="s">
        <v>58</v>
      </c>
      <c r="G25" s="38" t="s">
        <v>99</v>
      </c>
      <c r="H25" s="41"/>
      <c r="I25" s="42"/>
      <c r="J25" s="42"/>
      <c r="K25" s="42"/>
      <c r="L25" s="42"/>
      <c r="M25" s="42"/>
      <c r="N25" s="43"/>
      <c r="O25" s="43">
        <f>VLOOKUP(C25,'Lookup Tables'!$D$2:$F$4,MATCH(D25,'Lookup Tables'!$D$1:$F$1),FALSE)</f>
        <v>0</v>
      </c>
      <c r="P25" s="43">
        <f t="shared" si="1"/>
        <v>21.3</v>
      </c>
      <c r="Q25" s="38">
        <v>2960.0</v>
      </c>
      <c r="R25" s="38">
        <v>26.49</v>
      </c>
      <c r="S25" s="44">
        <v>0.18</v>
      </c>
      <c r="T25" s="45">
        <f t="shared" si="2"/>
        <v>0</v>
      </c>
      <c r="U25" s="45">
        <f t="shared" si="3"/>
        <v>0</v>
      </c>
      <c r="V25" s="45">
        <f t="shared" si="10"/>
        <v>0</v>
      </c>
      <c r="W25" s="45">
        <f t="shared" si="5"/>
        <v>0</v>
      </c>
      <c r="X25" s="45" t="str">
        <f>AS25*((S25*R_sun)/(R25*cminpc))^2</f>
        <v>#NUM!</v>
      </c>
      <c r="Y25" s="38">
        <v>14.1</v>
      </c>
      <c r="Z25" s="38">
        <v>0.25</v>
      </c>
      <c r="AA25" s="69" t="s">
        <v>66</v>
      </c>
      <c r="AB25" s="69">
        <v>1946570.0</v>
      </c>
      <c r="AC25" s="99">
        <v>4.7</v>
      </c>
      <c r="AD25" s="38" t="s">
        <v>61</v>
      </c>
      <c r="AE25" s="49" t="s">
        <v>62</v>
      </c>
      <c r="AF25" s="38"/>
      <c r="AG25" s="50"/>
      <c r="AH25" s="38"/>
      <c r="AI25" s="38"/>
      <c r="AJ25" s="38" t="s">
        <v>63</v>
      </c>
      <c r="AK25" s="38">
        <v>1946600.0</v>
      </c>
      <c r="AL25" s="38">
        <v>0.074</v>
      </c>
      <c r="AM25" s="50">
        <v>196.52</v>
      </c>
      <c r="AN25" s="45"/>
      <c r="AO25" s="45"/>
      <c r="AP25" s="45">
        <f t="shared" si="6"/>
        <v>0</v>
      </c>
      <c r="AQ25" s="45">
        <f>(AP25*100000000-((S25*R_sun)/(R25*cminpc))^2*PI()*((2*h_con*c_con^2/0.0000365^5)*(1/(EXP(h_con*c_con/(0.0000365*k_con*Q25))-1))))/(((S25*R_sun)/(R25*cminpc))^2*PI()*((2*h_con*c_con^2/0.0000365^5)*(1/(EXP(h_con*c_con/(0.0000365*k_con*9000))-1))))</f>
        <v>-0.0001223707172</v>
      </c>
      <c r="AR25" s="45">
        <f>AQ25*PI()*(((2*h_con*c_con^2/0.0000135^5)*(1/(EXP(h_con*c_con/(0.0000135*k_con*9000))-1)))+((2*h_con*c_con^2/0.0000175^5)*(1/(EXP(h_con*c_con/(0.0000175*k_con*9000))-1))))/2*(1750-1350)/100000000</f>
        <v>-748626.4927</v>
      </c>
      <c r="AS25" s="45" t="str">
        <f t="shared" si="7"/>
        <v>#NUM!</v>
      </c>
      <c r="AT25" s="38" t="str">
        <f t="shared" si="8"/>
        <v>LP 791-18 - inactive</v>
      </c>
    </row>
    <row r="26" ht="15.75" customHeight="1">
      <c r="A26" s="52" t="s">
        <v>100</v>
      </c>
      <c r="B26" s="51"/>
      <c r="C26" s="51" t="s">
        <v>56</v>
      </c>
      <c r="D26" s="51" t="s">
        <v>57</v>
      </c>
      <c r="E26" s="51">
        <v>16.55</v>
      </c>
      <c r="F26" s="51" t="s">
        <v>58</v>
      </c>
      <c r="G26" s="51" t="s">
        <v>101</v>
      </c>
      <c r="H26" s="55"/>
      <c r="I26" s="56"/>
      <c r="J26" s="56"/>
      <c r="K26" s="56"/>
      <c r="L26" s="56"/>
      <c r="M26" s="56"/>
      <c r="N26" s="57"/>
      <c r="O26" s="57">
        <f>VLOOKUP(C26,'Lookup Tables'!$D$2:$F$4,MATCH(D26,'Lookup Tables'!$D$1:$F$1),FALSE)</f>
        <v>-2.3</v>
      </c>
      <c r="P26" s="57">
        <f t="shared" si="1"/>
        <v>14.25</v>
      </c>
      <c r="Q26" s="51">
        <v>3349.0</v>
      </c>
      <c r="R26" s="51">
        <v>31.06</v>
      </c>
      <c r="S26" s="58">
        <v>0.39</v>
      </c>
      <c r="T26" s="59">
        <f t="shared" si="2"/>
        <v>0</v>
      </c>
      <c r="U26" s="59">
        <f t="shared" si="3"/>
        <v>0</v>
      </c>
      <c r="V26" s="59">
        <f t="shared" si="10"/>
        <v>0</v>
      </c>
      <c r="W26" s="60">
        <f t="shared" si="5"/>
        <v>0</v>
      </c>
      <c r="X26" s="60">
        <f>AS26*((S26*R_sun)/(R26*cminpc))^2</f>
        <v>0</v>
      </c>
      <c r="Y26" s="51">
        <v>14.48</v>
      </c>
      <c r="Z26" s="51">
        <v>19.14</v>
      </c>
      <c r="AA26" s="61" t="s">
        <v>66</v>
      </c>
      <c r="AB26" s="61">
        <v>1946571.0</v>
      </c>
      <c r="AC26" s="98">
        <v>3054.34</v>
      </c>
      <c r="AD26" s="51" t="s">
        <v>61</v>
      </c>
      <c r="AE26" s="63" t="s">
        <v>62</v>
      </c>
      <c r="AF26" s="51"/>
      <c r="AG26" s="65"/>
      <c r="AH26" s="51"/>
      <c r="AI26" s="51"/>
      <c r="AJ26" s="51" t="s">
        <v>63</v>
      </c>
      <c r="AK26" s="51">
        <v>1946601.0</v>
      </c>
      <c r="AL26" s="51">
        <v>24.533</v>
      </c>
      <c r="AM26" s="65">
        <v>611.13</v>
      </c>
      <c r="AN26" s="60"/>
      <c r="AO26" s="60"/>
      <c r="AP26" s="60">
        <f t="shared" si="6"/>
        <v>0</v>
      </c>
      <c r="AQ26" s="60">
        <f>(AP26*100000000-((S26*R_sun)/(R26*cminpc))^2*PI()*((2*h_con*c_con^2/0.0000365^5)*(1/(EXP(h_con*c_con/(0.0000365*k_con*Q26))-1))))/(((S26*R_sun)/(R26*cminpc))^2*PI()*((2*h_con*c_con^2/0.0000365^5)*(1/(EXP(h_con*c_con/(0.0000365*k_con*9000))-1))))</f>
        <v>0.0008203534553</v>
      </c>
      <c r="AR26" s="60">
        <f>AQ26*PI()*(((2*h_con*c_con^2/0.0000135^5)*(1/(EXP(h_con*c_con/(0.0000135*k_con*9000))-1)))+((2*h_con*c_con^2/0.0000175^5)*(1/(EXP(h_con*c_con/(0.0000175*k_con*9000))-1))))/2*(1750-1350)/100000000</f>
        <v>5018670.678</v>
      </c>
      <c r="AS26" s="60">
        <f t="shared" si="7"/>
        <v>7099914.852</v>
      </c>
      <c r="AT26" s="51" t="str">
        <f t="shared" si="8"/>
        <v>TOI-406 - inactive</v>
      </c>
    </row>
    <row r="27" ht="15.75" customHeight="1">
      <c r="A27" s="81" t="s">
        <v>102</v>
      </c>
      <c r="B27" s="82"/>
      <c r="C27" s="82" t="s">
        <v>56</v>
      </c>
      <c r="D27" s="82" t="s">
        <v>72</v>
      </c>
      <c r="E27" s="82">
        <v>16.71</v>
      </c>
      <c r="F27" s="82" t="s">
        <v>90</v>
      </c>
      <c r="G27" s="82" t="s">
        <v>103</v>
      </c>
      <c r="H27" s="100"/>
      <c r="I27" s="101">
        <v>3.0E-15</v>
      </c>
      <c r="J27" s="86">
        <f>I27*4*pi()*(R27*cm_per_pc)^2</f>
        <v>5.00205E+26</v>
      </c>
      <c r="K27" s="86">
        <f>10^VLOOKUP(Q27,Table1[[Teff]:[log10(Lbol)]],2, True)*erg_s_per_Lsun</f>
        <v>3.5725E+31</v>
      </c>
      <c r="L27" s="86">
        <f>10^((log10(J27/K27)+1.66)/0.99)*K27</f>
        <v>2.12269E+28</v>
      </c>
      <c r="M27" s="86">
        <f>VLOOKUP(Q27,Table2[],6)</f>
        <v>1.33514E+26</v>
      </c>
      <c r="N27" s="86">
        <f>L27/M27</f>
        <v>158.9862421</v>
      </c>
      <c r="O27" s="87">
        <f>VLOOKUP(C27,'Lookup Tables'!$D$2:$F$4,MATCH(D27,'Lookup Tables'!$D$1:$F$1),FALSE)</f>
        <v>-8</v>
      </c>
      <c r="P27" s="87">
        <f t="shared" si="1"/>
        <v>8.71</v>
      </c>
      <c r="Q27" s="82">
        <v>3326.0</v>
      </c>
      <c r="R27" s="82">
        <v>37.33</v>
      </c>
      <c r="S27" s="88">
        <v>0.4</v>
      </c>
      <c r="T27" s="89">
        <f t="shared" si="2"/>
        <v>0</v>
      </c>
      <c r="U27" s="89">
        <f t="shared" si="3"/>
        <v>0</v>
      </c>
      <c r="V27" s="89">
        <f t="shared" si="10"/>
        <v>0.0000000009484222284</v>
      </c>
      <c r="W27" s="89">
        <f t="shared" si="5"/>
        <v>0.0000000009484222284</v>
      </c>
      <c r="X27" s="89">
        <f>AS27*((S27*R_sun)/(R27*cminpc))^2</f>
        <v>0</v>
      </c>
      <c r="Y27" s="82">
        <v>14.63</v>
      </c>
      <c r="Z27" s="82">
        <v>5.94</v>
      </c>
      <c r="AA27" s="90" t="s">
        <v>66</v>
      </c>
      <c r="AB27" s="90">
        <v>1946572.0</v>
      </c>
      <c r="AC27" s="102">
        <v>502233.0</v>
      </c>
      <c r="AD27" s="82" t="s">
        <v>69</v>
      </c>
      <c r="AE27" s="82" t="s">
        <v>73</v>
      </c>
      <c r="AF27" s="82"/>
      <c r="AG27" s="103"/>
      <c r="AH27" s="82"/>
      <c r="AI27" s="104" t="s">
        <v>79</v>
      </c>
      <c r="AJ27" s="82" t="s">
        <v>69</v>
      </c>
      <c r="AK27" s="82">
        <v>1946629.0</v>
      </c>
      <c r="AL27" s="82">
        <v>37.609</v>
      </c>
      <c r="AM27" s="103">
        <v>10310.91</v>
      </c>
      <c r="AN27" s="89"/>
      <c r="AO27" s="89"/>
      <c r="AP27" s="89">
        <f t="shared" si="6"/>
        <v>0</v>
      </c>
      <c r="AQ27" s="89">
        <f>(AP27*100000000-((S27*R_sun)/(R27*cminpc))^2*PI()*((2*h_con*c_con^2/0.0000365^5)*(1/(EXP(h_con*c_con/(0.0000365*k_con*Q27))-1))))/(((S27*R_sun)/(R27*cminpc))^2*PI()*((2*h_con*c_con^2/0.0000365^5)*(1/(EXP(h_con*c_con/(0.0000365*k_con*9000))-1))))</f>
        <v>0.3222820227</v>
      </c>
      <c r="AR27" s="89">
        <f>AQ27*PI()*(((2*h_con*c_con^2/0.0000135^5)*(1/(EXP(h_con*c_con/(0.0000135*k_con*9000))-1)))+((2*h_con*c_con^2/0.0000175^5)*(1/(EXP(h_con*c_con/(0.0000175*k_con*9000))-1))))/2*(1750-1350)/100000000</f>
        <v>1971622508</v>
      </c>
      <c r="AS27" s="89">
        <f t="shared" si="7"/>
        <v>92634811.05</v>
      </c>
      <c r="AT27" s="82" t="str">
        <f t="shared" si="8"/>
        <v>TOI-1224 - active</v>
      </c>
    </row>
    <row r="28" ht="15.75" customHeight="1">
      <c r="A28" s="52" t="s">
        <v>104</v>
      </c>
      <c r="B28" s="51"/>
      <c r="C28" s="51" t="s">
        <v>56</v>
      </c>
      <c r="D28" s="51" t="s">
        <v>72</v>
      </c>
      <c r="E28" s="51">
        <v>17.77</v>
      </c>
      <c r="F28" s="97" t="s">
        <v>90</v>
      </c>
      <c r="G28" s="54"/>
      <c r="H28" s="55"/>
      <c r="I28" s="56"/>
      <c r="J28" s="56"/>
      <c r="K28" s="56"/>
      <c r="L28" s="56"/>
      <c r="M28" s="56"/>
      <c r="N28" s="57"/>
      <c r="O28" s="57">
        <f>VLOOKUP(C28,'Lookup Tables'!$D$2:$F$4,MATCH(D28,'Lookup Tables'!$D$1:$F$1),FALSE)</f>
        <v>-8</v>
      </c>
      <c r="P28" s="57">
        <f t="shared" si="1"/>
        <v>9.77</v>
      </c>
      <c r="Q28" s="51">
        <v>3360.0</v>
      </c>
      <c r="R28" s="51">
        <v>66.43</v>
      </c>
      <c r="S28" s="58">
        <v>0.33</v>
      </c>
      <c r="T28" s="59">
        <f t="shared" si="2"/>
        <v>0</v>
      </c>
      <c r="U28" s="59">
        <f t="shared" si="3"/>
        <v>0</v>
      </c>
      <c r="V28" s="59">
        <f t="shared" si="10"/>
        <v>0.0000000003862973457</v>
      </c>
      <c r="W28" s="60">
        <f t="shared" si="5"/>
        <v>0.0000000003862973457</v>
      </c>
      <c r="X28" s="60">
        <f>AS28*((S28*R_sun)/(R28*cminpc))^2</f>
        <v>0</v>
      </c>
      <c r="Y28" s="51">
        <v>-39.6143</v>
      </c>
      <c r="Z28" s="51">
        <v>-3.92</v>
      </c>
      <c r="AA28" s="61" t="s">
        <v>66</v>
      </c>
      <c r="AB28" s="72">
        <v>1956120.0</v>
      </c>
      <c r="AC28" s="73">
        <v>23554.54</v>
      </c>
      <c r="AD28" s="51" t="s">
        <v>69</v>
      </c>
      <c r="AE28" s="51" t="s">
        <v>73</v>
      </c>
      <c r="AF28" s="63"/>
      <c r="AG28" s="105"/>
      <c r="AH28" s="51"/>
      <c r="AI28" s="68" t="s">
        <v>79</v>
      </c>
      <c r="AJ28" s="51" t="s">
        <v>69</v>
      </c>
      <c r="AK28" s="63">
        <v>1956150.0</v>
      </c>
      <c r="AL28" s="63">
        <v>15.315</v>
      </c>
      <c r="AM28" s="105">
        <v>4018.02</v>
      </c>
      <c r="AN28" s="60"/>
      <c r="AO28" s="60"/>
      <c r="AP28" s="60">
        <f t="shared" si="6"/>
        <v>0</v>
      </c>
      <c r="AQ28" s="60">
        <f>(AP28*100000000-((S28*R_sun)/(R28*cminpc))^2*PI()*((2*h_con*c_con^2/0.0000365^5)*(1/(EXP(h_con*c_con/(0.0000365*k_con*Q28))-1))))/(((S28*R_sun)/(R28*cminpc))^2*PI()*((2*h_con*c_con^2/0.0000365^5)*(1/(EXP(h_con*c_con/(0.0000365*k_con*9000))-1))))</f>
        <v>0.5652111252</v>
      </c>
      <c r="AR28" s="60">
        <f>AQ28*PI()*(((2*h_con*c_con^2/0.0000135^5)*(1/(EXP(h_con*c_con/(0.0000135*k_con*9000))-1)))+((2*h_con*c_con^2/0.0000175^5)*(1/(EXP(h_con*c_con/(0.0000175*k_con*9000))-1))))/2*(1750-1350)/100000000</f>
        <v>3457788204</v>
      </c>
      <c r="AS28" s="60">
        <f t="shared" si="7"/>
        <v>117946024.5</v>
      </c>
      <c r="AT28" s="51" t="str">
        <f t="shared" si="8"/>
        <v>K2-72 - active</v>
      </c>
    </row>
    <row r="29" ht="15.75" customHeight="1">
      <c r="A29" s="52" t="s">
        <v>105</v>
      </c>
      <c r="B29" s="51"/>
      <c r="C29" s="51" t="s">
        <v>68</v>
      </c>
      <c r="D29" s="51" t="s">
        <v>57</v>
      </c>
      <c r="E29" s="51">
        <v>14.59</v>
      </c>
      <c r="F29" s="51">
        <v>-0.295</v>
      </c>
      <c r="G29" s="54"/>
      <c r="H29" s="55"/>
      <c r="I29" s="56"/>
      <c r="J29" s="56"/>
      <c r="K29" s="56"/>
      <c r="L29" s="56"/>
      <c r="M29" s="56"/>
      <c r="N29" s="57"/>
      <c r="O29" s="57">
        <f>VLOOKUP(C29,'Lookup Tables'!$D$2:$F$4,MATCH(D29,'Lookup Tables'!$D$1:$F$1),FALSE)</f>
        <v>-2.3</v>
      </c>
      <c r="P29" s="57">
        <f t="shared" si="1"/>
        <v>12.29</v>
      </c>
      <c r="Q29" s="51">
        <v>3776.0</v>
      </c>
      <c r="R29" s="51">
        <v>37.44</v>
      </c>
      <c r="S29" s="58">
        <v>0.46</v>
      </c>
      <c r="T29" s="59">
        <f t="shared" si="2"/>
        <v>0</v>
      </c>
      <c r="U29" s="59">
        <f t="shared" si="3"/>
        <v>0</v>
      </c>
      <c r="V29" s="59">
        <f t="shared" si="10"/>
        <v>0</v>
      </c>
      <c r="W29" s="60">
        <f t="shared" si="5"/>
        <v>0</v>
      </c>
      <c r="X29" s="60">
        <f>AS29*((S29*R_sun)/(R29*cminpc))^2</f>
        <v>0</v>
      </c>
      <c r="Y29" s="51">
        <v>-25.42</v>
      </c>
      <c r="Z29" s="51">
        <v>7.53</v>
      </c>
      <c r="AA29" s="61" t="s">
        <v>66</v>
      </c>
      <c r="AB29" s="61">
        <v>1946574.0</v>
      </c>
      <c r="AC29" s="98">
        <v>18574.07</v>
      </c>
      <c r="AD29" s="51" t="s">
        <v>61</v>
      </c>
      <c r="AE29" s="76">
        <v>1957098.0</v>
      </c>
      <c r="AF29" s="77">
        <v>18.846</v>
      </c>
      <c r="AG29" s="75">
        <v>1451.596</v>
      </c>
      <c r="AH29" s="51"/>
      <c r="AI29" s="51"/>
      <c r="AJ29" s="51" t="s">
        <v>69</v>
      </c>
      <c r="AK29" s="51">
        <v>1946630.0</v>
      </c>
      <c r="AL29" s="51">
        <v>1.815</v>
      </c>
      <c r="AM29" s="65">
        <v>547.89</v>
      </c>
      <c r="AN29" s="60"/>
      <c r="AO29" s="68" t="s">
        <v>79</v>
      </c>
      <c r="AP29" s="60">
        <f t="shared" si="6"/>
        <v>0</v>
      </c>
      <c r="AQ29" s="60">
        <f>(AP29*100000000-((S29*R_sun)/(R29*cminpc))^2*PI()*((2*h_con*c_con^2/0.0000365^5)*(1/(EXP(h_con*c_con/(0.0000365*k_con*Q29))-1))))/(((S29*R_sun)/(R29*cminpc))^2*PI()*((2*h_con*c_con^2/0.0000365^5)*(1/(EXP(h_con*c_con/(0.0000365*k_con*9000))-1))))</f>
        <v>0.006774742194</v>
      </c>
      <c r="AR29" s="60">
        <f>AQ29*PI()*(((2*h_con*c_con^2/0.0000135^5)*(1/(EXP(h_con*c_con/(0.0000135*k_con*9000))-1)))+((2*h_con*c_con^2/0.0000175^5)*(1/(EXP(h_con*c_con/(0.0000175*k_con*9000))-1))))/2*(1750-1350)/100000000</f>
        <v>41445793.62</v>
      </c>
      <c r="AS29" s="60">
        <f t="shared" si="7"/>
        <v>17600159.27</v>
      </c>
      <c r="AT29" s="51" t="str">
        <f t="shared" si="8"/>
        <v>TOI-1467 - inactive</v>
      </c>
    </row>
    <row r="30" ht="15.75" customHeight="1">
      <c r="A30" s="52" t="s">
        <v>106</v>
      </c>
      <c r="B30" s="51"/>
      <c r="C30" s="51" t="s">
        <v>68</v>
      </c>
      <c r="D30" s="51" t="s">
        <v>57</v>
      </c>
      <c r="E30" s="51">
        <v>16.07</v>
      </c>
      <c r="F30" s="51">
        <v>0.18</v>
      </c>
      <c r="G30" s="51" t="s">
        <v>107</v>
      </c>
      <c r="H30" s="55"/>
      <c r="I30" s="56"/>
      <c r="J30" s="56"/>
      <c r="K30" s="56"/>
      <c r="L30" s="56"/>
      <c r="M30" s="56"/>
      <c r="N30" s="57"/>
      <c r="O30" s="57">
        <f>VLOOKUP(C30,'Lookup Tables'!$D$2:$F$4,MATCH(D30,'Lookup Tables'!$D$1:$F$1),FALSE)</f>
        <v>-2.3</v>
      </c>
      <c r="P30" s="57">
        <f t="shared" si="1"/>
        <v>13.77</v>
      </c>
      <c r="Q30" s="51">
        <v>3491.0</v>
      </c>
      <c r="R30" s="51">
        <v>42.41</v>
      </c>
      <c r="S30" s="58">
        <v>0.46</v>
      </c>
      <c r="T30" s="59">
        <f t="shared" si="2"/>
        <v>0</v>
      </c>
      <c r="U30" s="59">
        <f t="shared" si="3"/>
        <v>0</v>
      </c>
      <c r="V30" s="59">
        <f t="shared" si="10"/>
        <v>0</v>
      </c>
      <c r="W30" s="60">
        <f t="shared" si="5"/>
        <v>0</v>
      </c>
      <c r="X30" s="60">
        <f>AS30*((S30*R_sun)/(R30*cminpc))^2</f>
        <v>0</v>
      </c>
      <c r="Y30" s="51">
        <v>-24.1</v>
      </c>
      <c r="Z30" s="51">
        <v>-5.1</v>
      </c>
      <c r="AA30" s="61" t="s">
        <v>66</v>
      </c>
      <c r="AB30" s="61">
        <v>1946575.0</v>
      </c>
      <c r="AC30" s="98">
        <v>61936.21</v>
      </c>
      <c r="AD30" s="51" t="s">
        <v>61</v>
      </c>
      <c r="AE30" s="63" t="s">
        <v>62</v>
      </c>
      <c r="AF30" s="51"/>
      <c r="AG30" s="65"/>
      <c r="AH30" s="51"/>
      <c r="AI30" s="51"/>
      <c r="AJ30" s="51" t="s">
        <v>63</v>
      </c>
      <c r="AK30" s="51">
        <v>1946605.0</v>
      </c>
      <c r="AL30" s="51">
        <v>36.738</v>
      </c>
      <c r="AM30" s="65">
        <v>820.04</v>
      </c>
      <c r="AN30" s="60"/>
      <c r="AO30" s="60"/>
      <c r="AP30" s="60">
        <f t="shared" si="6"/>
        <v>0</v>
      </c>
      <c r="AQ30" s="60">
        <f>(AP30*100000000-((S30*R_sun)/(R30*cminpc))^2*PI()*((2*h_con*c_con^2/0.0000365^5)*(1/(EXP(h_con*c_con/(0.0000365*k_con*Q30))-1))))/(((S30*R_sun)/(R30*cminpc))^2*PI()*((2*h_con*c_con^2/0.0000365^5)*(1/(EXP(h_con*c_con/(0.0000365*k_con*9000))-1))))</f>
        <v>0.001997706791</v>
      </c>
      <c r="AR30" s="60">
        <f>AQ30*PI()*(((2*h_con*c_con^2/0.0000135^5)*(1/(EXP(h_con*c_con/(0.0000135*k_con*9000))-1)))+((2*h_con*c_con^2/0.0000175^5)*(1/(EXP(h_con*c_con/(0.0000175*k_con*9000))-1))))/2*(1750-1350)/100000000</f>
        <v>12221357.07</v>
      </c>
      <c r="AS30" s="60">
        <f t="shared" si="7"/>
        <v>10410254.72</v>
      </c>
      <c r="AT30" s="51" t="str">
        <f t="shared" si="8"/>
        <v>TOI-2285 - inactive</v>
      </c>
    </row>
    <row r="31" ht="15.75" customHeight="1">
      <c r="A31" s="81" t="s">
        <v>108</v>
      </c>
      <c r="B31" s="82"/>
      <c r="C31" s="82" t="s">
        <v>56</v>
      </c>
      <c r="D31" s="82" t="s">
        <v>72</v>
      </c>
      <c r="E31" s="82">
        <v>17.16</v>
      </c>
      <c r="F31" s="106" t="s">
        <v>90</v>
      </c>
      <c r="G31" s="84"/>
      <c r="H31" s="100" t="s">
        <v>109</v>
      </c>
      <c r="I31" s="101">
        <v>7.22127853E-15</v>
      </c>
      <c r="J31" s="86">
        <f>I31*4*pi()*(R31*cm_per_pc)^2</f>
        <v>2.16178E+27</v>
      </c>
      <c r="K31" s="86">
        <f>10^VLOOKUP(Q31,Table1[[Teff]:[log10(Lbol)]],2, True)*erg_s_per_Lsun</f>
        <v>6.20829E+31</v>
      </c>
      <c r="L31" s="86">
        <f>10^((log10(J31/K31)+1.66)/0.99)*K31</f>
        <v>9.25866E+28</v>
      </c>
      <c r="M31" s="86">
        <f>VLOOKUP(Q31,Table2[],6)</f>
        <v>2.72844E+26</v>
      </c>
      <c r="N31" s="86">
        <f>L31/M31</f>
        <v>339.339143</v>
      </c>
      <c r="O31" s="87">
        <f>VLOOKUP(C31,'Lookup Tables'!$D$2:$F$4,MATCH(D31,'Lookup Tables'!$D$1:$F$1),FALSE)</f>
        <v>-8</v>
      </c>
      <c r="P31" s="87">
        <f t="shared" si="1"/>
        <v>9.16</v>
      </c>
      <c r="Q31" s="82">
        <v>3457.0</v>
      </c>
      <c r="R31" s="82">
        <v>50.02</v>
      </c>
      <c r="S31" s="88">
        <v>0.38</v>
      </c>
      <c r="T31" s="89">
        <f t="shared" si="2"/>
        <v>0</v>
      </c>
      <c r="U31" s="89">
        <f t="shared" si="3"/>
        <v>0</v>
      </c>
      <c r="V31" s="89">
        <f t="shared" si="10"/>
        <v>0.0000000006477415021</v>
      </c>
      <c r="W31" s="89">
        <f t="shared" si="5"/>
        <v>0.0000000006477415021</v>
      </c>
      <c r="X31" s="89">
        <f>AS31*((S31*R_sun)/(R31*cminpc))^2</f>
        <v>0</v>
      </c>
      <c r="Y31" s="82">
        <v>-24.9728</v>
      </c>
      <c r="Z31" s="82">
        <v>-11.39</v>
      </c>
      <c r="AA31" s="96" t="s">
        <v>60</v>
      </c>
      <c r="AB31" s="107">
        <v>1956115.0</v>
      </c>
      <c r="AC31" s="108">
        <v>35350.45</v>
      </c>
      <c r="AD31" s="82" t="s">
        <v>69</v>
      </c>
      <c r="AE31" s="82" t="s">
        <v>73</v>
      </c>
      <c r="AF31" s="92"/>
      <c r="AG31" s="109"/>
      <c r="AH31" s="82"/>
      <c r="AI31" s="104" t="s">
        <v>79</v>
      </c>
      <c r="AJ31" s="82" t="s">
        <v>69</v>
      </c>
      <c r="AK31" s="92">
        <v>1956147.0</v>
      </c>
      <c r="AL31" s="92">
        <v>25.708</v>
      </c>
      <c r="AM31" s="109">
        <v>6742.903</v>
      </c>
      <c r="AN31" s="89"/>
      <c r="AO31" s="89"/>
      <c r="AP31" s="89">
        <f t="shared" si="6"/>
        <v>0</v>
      </c>
      <c r="AQ31" s="89">
        <f>(AP31*100000000-((S31*R_sun)/(R31*cminpc))^2*PI()*((2*h_con*c_con^2/0.0000365^5)*(1/(EXP(h_con*c_con/(0.0000365*k_con*Q31))-1))))/(((S31*R_sun)/(R31*cminpc))^2*PI()*((2*h_con*c_con^2/0.0000365^5)*(1/(EXP(h_con*c_con/(0.0000365*k_con*9000))-1))))</f>
        <v>0.4234623395</v>
      </c>
      <c r="AR31" s="89">
        <f>AQ31*PI()*(((2*h_con*c_con^2/0.0000135^5)*(1/(EXP(h_con*c_con/(0.0000135*k_con*9000))-1)))+((2*h_con*c_con^2/0.0000175^5)*(1/(EXP(h_con*c_con/(0.0000175*k_con*9000))-1))))/2*(1750-1350)/100000000</f>
        <v>2590612635</v>
      </c>
      <c r="AS31" s="89">
        <f t="shared" si="7"/>
        <v>104174893.7</v>
      </c>
      <c r="AT31" s="82" t="str">
        <f t="shared" si="8"/>
        <v>TOI-2094 - active</v>
      </c>
    </row>
    <row r="32" ht="15.75" customHeight="1">
      <c r="A32" s="52" t="s">
        <v>110</v>
      </c>
      <c r="B32" s="51"/>
      <c r="C32" s="51" t="s">
        <v>68</v>
      </c>
      <c r="D32" s="51" t="s">
        <v>57</v>
      </c>
      <c r="E32" s="51">
        <v>15.1</v>
      </c>
      <c r="F32" s="51" t="s">
        <v>111</v>
      </c>
      <c r="G32" s="51" t="s">
        <v>112</v>
      </c>
      <c r="H32" s="55"/>
      <c r="I32" s="56"/>
      <c r="J32" s="56"/>
      <c r="K32" s="56"/>
      <c r="L32" s="56"/>
      <c r="M32" s="56"/>
      <c r="N32" s="57"/>
      <c r="O32" s="57">
        <f>VLOOKUP(C32,'Lookup Tables'!$D$2:$F$4,MATCH(D32,'Lookup Tables'!$D$1:$F$1),FALSE)</f>
        <v>-2.3</v>
      </c>
      <c r="P32" s="57">
        <f t="shared" si="1"/>
        <v>12.8</v>
      </c>
      <c r="Q32" s="51">
        <v>3950.0</v>
      </c>
      <c r="R32" s="51">
        <v>52.62</v>
      </c>
      <c r="S32" s="58">
        <v>0.58</v>
      </c>
      <c r="T32" s="59">
        <f t="shared" si="2"/>
        <v>0</v>
      </c>
      <c r="U32" s="59">
        <f t="shared" si="3"/>
        <v>0</v>
      </c>
      <c r="V32" s="59">
        <f t="shared" si="10"/>
        <v>0</v>
      </c>
      <c r="W32" s="60">
        <f t="shared" si="5"/>
        <v>0</v>
      </c>
      <c r="X32" s="60">
        <f>AS32*((S32*R_sun)/(R32*cminpc))^2</f>
        <v>0</v>
      </c>
      <c r="Y32" s="51">
        <v>-8.04</v>
      </c>
      <c r="Z32" s="51">
        <v>25.45</v>
      </c>
      <c r="AA32" s="61" t="s">
        <v>66</v>
      </c>
      <c r="AB32" s="61">
        <v>1946577.0</v>
      </c>
      <c r="AC32" s="98">
        <v>7959.94</v>
      </c>
      <c r="AD32" s="51" t="s">
        <v>61</v>
      </c>
      <c r="AE32" s="63">
        <v>2020011.0</v>
      </c>
      <c r="AF32" s="51">
        <v>12.211</v>
      </c>
      <c r="AG32" s="65">
        <v>995.291</v>
      </c>
      <c r="AH32" s="51"/>
      <c r="AI32" s="51"/>
      <c r="AJ32" s="51" t="s">
        <v>69</v>
      </c>
      <c r="AK32" s="51">
        <v>2020012.0</v>
      </c>
      <c r="AL32" s="51">
        <v>1.177</v>
      </c>
      <c r="AM32" s="65">
        <v>371.213</v>
      </c>
      <c r="AN32" s="60"/>
      <c r="AO32" s="68" t="s">
        <v>79</v>
      </c>
      <c r="AP32" s="60">
        <f t="shared" si="6"/>
        <v>0</v>
      </c>
      <c r="AQ32" s="60">
        <f>(AP32*100000000-((S32*R_sun)/(R32*cminpc))^2*PI()*((2*h_con*c_con^2/0.0000365^5)*(1/(EXP(h_con*c_con/(0.0000365*k_con*Q32))-1))))/(((S32*R_sun)/(R32*cminpc))^2*PI()*((2*h_con*c_con^2/0.0000365^5)*(1/(EXP(h_con*c_con/(0.0000365*k_con*9000))-1))))</f>
        <v>0.00340067477</v>
      </c>
      <c r="AR32" s="60">
        <f>AQ32*PI()*(((2*h_con*c_con^2/0.0000135^5)*(1/(EXP(h_con*c_con/(0.0000135*k_con*9000))-1)))+((2*h_con*c_con^2/0.0000175^5)*(1/(EXP(h_con*c_con/(0.0000175*k_con*9000))-1))))/2*(1750-1350)/100000000</f>
        <v>20804284.6</v>
      </c>
      <c r="AS32" s="60">
        <f t="shared" si="7"/>
        <v>13085963.3</v>
      </c>
      <c r="AT32" s="51" t="str">
        <f t="shared" si="8"/>
        <v>LP 714-47 - inactive</v>
      </c>
    </row>
    <row r="33" ht="15.75" customHeight="1">
      <c r="A33" s="81" t="s">
        <v>113</v>
      </c>
      <c r="B33" s="82"/>
      <c r="C33" s="82" t="s">
        <v>56</v>
      </c>
      <c r="D33" s="82" t="s">
        <v>72</v>
      </c>
      <c r="E33" s="82">
        <v>18.89</v>
      </c>
      <c r="F33" s="82" t="s">
        <v>114</v>
      </c>
      <c r="G33" s="82" t="s">
        <v>115</v>
      </c>
      <c r="H33" s="85"/>
      <c r="I33" s="86"/>
      <c r="J33" s="86"/>
      <c r="K33" s="86"/>
      <c r="L33" s="86"/>
      <c r="M33" s="86"/>
      <c r="N33" s="87"/>
      <c r="O33" s="87">
        <f>VLOOKUP(C33,'Lookup Tables'!$D$2:$F$4,MATCH(D33,'Lookup Tables'!$D$1:$F$1),FALSE)</f>
        <v>-8</v>
      </c>
      <c r="P33" s="87">
        <f t="shared" si="1"/>
        <v>10.89</v>
      </c>
      <c r="Q33" s="82">
        <v>3194.0</v>
      </c>
      <c r="R33" s="82">
        <v>47.34</v>
      </c>
      <c r="S33" s="88">
        <v>0.33</v>
      </c>
      <c r="T33" s="89">
        <f t="shared" si="2"/>
        <v>0</v>
      </c>
      <c r="U33" s="89">
        <f t="shared" si="3"/>
        <v>0</v>
      </c>
      <c r="V33" s="89">
        <f t="shared" si="10"/>
        <v>0.0000000001495414971</v>
      </c>
      <c r="W33" s="89">
        <f t="shared" si="5"/>
        <v>0.0000000001495414971</v>
      </c>
      <c r="X33" s="89">
        <f>AS33*((S33*R_sun)/(R33*cminpc))^2</f>
        <v>0</v>
      </c>
      <c r="Y33" s="82">
        <v>-32.04</v>
      </c>
      <c r="Z33" s="82">
        <v>-22.49</v>
      </c>
      <c r="AA33" s="90" t="s">
        <v>66</v>
      </c>
      <c r="AB33" s="90">
        <v>1946578.0</v>
      </c>
      <c r="AC33" s="102">
        <v>67438.16</v>
      </c>
      <c r="AD33" s="82" t="s">
        <v>69</v>
      </c>
      <c r="AE33" s="110">
        <v>1957099.0</v>
      </c>
      <c r="AF33" s="100">
        <v>61.834</v>
      </c>
      <c r="AG33" s="111">
        <v>4408.361</v>
      </c>
      <c r="AH33" s="82"/>
      <c r="AI33" s="82"/>
      <c r="AJ33" s="82" t="s">
        <v>69</v>
      </c>
      <c r="AK33" s="82">
        <v>1946631.0</v>
      </c>
      <c r="AL33" s="82">
        <v>5.953</v>
      </c>
      <c r="AM33" s="103">
        <v>1645.29</v>
      </c>
      <c r="AN33" s="89"/>
      <c r="AO33" s="89"/>
      <c r="AP33" s="89">
        <f t="shared" si="6"/>
        <v>0</v>
      </c>
      <c r="AQ33" s="89">
        <f>(AP33*100000000-((S33*R_sun)/(R33*cminpc))^2*PI()*((2*h_con*c_con^2/0.0000365^5)*(1/(EXP(h_con*c_con/(0.0000365*k_con*Q33))-1))))/(((S33*R_sun)/(R33*cminpc))^2*PI()*((2*h_con*c_con^2/0.0000365^5)*(1/(EXP(h_con*c_con/(0.0000365*k_con*9000))-1))))</f>
        <v>0.1020852742</v>
      </c>
      <c r="AR33" s="89">
        <f>AQ33*PI()*(((2*h_con*c_con^2/0.0000135^5)*(1/(EXP(h_con*c_con/(0.0000135*k_con*9000))-1)))+((2*h_con*c_con^2/0.0000175^5)*(1/(EXP(h_con*c_con/(0.0000175*k_con*9000))-1))))/2*(1750-1350)/100000000</f>
        <v>624526378.2</v>
      </c>
      <c r="AS33" s="89">
        <f t="shared" si="7"/>
        <v>56504994.66</v>
      </c>
      <c r="AT33" s="51" t="str">
        <f t="shared" si="8"/>
        <v>TOI-2015 - active</v>
      </c>
    </row>
    <row r="34" ht="15.75" customHeight="1">
      <c r="A34" s="81" t="s">
        <v>116</v>
      </c>
      <c r="B34" s="82"/>
      <c r="C34" s="82" t="s">
        <v>68</v>
      </c>
      <c r="D34" s="82" t="s">
        <v>57</v>
      </c>
      <c r="E34" s="82">
        <v>14.94</v>
      </c>
      <c r="F34" s="82" t="s">
        <v>58</v>
      </c>
      <c r="G34" s="112" t="s">
        <v>117</v>
      </c>
      <c r="H34" s="85"/>
      <c r="I34" s="86"/>
      <c r="J34" s="86"/>
      <c r="K34" s="86"/>
      <c r="L34" s="86"/>
      <c r="M34" s="86"/>
      <c r="N34" s="87"/>
      <c r="O34" s="87">
        <f>VLOOKUP(C34,'Lookup Tables'!$D$2:$F$4,MATCH(D34,'Lookup Tables'!$D$1:$F$1),FALSE)</f>
        <v>-2.3</v>
      </c>
      <c r="P34" s="87">
        <f t="shared" si="1"/>
        <v>12.64</v>
      </c>
      <c r="Q34" s="82">
        <v>3980.0</v>
      </c>
      <c r="R34" s="82">
        <v>60.8</v>
      </c>
      <c r="S34" s="88">
        <v>0.62</v>
      </c>
      <c r="T34" s="89">
        <f t="shared" si="2"/>
        <v>0</v>
      </c>
      <c r="U34" s="89">
        <f t="shared" si="3"/>
        <v>0</v>
      </c>
      <c r="V34" s="89">
        <f t="shared" si="10"/>
        <v>0</v>
      </c>
      <c r="W34" s="89">
        <f t="shared" si="5"/>
        <v>0</v>
      </c>
      <c r="X34" s="89">
        <f>AS34*((S34*R_sun)/(R34*cminpc))^2</f>
        <v>0</v>
      </c>
      <c r="Y34" s="82">
        <v>-43.22</v>
      </c>
      <c r="Z34" s="82">
        <v>5.17</v>
      </c>
      <c r="AA34" s="90" t="s">
        <v>66</v>
      </c>
      <c r="AB34" s="90">
        <v>1946579.0</v>
      </c>
      <c r="AC34" s="102">
        <v>21325.87</v>
      </c>
      <c r="AD34" s="82" t="s">
        <v>61</v>
      </c>
      <c r="AE34" s="110">
        <v>1957101.0</v>
      </c>
      <c r="AF34" s="100">
        <v>21.402</v>
      </c>
      <c r="AG34" s="111">
        <v>1627.329</v>
      </c>
      <c r="AH34" s="82"/>
      <c r="AI34" s="82"/>
      <c r="AJ34" s="93" t="s">
        <v>69</v>
      </c>
      <c r="AK34" s="93">
        <v>1980974.0</v>
      </c>
      <c r="AL34" s="93">
        <v>95.7812</v>
      </c>
      <c r="AM34" s="113">
        <v>1802.533</v>
      </c>
      <c r="AN34" s="94"/>
      <c r="AO34" s="114" t="s">
        <v>79</v>
      </c>
      <c r="AP34" s="94">
        <f t="shared" si="6"/>
        <v>0</v>
      </c>
      <c r="AQ34" s="94">
        <f>(AP34*100000000-((S34*R_sun)/(R34*cminpc))^2*PI()*((2*h_con*c_con^2/0.0000365^5)*(1/(EXP(h_con*c_con/(0.0000365*k_con*Q34))-1))))/(((S34*R_sun)/(R34*cminpc))^2*PI()*((2*h_con*c_con^2/0.0000365^5)*(1/(EXP(h_con*c_con/(0.0000365*k_con*9000))-1))))</f>
        <v>0.005611506496</v>
      </c>
      <c r="AR34" s="94">
        <f>AQ34*PI()*(((2*h_con*c_con^2/0.0000135^5)*(1/(EXP(h_con*c_con/(0.0000135*k_con*9000))-1)))+((2*h_con*c_con^2/0.0000175^5)*(1/(EXP(h_con*c_con/(0.0000175*k_con*9000))-1))))/2*(1750-1350)/100000000</f>
        <v>34329474.6</v>
      </c>
      <c r="AS34" s="94">
        <f t="shared" si="7"/>
        <v>16230686.06</v>
      </c>
      <c r="AT34" s="82" t="str">
        <f t="shared" si="8"/>
        <v>TOI-1728 - inactive</v>
      </c>
    </row>
    <row r="35" ht="15.75" customHeight="1">
      <c r="A35" s="81" t="s">
        <v>118</v>
      </c>
      <c r="B35" s="82"/>
      <c r="C35" s="82" t="s">
        <v>56</v>
      </c>
      <c r="D35" s="106" t="s">
        <v>57</v>
      </c>
      <c r="E35" s="82">
        <v>16.08</v>
      </c>
      <c r="F35" s="82" t="s">
        <v>58</v>
      </c>
      <c r="G35" s="112" t="s">
        <v>119</v>
      </c>
      <c r="H35" s="85"/>
      <c r="I35" s="86"/>
      <c r="J35" s="86"/>
      <c r="K35" s="86"/>
      <c r="L35" s="86"/>
      <c r="M35" s="86"/>
      <c r="N35" s="87"/>
      <c r="O35" s="87">
        <f>VLOOKUP(C35,'Lookup Tables'!$D$2:$F$4,MATCH(D35,'Lookup Tables'!$D$1:$F$1),FALSE)</f>
        <v>-2.3</v>
      </c>
      <c r="P35" s="87">
        <f t="shared" si="1"/>
        <v>13.78</v>
      </c>
      <c r="Q35" s="82">
        <v>3416.0</v>
      </c>
      <c r="R35" s="82">
        <v>33.77</v>
      </c>
      <c r="S35" s="88">
        <v>0.38</v>
      </c>
      <c r="T35" s="89">
        <f t="shared" si="2"/>
        <v>0</v>
      </c>
      <c r="U35" s="89">
        <f t="shared" si="3"/>
        <v>0</v>
      </c>
      <c r="V35" s="89">
        <f t="shared" si="10"/>
        <v>0</v>
      </c>
      <c r="W35" s="89">
        <f t="shared" si="5"/>
        <v>0</v>
      </c>
      <c r="X35" s="89">
        <f>AS35*((S35*R_sun)/(R35*cminpc))^2</f>
        <v>0</v>
      </c>
      <c r="Y35" s="82">
        <v>35.82</v>
      </c>
      <c r="Z35" s="82">
        <v>0.54</v>
      </c>
      <c r="AA35" s="96" t="s">
        <v>60</v>
      </c>
      <c r="AB35" s="96">
        <v>1965104.0</v>
      </c>
      <c r="AC35" s="115">
        <v>185.57</v>
      </c>
      <c r="AD35" s="82" t="s">
        <v>61</v>
      </c>
      <c r="AE35" s="92" t="s">
        <v>62</v>
      </c>
      <c r="AF35" s="82"/>
      <c r="AG35" s="103"/>
      <c r="AH35" s="82"/>
      <c r="AI35" s="82"/>
      <c r="AJ35" s="93" t="s">
        <v>63</v>
      </c>
      <c r="AK35" s="93">
        <v>1956145.0</v>
      </c>
      <c r="AL35" s="93">
        <v>36.454</v>
      </c>
      <c r="AM35" s="113">
        <v>803.228</v>
      </c>
      <c r="AN35" s="94"/>
      <c r="AO35" s="94"/>
      <c r="AP35" s="94">
        <f t="shared" si="6"/>
        <v>0</v>
      </c>
      <c r="AQ35" s="94">
        <f>(AP35*100000000-((S35*R_sun)/(R35*cminpc))^2*PI()*((2*h_con*c_con^2/0.0000365^5)*(1/(EXP(h_con*c_con/(0.0000365*k_con*Q35))-1))))/(((S35*R_sun)/(R35*cminpc))^2*PI()*((2*h_con*c_con^2/0.0000365^5)*(1/(EXP(h_con*c_con/(0.0000365*k_con*9000))-1))))</f>
        <v>0.001976991339</v>
      </c>
      <c r="AR35" s="94">
        <f>AQ35*PI()*(((2*h_con*c_con^2/0.0000135^5)*(1/(EXP(h_con*c_con/(0.0000135*k_con*9000))-1)))+((2*h_con*c_con^2/0.0000175^5)*(1/(EXP(h_con*c_con/(0.0000175*k_con*9000))-1))))/2*(1750-1350)/100000000</f>
        <v>12094626.28</v>
      </c>
      <c r="AS35" s="94">
        <f t="shared" si="7"/>
        <v>10363698.14</v>
      </c>
      <c r="AT35" s="82" t="str">
        <f t="shared" si="8"/>
        <v>TOI-233 - inactive</v>
      </c>
    </row>
    <row r="36" ht="15.75" customHeight="1">
      <c r="A36" s="81" t="s">
        <v>120</v>
      </c>
      <c r="B36" s="82"/>
      <c r="C36" s="82" t="s">
        <v>56</v>
      </c>
      <c r="D36" s="82" t="s">
        <v>57</v>
      </c>
      <c r="E36" s="82">
        <v>16.08</v>
      </c>
      <c r="F36" s="82" t="s">
        <v>58</v>
      </c>
      <c r="G36" s="82" t="s">
        <v>121</v>
      </c>
      <c r="H36" s="85"/>
      <c r="I36" s="86"/>
      <c r="J36" s="86"/>
      <c r="K36" s="86"/>
      <c r="L36" s="86"/>
      <c r="M36" s="86"/>
      <c r="N36" s="87"/>
      <c r="O36" s="87">
        <f>VLOOKUP(C36,'Lookup Tables'!$D$2:$F$4,MATCH(D36,'Lookup Tables'!$D$1:$F$1),FALSE)</f>
        <v>-2.3</v>
      </c>
      <c r="P36" s="87">
        <f t="shared" si="1"/>
        <v>13.78</v>
      </c>
      <c r="Q36" s="82">
        <v>3422.0</v>
      </c>
      <c r="R36" s="82">
        <v>30.03</v>
      </c>
      <c r="S36" s="88">
        <v>0.37</v>
      </c>
      <c r="T36" s="89">
        <f t="shared" si="2"/>
        <v>0</v>
      </c>
      <c r="U36" s="89">
        <f t="shared" si="3"/>
        <v>0</v>
      </c>
      <c r="V36" s="89">
        <f t="shared" si="10"/>
        <v>0</v>
      </c>
      <c r="W36" s="89">
        <f t="shared" si="5"/>
        <v>0</v>
      </c>
      <c r="X36" s="89">
        <f>AS36*((S36*R_sun)/(R36*cminpc))^2</f>
        <v>0</v>
      </c>
      <c r="Y36" s="82">
        <v>-35.81</v>
      </c>
      <c r="Z36" s="82">
        <v>-21.81</v>
      </c>
      <c r="AA36" s="90" t="s">
        <v>66</v>
      </c>
      <c r="AB36" s="90">
        <v>1946581.0</v>
      </c>
      <c r="AC36" s="102">
        <v>4708.83</v>
      </c>
      <c r="AD36" s="82" t="s">
        <v>61</v>
      </c>
      <c r="AE36" s="92" t="s">
        <v>62</v>
      </c>
      <c r="AF36" s="82"/>
      <c r="AG36" s="103"/>
      <c r="AH36" s="82"/>
      <c r="AI36" s="82"/>
      <c r="AJ36" s="82" t="s">
        <v>63</v>
      </c>
      <c r="AK36" s="82">
        <v>1946611.0</v>
      </c>
      <c r="AL36" s="82">
        <v>36.455</v>
      </c>
      <c r="AM36" s="103">
        <v>815.17</v>
      </c>
      <c r="AN36" s="89"/>
      <c r="AO36" s="89"/>
      <c r="AP36" s="89">
        <f t="shared" si="6"/>
        <v>0</v>
      </c>
      <c r="AQ36" s="89">
        <f>(AP36*100000000-((S36*R_sun)/(R36*cminpc))^2*PI()*((2*h_con*c_con^2/0.0000365^5)*(1/(EXP(h_con*c_con/(0.0000365*k_con*Q36))-1))))/(((S36*R_sun)/(R36*cminpc))^2*PI()*((2*h_con*c_con^2/0.0000365^5)*(1/(EXP(h_con*c_con/(0.0000365*k_con*9000))-1))))</f>
        <v>0.001505927819</v>
      </c>
      <c r="AR36" s="89">
        <f>AQ36*PI()*(((2*h_con*c_con^2/0.0000135^5)*(1/(EXP(h_con*c_con/(0.0000135*k_con*9000))-1)))+((2*h_con*c_con^2/0.0000175^5)*(1/(EXP(h_con*c_con/(0.0000175*k_con*9000))-1))))/2*(1750-1350)/100000000</f>
        <v>9212804.234</v>
      </c>
      <c r="AS36" s="89">
        <f t="shared" si="7"/>
        <v>9219099.291</v>
      </c>
      <c r="AT36" s="51" t="str">
        <f t="shared" si="8"/>
        <v>TOI-4438 - inactive</v>
      </c>
    </row>
    <row r="37" ht="15.75" customHeight="1">
      <c r="A37" s="52" t="s">
        <v>122</v>
      </c>
      <c r="B37" s="51"/>
      <c r="C37" s="51" t="s">
        <v>56</v>
      </c>
      <c r="D37" s="51" t="s">
        <v>72</v>
      </c>
      <c r="E37" s="51">
        <v>17.17</v>
      </c>
      <c r="F37" s="97" t="s">
        <v>90</v>
      </c>
      <c r="G37" s="51" t="s">
        <v>123</v>
      </c>
      <c r="H37" s="55"/>
      <c r="I37" s="56"/>
      <c r="J37" s="56"/>
      <c r="K37" s="56"/>
      <c r="L37" s="56"/>
      <c r="M37" s="56"/>
      <c r="N37" s="57"/>
      <c r="O37" s="57">
        <f>VLOOKUP(C37,'Lookup Tables'!$D$2:$F$4,MATCH(D37,'Lookup Tables'!$D$1:$F$1),FALSE)</f>
        <v>-8</v>
      </c>
      <c r="P37" s="57">
        <f t="shared" si="1"/>
        <v>9.17</v>
      </c>
      <c r="Q37" s="51">
        <v>3185.0</v>
      </c>
      <c r="R37" s="51">
        <v>30.52</v>
      </c>
      <c r="S37" s="58">
        <v>0.28</v>
      </c>
      <c r="T37" s="59">
        <f t="shared" si="2"/>
        <v>0</v>
      </c>
      <c r="U37" s="59">
        <f t="shared" si="3"/>
        <v>0</v>
      </c>
      <c r="V37" s="59">
        <f t="shared" si="10"/>
        <v>0.0000000006422760445</v>
      </c>
      <c r="W37" s="60">
        <f t="shared" si="5"/>
        <v>0.0000000006422760445</v>
      </c>
      <c r="X37" s="60">
        <f>AS37*((S37*R_sun)/(R37*cminpc))^2</f>
        <v>0</v>
      </c>
      <c r="Y37" s="51">
        <v>-34.3406</v>
      </c>
      <c r="Z37" s="51">
        <v>-8.67</v>
      </c>
      <c r="AA37" s="61" t="s">
        <v>66</v>
      </c>
      <c r="AB37" s="61">
        <v>1946582.0</v>
      </c>
      <c r="AC37" s="98">
        <v>328779.92</v>
      </c>
      <c r="AD37" s="51" t="s">
        <v>69</v>
      </c>
      <c r="AE37" s="51" t="s">
        <v>73</v>
      </c>
      <c r="AF37" s="51"/>
      <c r="AG37" s="65"/>
      <c r="AH37" s="51"/>
      <c r="AI37" s="68" t="s">
        <v>79</v>
      </c>
      <c r="AJ37" s="51" t="s">
        <v>69</v>
      </c>
      <c r="AK37" s="51">
        <v>1946633.0</v>
      </c>
      <c r="AL37" s="51">
        <v>25.47</v>
      </c>
      <c r="AM37" s="65">
        <v>6957.9</v>
      </c>
      <c r="AN37" s="60"/>
      <c r="AO37" s="60"/>
      <c r="AP37" s="60">
        <f t="shared" si="6"/>
        <v>0</v>
      </c>
      <c r="AQ37" s="60">
        <f>(AP37*100000000-((S37*R_sun)/(R37*cminpc))^2*PI()*((2*h_con*c_con^2/0.0000365^5)*(1/(EXP(h_con*c_con/(0.0000365*k_con*Q37))-1))))/(((S37*R_sun)/(R37*cminpc))^2*PI()*((2*h_con*c_con^2/0.0000365^5)*(1/(EXP(h_con*c_con/(0.0000365*k_con*9000))-1))))</f>
        <v>0.2879707642</v>
      </c>
      <c r="AR37" s="60">
        <f>AQ37*PI()*(((2*h_con*c_con^2/0.0000135^5)*(1/(EXP(h_con*c_con/(0.0000135*k_con*9000))-1)))+((2*h_con*c_con^2/0.0000175^5)*(1/(EXP(h_con*c_con/(0.0000175*k_con*9000))-1))))/2*(1750-1350)/100000000</f>
        <v>1761716759</v>
      </c>
      <c r="AS37" s="60">
        <f t="shared" si="7"/>
        <v>88257681.98</v>
      </c>
      <c r="AT37" s="51" t="str">
        <f t="shared" si="8"/>
        <v>TOI-1452 - active</v>
      </c>
    </row>
    <row r="38" ht="15.75" customHeight="1">
      <c r="A38" s="52" t="s">
        <v>124</v>
      </c>
      <c r="B38" s="51"/>
      <c r="C38" s="51" t="s">
        <v>56</v>
      </c>
      <c r="D38" s="51" t="s">
        <v>57</v>
      </c>
      <c r="E38" s="51">
        <v>15.69</v>
      </c>
      <c r="F38" s="51">
        <v>0.1644</v>
      </c>
      <c r="G38" s="51" t="s">
        <v>125</v>
      </c>
      <c r="H38" s="55"/>
      <c r="I38" s="56"/>
      <c r="J38" s="56"/>
      <c r="K38" s="56"/>
      <c r="L38" s="56"/>
      <c r="M38" s="56"/>
      <c r="N38" s="57"/>
      <c r="O38" s="57">
        <f>VLOOKUP(C38,'Lookup Tables'!$D$2:$F$4,MATCH(D38,'Lookup Tables'!$D$1:$F$1),FALSE)</f>
        <v>-2.3</v>
      </c>
      <c r="P38" s="57">
        <f t="shared" si="1"/>
        <v>13.39</v>
      </c>
      <c r="Q38" s="51">
        <v>3298.0</v>
      </c>
      <c r="R38" s="51">
        <v>22.55</v>
      </c>
      <c r="S38" s="58">
        <v>0.33</v>
      </c>
      <c r="T38" s="59">
        <f t="shared" si="2"/>
        <v>0</v>
      </c>
      <c r="U38" s="59">
        <f t="shared" si="3"/>
        <v>0</v>
      </c>
      <c r="V38" s="59">
        <f t="shared" si="10"/>
        <v>0</v>
      </c>
      <c r="W38" s="60">
        <f t="shared" si="5"/>
        <v>0</v>
      </c>
      <c r="X38" s="60">
        <f>AS38*((S38*R_sun)/(R38*cminpc))^2</f>
        <v>0</v>
      </c>
      <c r="Y38" s="51">
        <v>18.0</v>
      </c>
      <c r="Z38" s="51">
        <v>-11.33</v>
      </c>
      <c r="AA38" s="61" t="s">
        <v>66</v>
      </c>
      <c r="AB38" s="61">
        <v>1946583.0</v>
      </c>
      <c r="AC38" s="98">
        <v>6743.89</v>
      </c>
      <c r="AD38" s="51" t="s">
        <v>61</v>
      </c>
      <c r="AE38" s="63" t="s">
        <v>62</v>
      </c>
      <c r="AF38" s="51"/>
      <c r="AG38" s="65"/>
      <c r="AH38" s="51"/>
      <c r="AI38" s="51"/>
      <c r="AJ38" s="51" t="s">
        <v>63</v>
      </c>
      <c r="AK38" s="51">
        <v>1946613.0</v>
      </c>
      <c r="AL38" s="51">
        <v>50.864</v>
      </c>
      <c r="AM38" s="65">
        <v>1062.17</v>
      </c>
      <c r="AN38" s="60"/>
      <c r="AO38" s="60"/>
      <c r="AP38" s="60">
        <f t="shared" si="6"/>
        <v>0</v>
      </c>
      <c r="AQ38" s="60">
        <f>(AP38*100000000-((S38*R_sun)/(R38*cminpc))^2*PI()*((2*h_con*c_con^2/0.0000365^5)*(1/(EXP(h_con*c_con/(0.0000365*k_con*Q38))-1))))/(((S38*R_sun)/(R38*cminpc))^2*PI()*((2*h_con*c_con^2/0.0000365^5)*(1/(EXP(h_con*c_con/(0.0000365*k_con*9000))-1))))</f>
        <v>0.001816123003</v>
      </c>
      <c r="AR38" s="60">
        <f>AQ38*PI()*(((2*h_con*c_con^2/0.0000135^5)*(1/(EXP(h_con*c_con/(0.0000135*k_con*9000))-1)))+((2*h_con*c_con^2/0.0000175^5)*(1/(EXP(h_con*c_con/(0.0000175*k_con*9000))-1))))/2*(1750-1350)/100000000</f>
        <v>11110483.18</v>
      </c>
      <c r="AS38" s="60">
        <f t="shared" si="7"/>
        <v>9992293.152</v>
      </c>
      <c r="AT38" s="51" t="str">
        <f t="shared" si="8"/>
        <v>TOI-4336 A - inactive</v>
      </c>
    </row>
    <row r="39" ht="15.75" customHeight="1">
      <c r="A39" s="81" t="s">
        <v>126</v>
      </c>
      <c r="B39" s="82"/>
      <c r="C39" s="82" t="s">
        <v>68</v>
      </c>
      <c r="D39" s="82" t="s">
        <v>57</v>
      </c>
      <c r="E39" s="82">
        <v>15.26</v>
      </c>
      <c r="F39" s="82" t="s">
        <v>58</v>
      </c>
      <c r="G39" s="112" t="s">
        <v>127</v>
      </c>
      <c r="H39" s="85"/>
      <c r="I39" s="86"/>
      <c r="J39" s="86"/>
      <c r="K39" s="86"/>
      <c r="L39" s="86"/>
      <c r="M39" s="86"/>
      <c r="N39" s="87"/>
      <c r="O39" s="87">
        <f>VLOOKUP(C39,'Lookup Tables'!$D$2:$F$4,MATCH(D39,'Lookup Tables'!$D$1:$F$1),FALSE)</f>
        <v>-2.3</v>
      </c>
      <c r="P39" s="87">
        <f t="shared" si="1"/>
        <v>12.96</v>
      </c>
      <c r="Q39" s="82">
        <v>3770.0</v>
      </c>
      <c r="R39" s="82">
        <v>46.09</v>
      </c>
      <c r="S39" s="88">
        <v>0.53</v>
      </c>
      <c r="T39" s="89">
        <f t="shared" si="2"/>
        <v>0</v>
      </c>
      <c r="U39" s="89">
        <f t="shared" si="3"/>
        <v>0</v>
      </c>
      <c r="V39" s="89">
        <f t="shared" si="10"/>
        <v>0</v>
      </c>
      <c r="W39" s="89">
        <f t="shared" si="5"/>
        <v>0</v>
      </c>
      <c r="X39" s="89">
        <f>AS39*((S39*R_sun)/(R39*cminpc))^2</f>
        <v>0</v>
      </c>
      <c r="Y39" s="82">
        <v>1.94</v>
      </c>
      <c r="Z39" s="82">
        <v>5.69</v>
      </c>
      <c r="AA39" s="90" t="s">
        <v>66</v>
      </c>
      <c r="AB39" s="90">
        <v>1946584.0</v>
      </c>
      <c r="AC39" s="102">
        <v>15882.08</v>
      </c>
      <c r="AD39" s="82" t="s">
        <v>61</v>
      </c>
      <c r="AE39" s="110">
        <v>1957103.0</v>
      </c>
      <c r="AF39" s="100">
        <v>16.291</v>
      </c>
      <c r="AG39" s="111">
        <v>1275.874</v>
      </c>
      <c r="AH39" s="82"/>
      <c r="AI39" s="82"/>
      <c r="AJ39" s="82" t="s">
        <v>63</v>
      </c>
      <c r="AK39" s="82">
        <v>1980975.0</v>
      </c>
      <c r="AL39" s="82">
        <v>73.181</v>
      </c>
      <c r="AM39" s="103">
        <v>1420.883</v>
      </c>
      <c r="AN39" s="89"/>
      <c r="AO39" s="89"/>
      <c r="AP39" s="89">
        <f t="shared" si="6"/>
        <v>0</v>
      </c>
      <c r="AQ39" s="89">
        <f>(AP39*100000000-((S39*R_sun)/(R39*cminpc))^2*PI()*((2*h_con*c_con^2/0.0000365^5)*(1/(EXP(h_con*c_con/(0.0000365*k_con*Q39))-1))))/(((S39*R_sun)/(R39*cminpc))^2*PI()*((2*h_con*c_con^2/0.0000365^5)*(1/(EXP(h_con*c_con/(0.0000365*k_con*9000))-1))))</f>
        <v>0.003324527974</v>
      </c>
      <c r="AR39" s="89">
        <f>AQ39*PI()*(((2*h_con*c_con^2/0.0000135^5)*(1/(EXP(h_con*c_con/(0.0000135*k_con*9000))-1)))+((2*h_con*c_con^2/0.0000175^5)*(1/(EXP(h_con*c_con/(0.0000175*k_con*9000))-1))))/2*(1750-1350)/100000000</f>
        <v>20338441.87</v>
      </c>
      <c r="AS39" s="89">
        <f t="shared" si="7"/>
        <v>12959152.53</v>
      </c>
      <c r="AT39" s="51" t="str">
        <f t="shared" si="8"/>
        <v>TOI-904 - inactive</v>
      </c>
    </row>
    <row r="40" ht="15.75" customHeight="1">
      <c r="A40" s="81" t="s">
        <v>128</v>
      </c>
      <c r="B40" s="82"/>
      <c r="C40" s="82" t="s">
        <v>56</v>
      </c>
      <c r="D40" s="82" t="s">
        <v>57</v>
      </c>
      <c r="E40" s="82">
        <v>19.69</v>
      </c>
      <c r="F40" s="82">
        <v>1.239</v>
      </c>
      <c r="G40" s="82" t="s">
        <v>129</v>
      </c>
      <c r="H40" s="85"/>
      <c r="I40" s="86"/>
      <c r="J40" s="86"/>
      <c r="K40" s="86"/>
      <c r="L40" s="86"/>
      <c r="M40" s="86"/>
      <c r="N40" s="87"/>
      <c r="O40" s="87">
        <f>VLOOKUP(C40,'Lookup Tables'!$D$2:$F$4,MATCH(D40,'Lookup Tables'!$D$1:$F$1),FALSE)</f>
        <v>-2.3</v>
      </c>
      <c r="P40" s="87">
        <f t="shared" si="1"/>
        <v>17.39</v>
      </c>
      <c r="Q40" s="82">
        <v>3185.0</v>
      </c>
      <c r="R40" s="82">
        <v>64.92</v>
      </c>
      <c r="S40" s="88">
        <v>0.28</v>
      </c>
      <c r="T40" s="89">
        <f t="shared" si="2"/>
        <v>0</v>
      </c>
      <c r="U40" s="89">
        <f t="shared" si="3"/>
        <v>0</v>
      </c>
      <c r="V40" s="89">
        <f t="shared" si="10"/>
        <v>0</v>
      </c>
      <c r="W40" s="89">
        <f t="shared" si="5"/>
        <v>0</v>
      </c>
      <c r="X40" s="89">
        <f>AS40*((S40*R_sun)/(R40*cminpc))^2</f>
        <v>0</v>
      </c>
      <c r="Y40" s="82">
        <v>-4.1</v>
      </c>
      <c r="Z40" s="82">
        <v>14.76</v>
      </c>
      <c r="AA40" s="90" t="s">
        <v>66</v>
      </c>
      <c r="AB40" s="90">
        <v>1946585.0</v>
      </c>
      <c r="AC40" s="102">
        <v>169.48</v>
      </c>
      <c r="AD40" s="82" t="s">
        <v>61</v>
      </c>
      <c r="AE40" s="92" t="s">
        <v>62</v>
      </c>
      <c r="AF40" s="82"/>
      <c r="AG40" s="103"/>
      <c r="AH40" s="82"/>
      <c r="AI40" s="82"/>
      <c r="AJ40" s="93" t="s">
        <v>63</v>
      </c>
      <c r="AK40" s="93">
        <v>1946615.0</v>
      </c>
      <c r="AL40" s="93">
        <v>1.723</v>
      </c>
      <c r="AM40" s="113">
        <v>224.03</v>
      </c>
      <c r="AN40" s="94"/>
      <c r="AO40" s="94"/>
      <c r="AP40" s="94">
        <f t="shared" si="6"/>
        <v>0</v>
      </c>
      <c r="AQ40" s="94">
        <f>(AP40*100000000-((S40*R_sun)/(R40*cminpc))^2*PI()*((2*h_con*c_con^2/0.0000365^5)*(1/(EXP(h_con*c_con/(0.0000365*k_con*Q40))-1))))/(((S40*R_sun)/(R40*cminpc))^2*PI()*((2*h_con*c_con^2/0.0000365^5)*(1/(EXP(h_con*c_con/(0.0000365*k_con*9000))-1))))</f>
        <v>0.0003396667724</v>
      </c>
      <c r="AR40" s="94">
        <f>AQ40*PI()*(((2*h_con*c_con^2/0.0000135^5)*(1/(EXP(h_con*c_con/(0.0000135*k_con*9000))-1)))+((2*h_con*c_con^2/0.0000175^5)*(1/(EXP(h_con*c_con/(0.0000175*k_con*9000))-1))))/2*(1750-1350)/100000000</f>
        <v>2077977.072</v>
      </c>
      <c r="AS40" s="94">
        <f t="shared" si="7"/>
        <v>4859432.155</v>
      </c>
      <c r="AT40" s="51" t="str">
        <f t="shared" si="8"/>
        <v>TOI-1696 - inactive</v>
      </c>
    </row>
    <row r="41" ht="15.75" customHeight="1">
      <c r="A41" s="52" t="s">
        <v>130</v>
      </c>
      <c r="B41" s="51"/>
      <c r="C41" s="51" t="s">
        <v>68</v>
      </c>
      <c r="D41" s="51" t="s">
        <v>57</v>
      </c>
      <c r="E41" s="51">
        <v>14.1</v>
      </c>
      <c r="F41" s="51">
        <v>0.6</v>
      </c>
      <c r="G41" s="51" t="s">
        <v>131</v>
      </c>
      <c r="H41" s="55"/>
      <c r="I41" s="56"/>
      <c r="J41" s="56"/>
      <c r="K41" s="56"/>
      <c r="L41" s="56"/>
      <c r="M41" s="56"/>
      <c r="N41" s="57"/>
      <c r="O41" s="57">
        <f>VLOOKUP(C41,'Lookup Tables'!$D$2:$F$4,MATCH(D41,'Lookup Tables'!$D$1:$F$1),FALSE)</f>
        <v>-2.3</v>
      </c>
      <c r="P41" s="57">
        <f t="shared" si="1"/>
        <v>11.8</v>
      </c>
      <c r="Q41" s="51">
        <v>3556.0</v>
      </c>
      <c r="R41" s="51">
        <v>22.48</v>
      </c>
      <c r="S41" s="58">
        <v>0.52</v>
      </c>
      <c r="T41" s="59">
        <f t="shared" si="2"/>
        <v>0</v>
      </c>
      <c r="U41" s="59">
        <f t="shared" si="3"/>
        <v>0</v>
      </c>
      <c r="V41" s="59">
        <f t="shared" si="10"/>
        <v>0</v>
      </c>
      <c r="W41" s="60">
        <f t="shared" si="5"/>
        <v>0</v>
      </c>
      <c r="X41" s="60">
        <f>AS41*((S41*R_sun)/(R41*cminpc))^2</f>
        <v>0</v>
      </c>
      <c r="Y41" s="51">
        <v>16.35</v>
      </c>
      <c r="Z41" s="51">
        <v>12.38</v>
      </c>
      <c r="AA41" s="61" t="s">
        <v>60</v>
      </c>
      <c r="AB41" s="61">
        <v>1946599.0</v>
      </c>
      <c r="AC41" s="98">
        <v>147.32</v>
      </c>
      <c r="AD41" s="51" t="s">
        <v>61</v>
      </c>
      <c r="AE41" s="76">
        <v>1957105.0</v>
      </c>
      <c r="AF41" s="77">
        <v>28.532</v>
      </c>
      <c r="AG41" s="75">
        <v>2117.712</v>
      </c>
      <c r="AH41" s="51"/>
      <c r="AI41" s="51"/>
      <c r="AJ41" s="51" t="s">
        <v>69</v>
      </c>
      <c r="AK41" s="51">
        <v>1946635.0</v>
      </c>
      <c r="AL41" s="51">
        <v>2.74</v>
      </c>
      <c r="AM41" s="65">
        <v>791.52</v>
      </c>
      <c r="AN41" s="60"/>
      <c r="AO41" s="60"/>
      <c r="AP41" s="60">
        <f t="shared" si="6"/>
        <v>0</v>
      </c>
      <c r="AQ41" s="60">
        <f>(AP41*100000000-((S41*R_sun)/(R41*cminpc))^2*PI()*((2*h_con*c_con^2/0.0000365^5)*(1/(EXP(h_con*c_con/(0.0000365*k_con*Q41))-1))))/(((S41*R_sun)/(R41*cminpc))^2*PI()*((2*h_con*c_con^2/0.0000365^5)*(1/(EXP(h_con*c_con/(0.0000365*k_con*9000))-1))))</f>
        <v>0.002814125812</v>
      </c>
      <c r="AR41" s="60">
        <f>AQ41*PI()*(((2*h_con*c_con^2/0.0000135^5)*(1/(EXP(h_con*c_con/(0.0000135*k_con*9000))-1)))+((2*h_con*c_con^2/0.0000175^5)*(1/(EXP(h_con*c_con/(0.0000175*k_con*9000))-1))))/2*(1750-1350)/100000000</f>
        <v>17215958.08</v>
      </c>
      <c r="AS41" s="60">
        <f t="shared" si="7"/>
        <v>12062863.53</v>
      </c>
      <c r="AT41" s="51" t="str">
        <f t="shared" si="8"/>
        <v>GJ 3090 - inactive</v>
      </c>
    </row>
    <row r="42" ht="15.75" customHeight="1">
      <c r="A42" s="52" t="s">
        <v>132</v>
      </c>
      <c r="B42" s="51"/>
      <c r="C42" s="51" t="s">
        <v>68</v>
      </c>
      <c r="D42" s="51" t="s">
        <v>57</v>
      </c>
      <c r="E42" s="51">
        <v>15.55</v>
      </c>
      <c r="F42" s="51">
        <v>-0.74</v>
      </c>
      <c r="G42" s="51" t="s">
        <v>129</v>
      </c>
      <c r="H42" s="55"/>
      <c r="I42" s="56"/>
      <c r="J42" s="56"/>
      <c r="K42" s="56"/>
      <c r="L42" s="56"/>
      <c r="M42" s="56"/>
      <c r="N42" s="57"/>
      <c r="O42" s="57">
        <f>VLOOKUP(C42,'Lookup Tables'!$D$2:$F$4,MATCH(D42,'Lookup Tables'!$D$1:$F$1),FALSE)</f>
        <v>-2.3</v>
      </c>
      <c r="P42" s="57">
        <f t="shared" si="1"/>
        <v>13.25</v>
      </c>
      <c r="Q42" s="51">
        <v>3997.0</v>
      </c>
      <c r="R42" s="51">
        <v>39.63</v>
      </c>
      <c r="S42" s="58">
        <v>0.62</v>
      </c>
      <c r="T42" s="59">
        <f t="shared" si="2"/>
        <v>0</v>
      </c>
      <c r="U42" s="59">
        <f t="shared" si="3"/>
        <v>0</v>
      </c>
      <c r="V42" s="59">
        <f t="shared" si="10"/>
        <v>0</v>
      </c>
      <c r="W42" s="60">
        <f t="shared" si="5"/>
        <v>0</v>
      </c>
      <c r="X42" s="60" t="str">
        <f>AS42*((S42*R_sun)/(R42*cminpc))^2</f>
        <v>#NUM!</v>
      </c>
      <c r="Y42" s="51">
        <v>-27.75</v>
      </c>
      <c r="Z42" s="51">
        <v>-0.6</v>
      </c>
      <c r="AA42" s="61" t="s">
        <v>66</v>
      </c>
      <c r="AB42" s="61">
        <v>1946587.0</v>
      </c>
      <c r="AC42" s="98">
        <v>7672.02</v>
      </c>
      <c r="AD42" s="51" t="s">
        <v>61</v>
      </c>
      <c r="AE42" s="63" t="s">
        <v>62</v>
      </c>
      <c r="AF42" s="51"/>
      <c r="AG42" s="65"/>
      <c r="AH42" s="51"/>
      <c r="AI42" s="51"/>
      <c r="AJ42" s="51" t="s">
        <v>63</v>
      </c>
      <c r="AK42" s="51">
        <v>1946617.0</v>
      </c>
      <c r="AL42" s="51">
        <v>57.079</v>
      </c>
      <c r="AM42" s="65">
        <v>1169.3</v>
      </c>
      <c r="AN42" s="60"/>
      <c r="AO42" s="60"/>
      <c r="AP42" s="60">
        <f t="shared" si="6"/>
        <v>0</v>
      </c>
      <c r="AQ42" s="60">
        <f>(AP42*100000000-((S42*R_sun)/(R42*cminpc))^2*PI()*((2*h_con*c_con^2/0.0000365^5)*(1/(EXP(h_con*c_con/(0.0000365*k_con*Q42))-1))))/(((S42*R_sun)/(R42*cminpc))^2*PI()*((2*h_con*c_con^2/0.0000365^5)*(1/(EXP(h_con*c_con/(0.0000365*k_con*9000))-1))))</f>
        <v>-0.001794883175</v>
      </c>
      <c r="AR42" s="60">
        <f>AQ42*PI()*(((2*h_con*c_con^2/0.0000135^5)*(1/(EXP(h_con*c_con/(0.0000135*k_con*9000))-1)))+((2*h_con*c_con^2/0.0000175^5)*(1/(EXP(h_con*c_con/(0.0000175*k_con*9000))-1))))/2*(1750-1350)/100000000</f>
        <v>-10980544.42</v>
      </c>
      <c r="AS42" s="60" t="str">
        <f t="shared" si="7"/>
        <v>#NUM!</v>
      </c>
      <c r="AT42" s="51" t="str">
        <f t="shared" si="8"/>
        <v>TOI-1235 - inactive</v>
      </c>
    </row>
    <row r="43" ht="15.75" customHeight="1">
      <c r="A43" s="81" t="s">
        <v>133</v>
      </c>
      <c r="B43" s="82"/>
      <c r="C43" s="82" t="s">
        <v>56</v>
      </c>
      <c r="D43" s="82" t="s">
        <v>57</v>
      </c>
      <c r="E43" s="82">
        <v>17.18</v>
      </c>
      <c r="F43" s="82">
        <v>0.09</v>
      </c>
      <c r="G43" s="82" t="s">
        <v>134</v>
      </c>
      <c r="H43" s="85"/>
      <c r="I43" s="86"/>
      <c r="J43" s="86"/>
      <c r="K43" s="86"/>
      <c r="L43" s="86"/>
      <c r="M43" s="86"/>
      <c r="N43" s="87"/>
      <c r="O43" s="87">
        <f>VLOOKUP(C43,'Lookup Tables'!$D$2:$F$4,MATCH(D43,'Lookup Tables'!$D$1:$F$1),FALSE)</f>
        <v>-2.3</v>
      </c>
      <c r="P43" s="87">
        <f t="shared" si="1"/>
        <v>14.88</v>
      </c>
      <c r="Q43" s="82">
        <v>3403.0</v>
      </c>
      <c r="R43" s="82">
        <v>62.12</v>
      </c>
      <c r="S43" s="88">
        <v>0.33</v>
      </c>
      <c r="T43" s="89">
        <f t="shared" si="2"/>
        <v>0</v>
      </c>
      <c r="U43" s="89">
        <f t="shared" si="3"/>
        <v>0</v>
      </c>
      <c r="V43" s="89">
        <f t="shared" si="10"/>
        <v>0</v>
      </c>
      <c r="W43" s="89">
        <f t="shared" si="5"/>
        <v>0</v>
      </c>
      <c r="X43" s="89">
        <f>AS43*((S43*R_sun)/(R43*cminpc))^2</f>
        <v>0</v>
      </c>
      <c r="Y43" s="82">
        <v>-72.4</v>
      </c>
      <c r="Z43" s="82">
        <v>-0.34</v>
      </c>
      <c r="AA43" s="90" t="s">
        <v>66</v>
      </c>
      <c r="AB43" s="90">
        <v>1946588.0</v>
      </c>
      <c r="AC43" s="102">
        <v>1709.72</v>
      </c>
      <c r="AD43" s="82" t="s">
        <v>61</v>
      </c>
      <c r="AE43" s="92" t="s">
        <v>62</v>
      </c>
      <c r="AF43" s="82"/>
      <c r="AG43" s="103"/>
      <c r="AH43" s="82"/>
      <c r="AI43" s="82"/>
      <c r="AJ43" s="93" t="s">
        <v>63</v>
      </c>
      <c r="AK43" s="93">
        <v>1946618.0</v>
      </c>
      <c r="AL43" s="93">
        <v>14.391</v>
      </c>
      <c r="AM43" s="113">
        <v>438.3</v>
      </c>
      <c r="AN43" s="94"/>
      <c r="AO43" s="94"/>
      <c r="AP43" s="94">
        <f t="shared" si="6"/>
        <v>0</v>
      </c>
      <c r="AQ43" s="94">
        <f>(AP43*100000000-((S43*R_sun)/(R43*cminpc))^2*PI()*((2*h_con*c_con^2/0.0000365^5)*(1/(EXP(h_con*c_con/(0.0000365*k_con*Q43))-1))))/(((S43*R_sun)/(R43*cminpc))^2*PI()*((2*h_con*c_con^2/0.0000365^5)*(1/(EXP(h_con*c_con/(0.0000365*k_con*9000))-1))))</f>
        <v>0.00373669598</v>
      </c>
      <c r="AR43" s="94">
        <f>AQ43*PI()*(((2*h_con*c_con^2/0.0000135^5)*(1/(EXP(h_con*c_con/(0.0000135*k_con*9000))-1)))+((2*h_con*c_con^2/0.0000175^5)*(1/(EXP(h_con*c_con/(0.0000175*k_con*9000))-1))))/2*(1750-1350)/100000000</f>
        <v>22859959.24</v>
      </c>
      <c r="AS43" s="94">
        <f t="shared" si="7"/>
        <v>13627068.66</v>
      </c>
      <c r="AT43" s="51" t="str">
        <f t="shared" si="8"/>
        <v>TOI-122 - inactive</v>
      </c>
    </row>
    <row r="44" ht="15.75" customHeight="1">
      <c r="A44" s="81" t="s">
        <v>135</v>
      </c>
      <c r="B44" s="82"/>
      <c r="C44" s="82" t="s">
        <v>56</v>
      </c>
      <c r="D44" s="82" t="s">
        <v>57</v>
      </c>
      <c r="E44" s="82">
        <v>17.78</v>
      </c>
      <c r="F44" s="82">
        <v>-0.206</v>
      </c>
      <c r="G44" s="82" t="s">
        <v>129</v>
      </c>
      <c r="H44" s="85"/>
      <c r="I44" s="86"/>
      <c r="J44" s="86"/>
      <c r="K44" s="86"/>
      <c r="L44" s="86"/>
      <c r="M44" s="86"/>
      <c r="N44" s="87"/>
      <c r="O44" s="87">
        <f>VLOOKUP(C44,'Lookup Tables'!$D$2:$F$4,MATCH(D44,'Lookup Tables'!$D$1:$F$1),FALSE)</f>
        <v>-2.3</v>
      </c>
      <c r="P44" s="87">
        <f t="shared" si="1"/>
        <v>15.48</v>
      </c>
      <c r="Q44" s="82">
        <v>3390.0</v>
      </c>
      <c r="R44" s="82">
        <v>82.96</v>
      </c>
      <c r="S44" s="88">
        <v>0.31</v>
      </c>
      <c r="T44" s="89">
        <f t="shared" si="2"/>
        <v>0</v>
      </c>
      <c r="U44" s="89">
        <f t="shared" si="3"/>
        <v>0</v>
      </c>
      <c r="V44" s="89">
        <f t="shared" si="10"/>
        <v>0</v>
      </c>
      <c r="W44" s="89">
        <f t="shared" si="5"/>
        <v>0</v>
      </c>
      <c r="X44" s="89">
        <f>AS44*((S44*R_sun)/(R44*cminpc))^2</f>
        <v>0</v>
      </c>
      <c r="Y44" s="82">
        <v>-31.02</v>
      </c>
      <c r="Z44" s="82">
        <v>-5.27</v>
      </c>
      <c r="AA44" s="90" t="s">
        <v>66</v>
      </c>
      <c r="AB44" s="96">
        <v>1956112.0</v>
      </c>
      <c r="AC44" s="115">
        <v>123.67</v>
      </c>
      <c r="AD44" s="82" t="s">
        <v>61</v>
      </c>
      <c r="AE44" s="92" t="s">
        <v>62</v>
      </c>
      <c r="AF44" s="82"/>
      <c r="AG44" s="103"/>
      <c r="AH44" s="82"/>
      <c r="AI44" s="82"/>
      <c r="AJ44" s="93" t="s">
        <v>63</v>
      </c>
      <c r="AK44" s="93">
        <v>1956144.0</v>
      </c>
      <c r="AL44" s="93">
        <v>8.656</v>
      </c>
      <c r="AM44" s="113">
        <v>338.479</v>
      </c>
      <c r="AN44" s="94"/>
      <c r="AO44" s="94"/>
      <c r="AP44" s="94">
        <f t="shared" si="6"/>
        <v>0</v>
      </c>
      <c r="AQ44" s="94">
        <f>(AP44*100000000-((S44*R_sun)/(R44*cminpc))^2*PI()*((2*h_con*c_con^2/0.0000365^5)*(1/(EXP(h_con*c_con/(0.0000365*k_con*Q44))-1))))/(((S44*R_sun)/(R44*cminpc))^2*PI()*((2*h_con*c_con^2/0.0000365^5)*(1/(EXP(h_con*c_con/(0.0000365*k_con*9000))-1))))</f>
        <v>0.004497422866</v>
      </c>
      <c r="AR44" s="94">
        <f>AQ44*PI()*(((2*h_con*c_con^2/0.0000135^5)*(1/(EXP(h_con*c_con/(0.0000135*k_con*9000))-1)))+((2*h_con*c_con^2/0.0000175^5)*(1/(EXP(h_con*c_con/(0.0000175*k_con*9000))-1))))/2*(1750-1350)/100000000</f>
        <v>27513852.86</v>
      </c>
      <c r="AS44" s="94">
        <f t="shared" si="7"/>
        <v>14757306.81</v>
      </c>
      <c r="AT44" s="51" t="str">
        <f t="shared" si="8"/>
        <v>K2-9 - inactive</v>
      </c>
    </row>
    <row r="45" ht="15.75" customHeight="1">
      <c r="A45" s="81" t="s">
        <v>136</v>
      </c>
      <c r="B45" s="82"/>
      <c r="C45" s="82" t="s">
        <v>56</v>
      </c>
      <c r="D45" s="82" t="s">
        <v>57</v>
      </c>
      <c r="E45" s="82">
        <v>15.54</v>
      </c>
      <c r="F45" s="82">
        <v>0.12</v>
      </c>
      <c r="G45" s="82" t="s">
        <v>137</v>
      </c>
      <c r="H45" s="85"/>
      <c r="I45" s="86"/>
      <c r="J45" s="86"/>
      <c r="K45" s="86"/>
      <c r="L45" s="86"/>
      <c r="M45" s="86"/>
      <c r="N45" s="87"/>
      <c r="O45" s="87">
        <f>VLOOKUP(C45,'Lookup Tables'!$D$2:$F$4,MATCH(D45,'Lookup Tables'!$D$1:$F$1),FALSE)</f>
        <v>-2.3</v>
      </c>
      <c r="P45" s="87">
        <f t="shared" si="1"/>
        <v>13.24</v>
      </c>
      <c r="Q45" s="82">
        <v>3577.0</v>
      </c>
      <c r="R45" s="82">
        <v>37.07</v>
      </c>
      <c r="S45" s="88">
        <v>0.48</v>
      </c>
      <c r="T45" s="89">
        <f t="shared" si="2"/>
        <v>0</v>
      </c>
      <c r="U45" s="89">
        <f t="shared" si="3"/>
        <v>0</v>
      </c>
      <c r="V45" s="89">
        <f t="shared" si="10"/>
        <v>0</v>
      </c>
      <c r="W45" s="89">
        <f t="shared" si="5"/>
        <v>0</v>
      </c>
      <c r="X45" s="89">
        <f>AS45*((S45*R_sun)/(R45*cminpc))^2</f>
        <v>0</v>
      </c>
      <c r="Y45" s="82">
        <v>2.48355</v>
      </c>
      <c r="Z45" s="82">
        <v>-7.21</v>
      </c>
      <c r="AA45" s="90" t="s">
        <v>66</v>
      </c>
      <c r="AB45" s="90">
        <v>1957076.0</v>
      </c>
      <c r="AC45" s="102">
        <v>7743.008</v>
      </c>
      <c r="AD45" s="82" t="s">
        <v>61</v>
      </c>
      <c r="AE45" s="110">
        <v>1957108.0</v>
      </c>
      <c r="AF45" s="100">
        <v>8.419</v>
      </c>
      <c r="AG45" s="111">
        <v>734.565</v>
      </c>
      <c r="AH45" s="82"/>
      <c r="AI45" s="82"/>
      <c r="AJ45" s="82" t="s">
        <v>63</v>
      </c>
      <c r="AK45" s="82">
        <v>1980895.0</v>
      </c>
      <c r="AL45" s="82">
        <v>57.643</v>
      </c>
      <c r="AM45" s="103">
        <v>1159.288</v>
      </c>
      <c r="AN45" s="89"/>
      <c r="AO45" s="89"/>
      <c r="AP45" s="89">
        <f t="shared" si="6"/>
        <v>0</v>
      </c>
      <c r="AQ45" s="89">
        <f>(AP45*100000000-((S45*R_sun)/(R45*cminpc))^2*PI()*((2*h_con*c_con^2/0.0000365^5)*(1/(EXP(h_con*c_con/(0.0000365*k_con*Q45))-1))))/(((S45*R_sun)/(R45*cminpc))^2*PI()*((2*h_con*c_con^2/0.0000365^5)*(1/(EXP(h_con*c_con/(0.0000365*k_con*9000))-1))))</f>
        <v>0.002117983875</v>
      </c>
      <c r="AR45" s="89">
        <f>AQ45*PI()*(((2*h_con*c_con^2/0.0000135^5)*(1/(EXP(h_con*c_con/(0.0000135*k_con*9000))-1)))+((2*h_con*c_con^2/0.0000175^5)*(1/(EXP(h_con*c_con/(0.0000175*k_con*9000))-1))))/2*(1750-1350)/100000000</f>
        <v>12957175.35</v>
      </c>
      <c r="AS45" s="89">
        <f t="shared" si="7"/>
        <v>10675284.17</v>
      </c>
      <c r="AT45" s="51" t="str">
        <f t="shared" si="8"/>
        <v>TOI-2079 - inactive</v>
      </c>
    </row>
    <row r="46" ht="15.75" customHeight="1">
      <c r="A46" s="52" t="s">
        <v>138</v>
      </c>
      <c r="B46" s="51"/>
      <c r="C46" s="51" t="s">
        <v>68</v>
      </c>
      <c r="D46" s="51" t="s">
        <v>57</v>
      </c>
      <c r="E46" s="51">
        <v>15.54</v>
      </c>
      <c r="F46" s="51">
        <v>-0.176</v>
      </c>
      <c r="G46" s="51" t="s">
        <v>129</v>
      </c>
      <c r="H46" s="55"/>
      <c r="I46" s="56"/>
      <c r="J46" s="56"/>
      <c r="K46" s="56"/>
      <c r="L46" s="56"/>
      <c r="M46" s="56"/>
      <c r="N46" s="57"/>
      <c r="O46" s="57">
        <f>VLOOKUP(C46,'Lookup Tables'!$D$2:$F$4,MATCH(D46,'Lookup Tables'!$D$1:$F$1),FALSE)</f>
        <v>-2.3</v>
      </c>
      <c r="P46" s="57">
        <f t="shared" si="1"/>
        <v>13.24</v>
      </c>
      <c r="Q46" s="51">
        <v>3653.0</v>
      </c>
      <c r="R46" s="51">
        <v>42.97</v>
      </c>
      <c r="S46" s="58">
        <v>0.5</v>
      </c>
      <c r="T46" s="59">
        <f t="shared" si="2"/>
        <v>0</v>
      </c>
      <c r="U46" s="59">
        <f t="shared" si="3"/>
        <v>0</v>
      </c>
      <c r="V46" s="59">
        <f t="shared" si="10"/>
        <v>0</v>
      </c>
      <c r="W46" s="60">
        <f t="shared" si="5"/>
        <v>0</v>
      </c>
      <c r="X46" s="60">
        <f>AS46*((S46*R_sun)/(R46*cminpc))^2</f>
        <v>0</v>
      </c>
      <c r="Y46" s="51">
        <v>24.28</v>
      </c>
      <c r="Z46" s="51">
        <v>14.48</v>
      </c>
      <c r="AA46" s="61" t="s">
        <v>66</v>
      </c>
      <c r="AB46" s="61">
        <v>1946591.0</v>
      </c>
      <c r="AC46" s="98">
        <v>7743.01</v>
      </c>
      <c r="AD46" s="51" t="s">
        <v>61</v>
      </c>
      <c r="AE46" s="63" t="s">
        <v>62</v>
      </c>
      <c r="AF46" s="76"/>
      <c r="AG46" s="65"/>
      <c r="AH46" s="51"/>
      <c r="AI46" s="51"/>
      <c r="AJ46" s="51" t="s">
        <v>63</v>
      </c>
      <c r="AK46" s="51">
        <v>1946621.0</v>
      </c>
      <c r="AL46" s="76">
        <v>57.644</v>
      </c>
      <c r="AM46" s="65">
        <v>1178.93</v>
      </c>
      <c r="AN46" s="60"/>
      <c r="AO46" s="60"/>
      <c r="AP46" s="60">
        <f t="shared" si="6"/>
        <v>0</v>
      </c>
      <c r="AQ46" s="60">
        <f>(AP46*100000000-((S46*R_sun)/(R46*cminpc))^2*PI()*((2*h_con*c_con^2/0.0000365^5)*(1/(EXP(h_con*c_con/(0.0000365*k_con*Q46))-1))))/(((S46*R_sun)/(R46*cminpc))^2*PI()*((2*h_con*c_con^2/0.0000365^5)*(1/(EXP(h_con*c_con/(0.0000365*k_con*9000))-1))))</f>
        <v>0.002597703948</v>
      </c>
      <c r="AR46" s="60">
        <f>AQ46*PI()*(((2*h_con*c_con^2/0.0000135^5)*(1/(EXP(h_con*c_con/(0.0000135*k_con*9000))-1)))+((2*h_con*c_con^2/0.0000175^5)*(1/(EXP(h_con*c_con/(0.0000175*k_con*9000))-1))))/2*(1750-1350)/100000000</f>
        <v>15891955.54</v>
      </c>
      <c r="AS46" s="60">
        <f t="shared" si="7"/>
        <v>11654838.42</v>
      </c>
      <c r="AT46" s="51" t="str">
        <f t="shared" si="8"/>
        <v>TOI-727 - inactive</v>
      </c>
    </row>
    <row r="47" ht="15.75" customHeight="1">
      <c r="A47" s="52" t="s">
        <v>139</v>
      </c>
      <c r="B47" s="51"/>
      <c r="C47" s="51" t="s">
        <v>68</v>
      </c>
      <c r="D47" s="51" t="s">
        <v>57</v>
      </c>
      <c r="E47" s="51">
        <v>15.82</v>
      </c>
      <c r="F47" s="51">
        <v>-0.176</v>
      </c>
      <c r="G47" s="51" t="s">
        <v>140</v>
      </c>
      <c r="H47" s="55"/>
      <c r="I47" s="56"/>
      <c r="J47" s="56"/>
      <c r="K47" s="56"/>
      <c r="L47" s="56"/>
      <c r="M47" s="56"/>
      <c r="N47" s="57"/>
      <c r="O47" s="57">
        <f>VLOOKUP(C47,'Lookup Tables'!$D$2:$F$4,MATCH(D47,'Lookup Tables'!$D$1:$F$1),FALSE)</f>
        <v>-2.3</v>
      </c>
      <c r="P47" s="57">
        <f t="shared" si="1"/>
        <v>13.52</v>
      </c>
      <c r="Q47" s="51">
        <v>3841.0</v>
      </c>
      <c r="R47" s="51">
        <v>66.86</v>
      </c>
      <c r="S47" s="58">
        <v>0.54</v>
      </c>
      <c r="T47" s="59">
        <f t="shared" si="2"/>
        <v>0</v>
      </c>
      <c r="U47" s="59">
        <f t="shared" si="3"/>
        <v>0</v>
      </c>
      <c r="V47" s="59">
        <f t="shared" si="10"/>
        <v>0</v>
      </c>
      <c r="W47" s="60">
        <f t="shared" si="5"/>
        <v>0</v>
      </c>
      <c r="X47" s="60">
        <f>AS47*((S47*R_sun)/(R47*cminpc))^2</f>
        <v>0</v>
      </c>
      <c r="Y47" s="51">
        <v>-36.33</v>
      </c>
      <c r="Z47" s="51">
        <v>-17.11</v>
      </c>
      <c r="AA47" s="61" t="s">
        <v>66</v>
      </c>
      <c r="AB47" s="61">
        <v>1946592.0</v>
      </c>
      <c r="AC47" s="98">
        <v>5982.89</v>
      </c>
      <c r="AD47" s="51" t="s">
        <v>61</v>
      </c>
      <c r="AE47" s="63" t="s">
        <v>62</v>
      </c>
      <c r="AF47" s="51"/>
      <c r="AG47" s="65"/>
      <c r="AH47" s="51"/>
      <c r="AI47" s="51"/>
      <c r="AJ47" s="51" t="s">
        <v>63</v>
      </c>
      <c r="AK47" s="51">
        <v>1946622.0</v>
      </c>
      <c r="AL47" s="51">
        <v>45.496</v>
      </c>
      <c r="AM47" s="65">
        <v>970.12</v>
      </c>
      <c r="AN47" s="60"/>
      <c r="AO47" s="60"/>
      <c r="AP47" s="60">
        <f t="shared" si="6"/>
        <v>0</v>
      </c>
      <c r="AQ47" s="60">
        <f>(AP47*100000000-((S47*R_sun)/(R47*cminpc))^2*PI()*((2*h_con*c_con^2/0.0000365^5)*(1/(EXP(h_con*c_con/(0.0000365*k_con*Q47))-1))))/(((S47*R_sun)/(R47*cminpc))^2*PI()*((2*h_con*c_con^2/0.0000365^5)*(1/(EXP(h_con*c_con/(0.0000365*k_con*9000))-1))))</f>
        <v>0.004016899391</v>
      </c>
      <c r="AR47" s="60">
        <f>AQ47*PI()*(((2*h_con*c_con^2/0.0000135^5)*(1/(EXP(h_con*c_con/(0.0000135*k_con*9000))-1)))+((2*h_con*c_con^2/0.0000175^5)*(1/(EXP(h_con*c_con/(0.0000175*k_con*9000))-1))))/2*(1750-1350)/100000000</f>
        <v>24574157.71</v>
      </c>
      <c r="AS47" s="60">
        <f t="shared" si="7"/>
        <v>14057426.31</v>
      </c>
      <c r="AT47" s="51" t="str">
        <f t="shared" si="8"/>
        <v>Kepler-138 - inactive</v>
      </c>
    </row>
    <row r="48" ht="15.75" customHeight="1">
      <c r="A48" s="37" t="s">
        <v>141</v>
      </c>
      <c r="B48" s="38"/>
      <c r="C48" s="38" t="s">
        <v>68</v>
      </c>
      <c r="D48" s="38" t="s">
        <v>72</v>
      </c>
      <c r="E48" s="38">
        <v>16.67</v>
      </c>
      <c r="F48" s="95" t="s">
        <v>90</v>
      </c>
      <c r="G48" s="40"/>
      <c r="H48" s="41"/>
      <c r="I48" s="42"/>
      <c r="J48" s="42"/>
      <c r="K48" s="42"/>
      <c r="L48" s="42"/>
      <c r="M48" s="42"/>
      <c r="N48" s="43"/>
      <c r="O48" s="43">
        <f>VLOOKUP(C48,'Lookup Tables'!$D$2:$F$4,MATCH(D48,'Lookup Tables'!$D$1:$F$1),FALSE)</f>
        <v>-2.8</v>
      </c>
      <c r="P48" s="43">
        <f t="shared" si="1"/>
        <v>13.87</v>
      </c>
      <c r="Q48" s="38">
        <v>3652.0</v>
      </c>
      <c r="R48" s="38">
        <v>103.02</v>
      </c>
      <c r="S48" s="44">
        <v>0.53</v>
      </c>
      <c r="T48" s="45">
        <f t="shared" si="2"/>
        <v>0</v>
      </c>
      <c r="U48" s="45">
        <f t="shared" si="3"/>
        <v>0</v>
      </c>
      <c r="V48" s="45">
        <f t="shared" si="10"/>
        <v>0</v>
      </c>
      <c r="W48" s="45">
        <f t="shared" si="5"/>
        <v>0</v>
      </c>
      <c r="X48" s="45">
        <f>AS48*((S48*R_sun)/(R48*cminpc))^2</f>
        <v>0</v>
      </c>
      <c r="Y48" s="38">
        <v>-72.643</v>
      </c>
      <c r="Z48" s="38">
        <v>-15.02</v>
      </c>
      <c r="AA48" s="69" t="s">
        <v>66</v>
      </c>
      <c r="AB48" s="69">
        <v>1946593.0</v>
      </c>
      <c r="AC48" s="99">
        <v>4334.24</v>
      </c>
      <c r="AD48" s="38" t="s">
        <v>61</v>
      </c>
      <c r="AE48" s="49" t="s">
        <v>62</v>
      </c>
      <c r="AF48" s="38"/>
      <c r="AG48" s="50"/>
      <c r="AH48" s="38"/>
      <c r="AI48" s="38"/>
      <c r="AJ48" s="38" t="s">
        <v>63</v>
      </c>
      <c r="AK48" s="38">
        <v>1946623.0</v>
      </c>
      <c r="AL48" s="38">
        <v>33.913</v>
      </c>
      <c r="AM48" s="50">
        <v>771.4</v>
      </c>
      <c r="AN48" s="45"/>
      <c r="AO48" s="45"/>
      <c r="AP48" s="45">
        <f t="shared" si="6"/>
        <v>0</v>
      </c>
      <c r="AQ48" s="45">
        <f>(AP48*100000000-((S48*R_sun)/(R48*cminpc))^2*PI()*((2*h_con*c_con^2/0.0000365^5)*(1/(EXP(h_con*c_con/(0.0000365*k_con*Q48))-1))))/(((S48*R_sun)/(R48*cminpc))^2*PI()*((2*h_con*c_con^2/0.0000365^5)*(1/(EXP(h_con*c_con/(0.0000365*k_con*9000))-1))))</f>
        <v>0.01046791211</v>
      </c>
      <c r="AR48" s="45">
        <f>AQ48*PI()*(((2*h_con*c_con^2/0.0000135^5)*(1/(EXP(h_con*c_con/(0.0000135*k_con*9000))-1)))+((2*h_con*c_con^2/0.0000175^5)*(1/(EXP(h_con*c_con/(0.0000175*k_con*9000))-1))))/2*(1750-1350)/100000000</f>
        <v>64039473.77</v>
      </c>
      <c r="AS48" s="45">
        <f t="shared" si="7"/>
        <v>21221326.85</v>
      </c>
      <c r="AT48" s="51" t="str">
        <f t="shared" si="8"/>
        <v>TOI-1752 - active</v>
      </c>
    </row>
    <row r="49" ht="15.75" customHeight="1">
      <c r="A49" s="52" t="s">
        <v>142</v>
      </c>
      <c r="B49" s="51"/>
      <c r="C49" s="51" t="s">
        <v>68</v>
      </c>
      <c r="D49" s="51" t="s">
        <v>57</v>
      </c>
      <c r="E49" s="51">
        <v>14.96</v>
      </c>
      <c r="F49" s="51" t="s">
        <v>143</v>
      </c>
      <c r="G49" s="74" t="s">
        <v>144</v>
      </c>
      <c r="H49" s="55"/>
      <c r="I49" s="56"/>
      <c r="J49" s="56"/>
      <c r="K49" s="56"/>
      <c r="L49" s="56"/>
      <c r="M49" s="56"/>
      <c r="N49" s="57"/>
      <c r="O49" s="57">
        <f>VLOOKUP(C49,'Lookup Tables'!$D$2:$F$4,MATCH(D49,'Lookup Tables'!$D$1:$F$1),FALSE)</f>
        <v>-2.3</v>
      </c>
      <c r="P49" s="57">
        <f t="shared" si="1"/>
        <v>12.66</v>
      </c>
      <c r="Q49" s="51">
        <v>3782.0</v>
      </c>
      <c r="R49" s="51">
        <v>40.1</v>
      </c>
      <c r="S49" s="58">
        <v>0.52</v>
      </c>
      <c r="T49" s="60">
        <f t="shared" si="2"/>
        <v>0</v>
      </c>
      <c r="U49" s="60">
        <f t="shared" si="3"/>
        <v>0</v>
      </c>
      <c r="V49" s="60">
        <f t="shared" si="10"/>
        <v>0</v>
      </c>
      <c r="W49" s="60">
        <f t="shared" si="5"/>
        <v>0</v>
      </c>
      <c r="X49" s="60">
        <f>AS49*((S49*R_sun)/(R49*cminpc))^2</f>
        <v>0</v>
      </c>
      <c r="Y49" s="51">
        <v>9.44</v>
      </c>
      <c r="Z49" s="51">
        <v>18.87</v>
      </c>
      <c r="AA49" s="61" t="s">
        <v>66</v>
      </c>
      <c r="AB49" s="61">
        <v>1946594.0</v>
      </c>
      <c r="AC49" s="98">
        <v>20936.63</v>
      </c>
      <c r="AD49" s="51" t="s">
        <v>61</v>
      </c>
      <c r="AE49" s="76">
        <v>1957110.0</v>
      </c>
      <c r="AF49" s="77">
        <v>21.031</v>
      </c>
      <c r="AG49" s="75">
        <v>1601.821</v>
      </c>
      <c r="AH49" s="51"/>
      <c r="AI49" s="51"/>
      <c r="AJ49" s="51" t="s">
        <v>63</v>
      </c>
      <c r="AK49" s="51">
        <v>1983009.0</v>
      </c>
      <c r="AL49" s="51">
        <v>70.306</v>
      </c>
      <c r="AM49" s="65">
        <v>1005.767</v>
      </c>
      <c r="AN49" s="68" t="s">
        <v>145</v>
      </c>
      <c r="AO49" s="68">
        <v>6.0E16</v>
      </c>
      <c r="AP49" s="60">
        <f t="shared" si="6"/>
        <v>0</v>
      </c>
      <c r="AQ49" s="60">
        <f>(AP49*100000000-((S49*R_sun)/(R49*cminpc))^2*PI()*((2*h_con*c_con^2/0.0000365^5)*(1/(EXP(h_con*c_con/(0.0000365*k_con*Q49))-1))))/(((S49*R_sun)/(R49*cminpc))^2*PI()*((2*h_con*c_con^2/0.0000365^5)*(1/(EXP(h_con*c_con/(0.0000365*k_con*9000))-1))))</f>
        <v>0.003452832439</v>
      </c>
      <c r="AR49" s="60">
        <f>AQ49*PI()*(((2*h_con*c_con^2/0.0000135^5)*(1/(EXP(h_con*c_con/(0.0000135*k_con*9000))-1)))+((2*h_con*c_con^2/0.0000175^5)*(1/(EXP(h_con*c_con/(0.0000175*k_con*9000))-1))))/2*(1750-1350)/100000000</f>
        <v>21123369.21</v>
      </c>
      <c r="AS49" s="60">
        <f t="shared" si="7"/>
        <v>13171892.32</v>
      </c>
      <c r="AT49" s="51" t="str">
        <f t="shared" si="8"/>
        <v>TOI-4643 - inactive</v>
      </c>
    </row>
    <row r="50" ht="15.75" customHeight="1">
      <c r="A50" s="52" t="s">
        <v>146</v>
      </c>
      <c r="B50" s="51"/>
      <c r="C50" s="51" t="s">
        <v>56</v>
      </c>
      <c r="D50" s="51" t="s">
        <v>72</v>
      </c>
      <c r="E50" s="51">
        <v>18.29</v>
      </c>
      <c r="F50" s="97" t="s">
        <v>90</v>
      </c>
      <c r="G50" s="54"/>
      <c r="H50" s="55"/>
      <c r="I50" s="56"/>
      <c r="J50" s="56"/>
      <c r="K50" s="56"/>
      <c r="L50" s="56"/>
      <c r="M50" s="56"/>
      <c r="N50" s="57"/>
      <c r="O50" s="57">
        <f>VLOOKUP(C50,'Lookup Tables'!$D$2:$F$4,MATCH(D50,'Lookup Tables'!$D$1:$F$1),FALSE)</f>
        <v>-8</v>
      </c>
      <c r="P50" s="57">
        <f t="shared" si="1"/>
        <v>10.29</v>
      </c>
      <c r="Q50" s="51">
        <v>3319.0</v>
      </c>
      <c r="R50" s="51">
        <v>36.67</v>
      </c>
      <c r="S50" s="58">
        <v>0.22</v>
      </c>
      <c r="T50" s="60">
        <f t="shared" si="2"/>
        <v>0</v>
      </c>
      <c r="U50" s="60">
        <f t="shared" si="3"/>
        <v>0</v>
      </c>
      <c r="V50" s="60">
        <f t="shared" si="10"/>
        <v>0.0000000002486346911</v>
      </c>
      <c r="W50" s="60">
        <f t="shared" si="5"/>
        <v>0.0000000002486346911</v>
      </c>
      <c r="X50" s="60">
        <f>AS50*((S50*R_sun)/(R50*cminpc))^2</f>
        <v>0</v>
      </c>
      <c r="Y50" s="51">
        <v>57.46</v>
      </c>
      <c r="Z50" s="51">
        <v>-5.43</v>
      </c>
      <c r="AA50" s="61" t="s">
        <v>66</v>
      </c>
      <c r="AB50" s="61">
        <v>1946595.0</v>
      </c>
      <c r="AC50" s="98">
        <v>117194.03</v>
      </c>
      <c r="AD50" s="51" t="s">
        <v>69</v>
      </c>
      <c r="AE50" s="51" t="s">
        <v>73</v>
      </c>
      <c r="AF50" s="51"/>
      <c r="AG50" s="65"/>
      <c r="AH50" s="51"/>
      <c r="AI50" s="68" t="s">
        <v>79</v>
      </c>
      <c r="AJ50" s="51" t="s">
        <v>69</v>
      </c>
      <c r="AK50" s="51">
        <v>1946638.0</v>
      </c>
      <c r="AL50" s="51">
        <v>9.88</v>
      </c>
      <c r="AM50" s="65">
        <v>2701.54</v>
      </c>
      <c r="AN50" s="60"/>
      <c r="AO50" s="68" t="s">
        <v>79</v>
      </c>
      <c r="AP50" s="60">
        <f t="shared" si="6"/>
        <v>0</v>
      </c>
      <c r="AQ50" s="60">
        <f>(AP50*100000000-((S50*R_sun)/(R50*cminpc))^2*PI()*((2*h_con*c_con^2/0.0000365^5)*(1/(EXP(h_con*c_con/(0.0000365*k_con*Q50))-1))))/(((S50*R_sun)/(R50*cminpc))^2*PI()*((2*h_con*c_con^2/0.0000365^5)*(1/(EXP(h_con*c_con/(0.0000365*k_con*9000))-1))))</f>
        <v>0.2397626788</v>
      </c>
      <c r="AR50" s="60">
        <f>AQ50*PI()*(((2*h_con*c_con^2/0.0000135^5)*(1/(EXP(h_con*c_con/(0.0000135*k_con*9000))-1)))+((2*h_con*c_con^2/0.0000175^5)*(1/(EXP(h_con*c_con/(0.0000175*k_con*9000))-1))))/2*(1750-1350)/100000000</f>
        <v>1466794487</v>
      </c>
      <c r="AS50" s="60">
        <f t="shared" si="7"/>
        <v>81571563.32</v>
      </c>
      <c r="AT50" s="51" t="str">
        <f t="shared" si="8"/>
        <v>TOI-4556 - active</v>
      </c>
    </row>
    <row r="51" ht="15.75" customHeight="1">
      <c r="A51" s="37" t="s">
        <v>147</v>
      </c>
      <c r="B51" s="38"/>
      <c r="C51" s="38" t="s">
        <v>68</v>
      </c>
      <c r="D51" s="38" t="s">
        <v>57</v>
      </c>
      <c r="E51" s="38">
        <v>16.25</v>
      </c>
      <c r="F51" s="38">
        <v>0.353</v>
      </c>
      <c r="G51" s="38" t="s">
        <v>129</v>
      </c>
      <c r="H51" s="41"/>
      <c r="I51" s="42"/>
      <c r="J51" s="42"/>
      <c r="K51" s="42"/>
      <c r="L51" s="42"/>
      <c r="M51" s="42"/>
      <c r="N51" s="43"/>
      <c r="O51" s="43">
        <f>VLOOKUP(C51,'Lookup Tables'!$D$2:$F$4,MATCH(D51,'Lookup Tables'!$D$1:$F$1),FALSE)</f>
        <v>-2.3</v>
      </c>
      <c r="P51" s="43">
        <f t="shared" si="1"/>
        <v>13.95</v>
      </c>
      <c r="Q51" s="38">
        <v>3500.0</v>
      </c>
      <c r="R51" s="38">
        <v>43.97</v>
      </c>
      <c r="S51" s="44">
        <v>0.47</v>
      </c>
      <c r="T51" s="45">
        <f t="shared" si="2"/>
        <v>0</v>
      </c>
      <c r="U51" s="45">
        <f t="shared" si="3"/>
        <v>0</v>
      </c>
      <c r="V51" s="45">
        <f t="shared" si="10"/>
        <v>0</v>
      </c>
      <c r="W51" s="45">
        <f t="shared" si="5"/>
        <v>0</v>
      </c>
      <c r="X51" s="45">
        <f>AS51*((S51*R_sun)/(R51*cminpc))^2</f>
        <v>0</v>
      </c>
      <c r="Y51" s="38">
        <v>45.98</v>
      </c>
      <c r="Z51" s="38">
        <v>25.87</v>
      </c>
      <c r="AA51" s="69" t="s">
        <v>66</v>
      </c>
      <c r="AB51" s="69">
        <v>1946596.0</v>
      </c>
      <c r="AC51" s="99">
        <v>4026.37</v>
      </c>
      <c r="AD51" s="38" t="s">
        <v>61</v>
      </c>
      <c r="AE51" s="49" t="s">
        <v>62</v>
      </c>
      <c r="AF51" s="38"/>
      <c r="AG51" s="50"/>
      <c r="AH51" s="38"/>
      <c r="AI51" s="38"/>
      <c r="AJ51" s="38" t="s">
        <v>63</v>
      </c>
      <c r="AK51" s="38">
        <v>1946626.0</v>
      </c>
      <c r="AL51" s="38">
        <v>31.653</v>
      </c>
      <c r="AM51" s="50">
        <v>732.79</v>
      </c>
      <c r="AN51" s="45"/>
      <c r="AO51" s="45"/>
      <c r="AP51" s="45">
        <f t="shared" si="6"/>
        <v>0</v>
      </c>
      <c r="AQ51" s="45">
        <f>(AP51*100000000-((S51*R_sun)/(R51*cminpc))^2*PI()*((2*h_con*c_con^2/0.0000365^5)*(1/(EXP(h_con*c_con/(0.0000365*k_con*Q51))-1))))/(((S51*R_sun)/(R51*cminpc))^2*PI()*((2*h_con*c_con^2/0.0000365^5)*(1/(EXP(h_con*c_con/(0.0000365*k_con*9000))-1))))</f>
        <v>0.0015881868</v>
      </c>
      <c r="AR51" s="45">
        <f>AQ51*PI()*(((2*h_con*c_con^2/0.0000135^5)*(1/(EXP(h_con*c_con/(0.0000135*k_con*9000))-1)))+((2*h_con*c_con^2/0.0000175^5)*(1/(EXP(h_con*c_con/(0.0000175*k_con*9000))-1))))/2*(1750-1350)/100000000</f>
        <v>9716039.435</v>
      </c>
      <c r="AS51" s="45">
        <f t="shared" si="7"/>
        <v>9432360.385</v>
      </c>
      <c r="AT51" s="51" t="str">
        <f t="shared" si="8"/>
        <v>TOI-4364 - inactive</v>
      </c>
    </row>
    <row r="52" ht="15.75" customHeight="1">
      <c r="A52" s="37" t="s">
        <v>148</v>
      </c>
      <c r="B52" s="38"/>
      <c r="C52" s="38" t="s">
        <v>68</v>
      </c>
      <c r="D52" s="38" t="s">
        <v>57</v>
      </c>
      <c r="E52" s="38">
        <v>14.81</v>
      </c>
      <c r="F52" s="38">
        <v>-0.35</v>
      </c>
      <c r="G52" s="38" t="s">
        <v>129</v>
      </c>
      <c r="H52" s="41"/>
      <c r="I52" s="42"/>
      <c r="J52" s="42"/>
      <c r="K52" s="42"/>
      <c r="L52" s="42"/>
      <c r="M52" s="42"/>
      <c r="N52" s="43"/>
      <c r="O52" s="43">
        <f>VLOOKUP(C52,'Lookup Tables'!$D$2:$F$4,MATCH(D52,'Lookup Tables'!$D$1:$F$1),FALSE)</f>
        <v>-2.3</v>
      </c>
      <c r="P52" s="43">
        <f t="shared" si="1"/>
        <v>12.51</v>
      </c>
      <c r="Q52" s="38">
        <v>3611.0</v>
      </c>
      <c r="R52" s="38">
        <v>28.38</v>
      </c>
      <c r="S52" s="44">
        <v>0.49</v>
      </c>
      <c r="T52" s="45">
        <f t="shared" si="2"/>
        <v>0</v>
      </c>
      <c r="U52" s="45">
        <f t="shared" si="3"/>
        <v>0</v>
      </c>
      <c r="V52" s="45">
        <f t="shared" si="10"/>
        <v>0</v>
      </c>
      <c r="W52" s="45">
        <f t="shared" si="5"/>
        <v>0</v>
      </c>
      <c r="X52" s="45">
        <f>AS52*((S52*R_sun)/(R52*cminpc))^2</f>
        <v>0</v>
      </c>
      <c r="Y52" s="38" t="s">
        <v>59</v>
      </c>
      <c r="Z52" s="38">
        <v>12.93</v>
      </c>
      <c r="AA52" s="69" t="s">
        <v>66</v>
      </c>
      <c r="AB52" s="69">
        <v>1946597.0</v>
      </c>
      <c r="AC52" s="99">
        <v>15167.27</v>
      </c>
      <c r="AD52" s="38" t="s">
        <v>61</v>
      </c>
      <c r="AE52" s="78">
        <v>1957115.0</v>
      </c>
      <c r="AF52" s="79">
        <v>15.632</v>
      </c>
      <c r="AG52" s="80">
        <v>1230.522</v>
      </c>
      <c r="AH52" s="38"/>
      <c r="AI52" s="38"/>
      <c r="AJ52" s="38" t="s">
        <v>69</v>
      </c>
      <c r="AK52" s="38">
        <v>1946639.0</v>
      </c>
      <c r="AL52" s="38">
        <v>1.506</v>
      </c>
      <c r="AM52" s="50">
        <v>466.86</v>
      </c>
      <c r="AN52" s="45"/>
      <c r="AO52" s="45"/>
      <c r="AP52" s="45">
        <f t="shared" si="6"/>
        <v>0</v>
      </c>
      <c r="AQ52" s="45">
        <f>(AP52*100000000-((S52*R_sun)/(R52*cminpc))^2*PI()*((2*h_con*c_con^2/0.0000365^5)*(1/(EXP(h_con*c_con/(0.0000365*k_con*Q52))-1))))/(((S52*R_sun)/(R52*cminpc))^2*PI()*((2*h_con*c_con^2/0.0000365^5)*(1/(EXP(h_con*c_con/(0.0000365*k_con*9000))-1))))</f>
        <v>0.002323584613</v>
      </c>
      <c r="AR52" s="45">
        <f>AQ52*PI()*(((2*h_con*c_con^2/0.0000135^5)*(1/(EXP(h_con*c_con/(0.0000135*k_con*9000))-1)))+((2*h_con*c_con^2/0.0000175^5)*(1/(EXP(h_con*c_con/(0.0000175*k_con*9000))-1))))/2*(1750-1350)/100000000</f>
        <v>14214977.57</v>
      </c>
      <c r="AS52" s="45">
        <f t="shared" si="7"/>
        <v>11109150.67</v>
      </c>
      <c r="AT52" s="51" t="str">
        <f t="shared" si="8"/>
        <v>TOI-4529 - inactive</v>
      </c>
    </row>
    <row r="53" ht="15.75" customHeight="1">
      <c r="A53" s="37" t="s">
        <v>149</v>
      </c>
      <c r="B53" s="38"/>
      <c r="C53" s="38" t="s">
        <v>56</v>
      </c>
      <c r="D53" s="38" t="s">
        <v>57</v>
      </c>
      <c r="E53" s="38">
        <v>19.37</v>
      </c>
      <c r="F53" s="38" t="s">
        <v>58</v>
      </c>
      <c r="G53" s="38" t="s">
        <v>150</v>
      </c>
      <c r="H53" s="41"/>
      <c r="I53" s="42"/>
      <c r="J53" s="42"/>
      <c r="K53" s="42"/>
      <c r="L53" s="42"/>
      <c r="M53" s="42"/>
      <c r="N53" s="43"/>
      <c r="O53" s="43">
        <f>VLOOKUP(C53,'Lookup Tables'!$D$2:$F$4,MATCH(D53,'Lookup Tables'!$D$1:$F$1),FALSE)</f>
        <v>-2.3</v>
      </c>
      <c r="P53" s="43">
        <f t="shared" si="1"/>
        <v>17.07</v>
      </c>
      <c r="Q53" s="38">
        <v>3075.0</v>
      </c>
      <c r="R53" s="38">
        <v>42.4</v>
      </c>
      <c r="S53" s="44">
        <v>0.24</v>
      </c>
      <c r="T53" s="45">
        <f t="shared" si="2"/>
        <v>0</v>
      </c>
      <c r="U53" s="45">
        <f t="shared" si="3"/>
        <v>0</v>
      </c>
      <c r="V53" s="45">
        <f t="shared" si="10"/>
        <v>0</v>
      </c>
      <c r="W53" s="45">
        <f t="shared" si="5"/>
        <v>0</v>
      </c>
      <c r="X53" s="45">
        <f>AS53*((S53*R_sun)/(R53*cminpc))^2</f>
        <v>0</v>
      </c>
      <c r="Y53" s="38">
        <v>55.78</v>
      </c>
      <c r="Z53" s="38">
        <v>8.26</v>
      </c>
      <c r="AA53" s="69" t="s">
        <v>66</v>
      </c>
      <c r="AB53" s="69">
        <v>1946598.0</v>
      </c>
      <c r="AC53" s="99">
        <v>227.54</v>
      </c>
      <c r="AD53" s="38" t="s">
        <v>61</v>
      </c>
      <c r="AE53" s="49" t="s">
        <v>62</v>
      </c>
      <c r="AF53" s="38"/>
      <c r="AG53" s="50"/>
      <c r="AH53" s="38"/>
      <c r="AI53" s="38"/>
      <c r="AJ53" s="38" t="s">
        <v>63</v>
      </c>
      <c r="AK53" s="38">
        <v>1946628.0</v>
      </c>
      <c r="AL53" s="38">
        <v>2.257</v>
      </c>
      <c r="AM53" s="50">
        <v>232.98</v>
      </c>
      <c r="AN53" s="45"/>
      <c r="AO53" s="45"/>
      <c r="AP53" s="45">
        <f t="shared" si="6"/>
        <v>0</v>
      </c>
      <c r="AQ53" s="45">
        <f>(AP53*100000000-((S53*R_sun)/(R53*cminpc))^2*PI()*((2*h_con*c_con^2/0.0000365^5)*(1/(EXP(h_con*c_con/(0.0000365*k_con*Q53))-1))))/(((S53*R_sun)/(R53*cminpc))^2*PI()*((2*h_con*c_con^2/0.0000365^5)*(1/(EXP(h_con*c_con/(0.0000365*k_con*9000))-1))))</f>
        <v>0.0003104502585</v>
      </c>
      <c r="AR53" s="45">
        <f>AQ53*PI()*(((2*h_con*c_con^2/0.0000135^5)*(1/(EXP(h_con*c_con/(0.0000135*k_con*9000))-1)))+((2*h_con*c_con^2/0.0000175^5)*(1/(EXP(h_con*c_con/(0.0000175*k_con*9000))-1))))/2*(1750-1350)/100000000</f>
        <v>1899239.406</v>
      </c>
      <c r="AS53" s="45">
        <f t="shared" si="7"/>
        <v>4675082.471</v>
      </c>
      <c r="AT53" s="51" t="str">
        <f t="shared" si="8"/>
        <v>TOI-715 - inactive</v>
      </c>
    </row>
    <row r="54" ht="15.75" customHeight="1">
      <c r="A54" s="116" t="s">
        <v>151</v>
      </c>
      <c r="B54" s="117"/>
      <c r="C54" s="117" t="s">
        <v>68</v>
      </c>
      <c r="D54" s="117" t="s">
        <v>57</v>
      </c>
      <c r="E54" s="118">
        <v>15.7198</v>
      </c>
      <c r="F54" s="117">
        <v>0.38</v>
      </c>
      <c r="G54" s="117" t="s">
        <v>152</v>
      </c>
      <c r="H54" s="119"/>
      <c r="I54" s="120"/>
      <c r="J54" s="120"/>
      <c r="K54" s="120"/>
      <c r="L54" s="120"/>
      <c r="M54" s="120"/>
      <c r="N54" s="121"/>
      <c r="O54" s="121">
        <f>VLOOKUP(C54,'Lookup Tables'!$D$2:$F$4,MATCH(D54,'Lookup Tables'!$D$1:$F$1),FALSE)</f>
        <v>-2.3</v>
      </c>
      <c r="P54" s="122">
        <f t="shared" si="1"/>
        <v>13.4198</v>
      </c>
      <c r="Q54" s="117">
        <v>3951.0</v>
      </c>
      <c r="R54" s="118">
        <v>44.0727</v>
      </c>
      <c r="S54" s="118">
        <v>0.55</v>
      </c>
      <c r="T54" s="123">
        <f t="shared" si="2"/>
        <v>0</v>
      </c>
      <c r="U54" s="123">
        <f t="shared" si="3"/>
        <v>0</v>
      </c>
      <c r="V54" s="123">
        <f t="shared" si="10"/>
        <v>0</v>
      </c>
      <c r="W54" s="123">
        <f t="shared" si="5"/>
        <v>0</v>
      </c>
      <c r="X54" s="123" t="str">
        <f>AS54*((S54*R_sun)/(R54*cminpc))^2</f>
        <v>#NUM!</v>
      </c>
      <c r="Y54" s="117">
        <v>30.48</v>
      </c>
      <c r="Z54" s="117">
        <v>-3.45</v>
      </c>
      <c r="AA54" s="124" t="s">
        <v>66</v>
      </c>
      <c r="AB54" s="124">
        <v>1946693.0</v>
      </c>
      <c r="AC54" s="125">
        <v>6560.101</v>
      </c>
      <c r="AD54" s="117" t="s">
        <v>61</v>
      </c>
      <c r="AE54" s="126" t="s">
        <v>62</v>
      </c>
      <c r="AF54" s="117"/>
      <c r="AG54" s="127"/>
      <c r="AH54" s="117"/>
      <c r="AI54" s="117"/>
      <c r="AJ54" s="117" t="s">
        <v>86</v>
      </c>
      <c r="AK54" s="117"/>
      <c r="AL54" s="117"/>
      <c r="AM54" s="127"/>
      <c r="AN54" s="123"/>
      <c r="AO54" s="123"/>
      <c r="AP54" s="123">
        <f t="shared" si="6"/>
        <v>0</v>
      </c>
      <c r="AQ54" s="123">
        <f>(AP54*100000000-((S54*R_sun)/(R54*cminpc))^2*PI()*((2*h_con*c_con^2/0.0000365^5)*(1/(EXP(h_con*c_con/(0.0000365*k_con*Q54))-1))))/(((S54*R_sun)/(R54*cminpc))^2*PI()*((2*h_con*c_con^2/0.0000365^5)*(1/(EXP(h_con*c_con/(0.0000365*k_con*9000))-1))))</f>
        <v>-0.0005531752882</v>
      </c>
      <c r="AR54" s="123">
        <f>AQ54*PI()*(((2*h_con*c_con^2/0.0000135^5)*(1/(EXP(h_con*c_con/(0.0000135*k_con*9000))-1)))+((2*h_con*c_con^2/0.0000175^5)*(1/(EXP(h_con*c_con/(0.0000175*k_con*9000))-1))))/2*(1750-1350)/100000000</f>
        <v>-3384156.647</v>
      </c>
      <c r="AS54" s="123" t="str">
        <f t="shared" si="7"/>
        <v>#NUM!</v>
      </c>
      <c r="AT54" s="51" t="str">
        <f t="shared" si="8"/>
        <v>K2-3 - inactive</v>
      </c>
    </row>
    <row r="55" ht="15.75" customHeight="1">
      <c r="A55" s="37" t="s">
        <v>153</v>
      </c>
      <c r="B55" s="38"/>
      <c r="C55" s="38" t="s">
        <v>56</v>
      </c>
      <c r="D55" s="38" t="s">
        <v>57</v>
      </c>
      <c r="E55" s="44">
        <v>15.375</v>
      </c>
      <c r="F55" s="38" t="s">
        <v>58</v>
      </c>
      <c r="G55" s="38" t="s">
        <v>154</v>
      </c>
      <c r="H55" s="41"/>
      <c r="I55" s="42"/>
      <c r="J55" s="42"/>
      <c r="K55" s="42"/>
      <c r="L55" s="42"/>
      <c r="M55" s="42"/>
      <c r="N55" s="43"/>
      <c r="O55" s="43">
        <f>VLOOKUP(C55,'Lookup Tables'!$D$2:$F$4,MATCH(D55,'Lookup Tables'!$D$1:$F$1),FALSE)</f>
        <v>-2.3</v>
      </c>
      <c r="P55" s="128">
        <f t="shared" si="1"/>
        <v>13.075</v>
      </c>
      <c r="Q55" s="38">
        <v>3506.0</v>
      </c>
      <c r="R55" s="44">
        <v>22.4793</v>
      </c>
      <c r="S55" s="44">
        <v>0.38</v>
      </c>
      <c r="T55" s="45">
        <f t="shared" si="2"/>
        <v>0</v>
      </c>
      <c r="U55" s="45">
        <f t="shared" si="3"/>
        <v>0</v>
      </c>
      <c r="V55" s="45">
        <f t="shared" si="10"/>
        <v>0</v>
      </c>
      <c r="W55" s="45">
        <f t="shared" si="5"/>
        <v>0</v>
      </c>
      <c r="X55" s="45">
        <f>AS55*((S55*R_sun)/(R55*cminpc))^2</f>
        <v>0</v>
      </c>
      <c r="Y55" s="38">
        <v>26.45</v>
      </c>
      <c r="Z55" s="38">
        <v>17.99</v>
      </c>
      <c r="AA55" s="69" t="s">
        <v>66</v>
      </c>
      <c r="AB55" s="69">
        <v>1951485.0</v>
      </c>
      <c r="AC55" s="99">
        <v>1078.792</v>
      </c>
      <c r="AD55" s="38" t="s">
        <v>61</v>
      </c>
      <c r="AE55" s="49" t="s">
        <v>62</v>
      </c>
      <c r="AF55" s="38"/>
      <c r="AG55" s="50"/>
      <c r="AH55" s="38"/>
      <c r="AI55" s="38"/>
      <c r="AJ55" s="38" t="s">
        <v>63</v>
      </c>
      <c r="AK55" s="38">
        <v>1951484.0</v>
      </c>
      <c r="AL55" s="38">
        <v>66.4</v>
      </c>
      <c r="AM55" s="50">
        <v>1306.342</v>
      </c>
      <c r="AN55" s="45"/>
      <c r="AO55" s="45"/>
      <c r="AP55" s="45">
        <f t="shared" si="6"/>
        <v>0</v>
      </c>
      <c r="AQ55" s="45">
        <f>(AP55*100000000-((S55*R_sun)/(R55*cminpc))^2*PI()*((2*h_con*c_con^2/0.0000365^5)*(1/(EXP(h_con*c_con/(0.0000365*k_con*Q55))-1))))/(((S55*R_sun)/(R55*cminpc))^2*PI()*((2*h_con*c_con^2/0.0000365^5)*(1/(EXP(h_con*c_con/(0.0000365*k_con*9000))-1))))</f>
        <v>0.001295702711</v>
      </c>
      <c r="AR55" s="45">
        <f>AQ55*PI()*(((2*h_con*c_con^2/0.0000135^5)*(1/(EXP(h_con*c_con/(0.0000135*k_con*9000))-1)))+((2*h_con*c_con^2/0.0000175^5)*(1/(EXP(h_con*c_con/(0.0000175*k_con*9000))-1))))/2*(1750-1350)/100000000</f>
        <v>7926711.544</v>
      </c>
      <c r="AS55" s="45">
        <f t="shared" si="7"/>
        <v>8641915.458</v>
      </c>
      <c r="AT55" s="38" t="str">
        <f t="shared" si="8"/>
        <v>TOI-270 - inactive</v>
      </c>
    </row>
    <row r="56" ht="15.75" customHeight="1">
      <c r="A56" s="81" t="s">
        <v>155</v>
      </c>
      <c r="B56" s="82"/>
      <c r="C56" s="82" t="s">
        <v>68</v>
      </c>
      <c r="D56" s="82" t="s">
        <v>57</v>
      </c>
      <c r="E56" s="88">
        <f>13.97+1.19</f>
        <v>15.16</v>
      </c>
      <c r="F56" s="82" t="s">
        <v>58</v>
      </c>
      <c r="G56" s="112" t="s">
        <v>156</v>
      </c>
      <c r="H56" s="85"/>
      <c r="I56" s="86"/>
      <c r="J56" s="86"/>
      <c r="K56" s="86"/>
      <c r="L56" s="86"/>
      <c r="M56" s="86"/>
      <c r="N56" s="87"/>
      <c r="O56" s="87">
        <f>VLOOKUP(C56,'Lookup Tables'!$D$2:$F$4,MATCH(D56,'Lookup Tables'!$D$1:$F$1),FALSE)</f>
        <v>-2.3</v>
      </c>
      <c r="P56" s="129">
        <f t="shared" si="1"/>
        <v>12.86</v>
      </c>
      <c r="Q56" s="82">
        <v>3927.0</v>
      </c>
      <c r="R56" s="88">
        <v>53.8027</v>
      </c>
      <c r="S56" s="88">
        <v>0.61</v>
      </c>
      <c r="T56" s="89">
        <f t="shared" si="2"/>
        <v>0</v>
      </c>
      <c r="U56" s="89">
        <f t="shared" si="3"/>
        <v>0</v>
      </c>
      <c r="V56" s="89">
        <f t="shared" si="10"/>
        <v>0</v>
      </c>
      <c r="W56" s="89">
        <f t="shared" si="5"/>
        <v>0</v>
      </c>
      <c r="X56" s="89">
        <f>AS56*((S56*R_sun)/(R56*cminpc))^2</f>
        <v>0</v>
      </c>
      <c r="Y56" s="82">
        <v>50.77</v>
      </c>
      <c r="Z56" s="82">
        <v>18.09</v>
      </c>
      <c r="AA56" s="96" t="s">
        <v>60</v>
      </c>
      <c r="AB56" s="96">
        <v>1956099.0</v>
      </c>
      <c r="AC56" s="115">
        <v>334.78</v>
      </c>
      <c r="AD56" s="82" t="s">
        <v>61</v>
      </c>
      <c r="AE56" s="110">
        <v>1957116.0</v>
      </c>
      <c r="AF56" s="100">
        <v>17.734</v>
      </c>
      <c r="AG56" s="111">
        <v>1375.074</v>
      </c>
      <c r="AH56" s="82"/>
      <c r="AI56" s="82"/>
      <c r="AJ56" s="82" t="s">
        <v>63</v>
      </c>
      <c r="AK56" s="92">
        <v>1981269.0</v>
      </c>
      <c r="AL56" s="92">
        <v>67.772</v>
      </c>
      <c r="AM56" s="109">
        <v>963.587</v>
      </c>
      <c r="AN56" s="104" t="s">
        <v>145</v>
      </c>
      <c r="AO56" s="104">
        <v>6.0E16</v>
      </c>
      <c r="AP56" s="89">
        <f t="shared" si="6"/>
        <v>0</v>
      </c>
      <c r="AQ56" s="89">
        <f>(AP56*100000000-((S56*R_sun)/(R56*cminpc))^2*PI()*((2*h_con*c_con^2/0.0000365^5)*(1/(EXP(h_con*c_con/(0.0000365*k_con*Q56))-1))))/(((S56*R_sun)/(R56*cminpc))^2*PI()*((2*h_con*c_con^2/0.0000365^5)*(1/(EXP(h_con*c_con/(0.0000365*k_con*9000))-1))))</f>
        <v>0.002862763625</v>
      </c>
      <c r="AR56" s="89">
        <f>AQ56*PI()*(((2*h_con*c_con^2/0.0000135^5)*(1/(EXP(h_con*c_con/(0.0000135*k_con*9000))-1)))+((2*h_con*c_con^2/0.0000175^5)*(1/(EXP(h_con*c_con/(0.0000175*k_con*9000))-1))))/2*(1750-1350)/100000000</f>
        <v>17513509.29</v>
      </c>
      <c r="AS56" s="89">
        <f t="shared" si="7"/>
        <v>12152075.7</v>
      </c>
      <c r="AT56" s="82" t="str">
        <f t="shared" si="8"/>
        <v>TOI-870 - inactive</v>
      </c>
    </row>
    <row r="57" ht="15.75" customHeight="1">
      <c r="A57" s="116" t="s">
        <v>157</v>
      </c>
      <c r="B57" s="117"/>
      <c r="C57" s="117" t="s">
        <v>68</v>
      </c>
      <c r="D57" s="117" t="s">
        <v>57</v>
      </c>
      <c r="E57" s="118">
        <f>12.67+1.19</f>
        <v>13.86</v>
      </c>
      <c r="F57" s="117" t="s">
        <v>58</v>
      </c>
      <c r="G57" s="130" t="s">
        <v>158</v>
      </c>
      <c r="H57" s="119"/>
      <c r="I57" s="120"/>
      <c r="J57" s="120"/>
      <c r="K57" s="120"/>
      <c r="L57" s="120"/>
      <c r="M57" s="120"/>
      <c r="N57" s="121"/>
      <c r="O57" s="121">
        <f>VLOOKUP(C57,'Lookup Tables'!$D$2:$F$4,MATCH(D57,'Lookup Tables'!$D$1:$F$1),FALSE)</f>
        <v>-2.3</v>
      </c>
      <c r="P57" s="122">
        <f t="shared" si="1"/>
        <v>11.56</v>
      </c>
      <c r="Q57" s="117">
        <v>4028.0</v>
      </c>
      <c r="R57" s="118">
        <v>48.6326</v>
      </c>
      <c r="S57" s="118">
        <v>0.65</v>
      </c>
      <c r="T57" s="123">
        <f t="shared" si="2"/>
        <v>0</v>
      </c>
      <c r="U57" s="123">
        <f t="shared" si="3"/>
        <v>0</v>
      </c>
      <c r="V57" s="123">
        <f t="shared" si="10"/>
        <v>0</v>
      </c>
      <c r="W57" s="123">
        <f t="shared" si="5"/>
        <v>0</v>
      </c>
      <c r="X57" s="123">
        <f>AS57*((S57*R_sun)/(R57*cminpc))^2</f>
        <v>0</v>
      </c>
      <c r="Y57" s="117">
        <v>38.03</v>
      </c>
      <c r="Z57" s="117">
        <v>4.62</v>
      </c>
      <c r="AA57" s="131" t="s">
        <v>60</v>
      </c>
      <c r="AB57" s="131">
        <v>1956096.0</v>
      </c>
      <c r="AC57" s="132">
        <v>334.62</v>
      </c>
      <c r="AD57" s="117" t="s">
        <v>61</v>
      </c>
      <c r="AE57" s="133">
        <v>1957117.0</v>
      </c>
      <c r="AF57" s="134">
        <v>53.179</v>
      </c>
      <c r="AG57" s="135">
        <v>3813.051</v>
      </c>
      <c r="AH57" s="117"/>
      <c r="AI57" s="117"/>
      <c r="AJ57" s="51" t="s">
        <v>69</v>
      </c>
      <c r="AK57" s="136">
        <v>1980978.0</v>
      </c>
      <c r="AL57" s="136">
        <v>239.579</v>
      </c>
      <c r="AM57" s="137">
        <v>4241.608</v>
      </c>
      <c r="AN57" s="123"/>
      <c r="AO57" s="123"/>
      <c r="AP57" s="123">
        <f t="shared" si="6"/>
        <v>0</v>
      </c>
      <c r="AQ57" s="123">
        <f>(AP57*100000000-((S57*R_sun)/(R57*cminpc))^2*PI()*((2*h_con*c_con^2/0.0000365^5)*(1/(EXP(h_con*c_con/(0.0000365*k_con*Q57))-1))))/(((S57*R_sun)/(R57*cminpc))^2*PI()*((2*h_con*c_con^2/0.0000365^5)*(1/(EXP(h_con*c_con/(0.0000365*k_con*9000))-1))))</f>
        <v>0.01059995983</v>
      </c>
      <c r="AR57" s="123">
        <f>AQ57*PI()*(((2*h_con*c_con^2/0.0000135^5)*(1/(EXP(h_con*c_con/(0.0000135*k_con*9000))-1)))+((2*h_con*c_con^2/0.0000175^5)*(1/(EXP(h_con*c_con/(0.0000175*k_con*9000))-1))))/2*(1750-1350)/100000000</f>
        <v>64847301.16</v>
      </c>
      <c r="AS57" s="123">
        <f t="shared" si="7"/>
        <v>21336025.4</v>
      </c>
      <c r="AT57" s="51" t="str">
        <f t="shared" si="8"/>
        <v>TOI-133 - inactive</v>
      </c>
    </row>
    <row r="58" ht="15.75" customHeight="1">
      <c r="A58" s="116" t="s">
        <v>159</v>
      </c>
      <c r="B58" s="117"/>
      <c r="C58" s="117" t="s">
        <v>56</v>
      </c>
      <c r="D58" s="117" t="s">
        <v>57</v>
      </c>
      <c r="E58" s="118">
        <v>17.2553549999999</v>
      </c>
      <c r="F58" s="117" t="s">
        <v>58</v>
      </c>
      <c r="G58" s="138" t="s">
        <v>160</v>
      </c>
      <c r="H58" s="119"/>
      <c r="I58" s="120"/>
      <c r="J58" s="120"/>
      <c r="K58" s="120"/>
      <c r="L58" s="120"/>
      <c r="M58" s="120"/>
      <c r="N58" s="121"/>
      <c r="O58" s="121">
        <f>VLOOKUP(C58,'Lookup Tables'!$D$2:$F$4,MATCH(D58,'Lookup Tables'!$D$1:$F$1),FALSE)</f>
        <v>-2.3</v>
      </c>
      <c r="P58" s="122">
        <f t="shared" si="1"/>
        <v>14.955355</v>
      </c>
      <c r="Q58" s="117">
        <v>3370.0</v>
      </c>
      <c r="R58" s="118">
        <v>25.2788</v>
      </c>
      <c r="S58" s="118">
        <v>0.232</v>
      </c>
      <c r="T58" s="123">
        <f t="shared" si="2"/>
        <v>0</v>
      </c>
      <c r="U58" s="123">
        <f t="shared" si="3"/>
        <v>0</v>
      </c>
      <c r="V58" s="123">
        <f t="shared" si="10"/>
        <v>0</v>
      </c>
      <c r="W58" s="123">
        <f t="shared" si="5"/>
        <v>0</v>
      </c>
      <c r="X58" s="123">
        <f>AS58*((S58*R_sun)/(R58*cminpc))^2</f>
        <v>0</v>
      </c>
      <c r="Y58" s="117"/>
      <c r="Z58" s="117"/>
      <c r="AA58" s="124" t="s">
        <v>66</v>
      </c>
      <c r="AB58" s="139">
        <v>1982959.0</v>
      </c>
      <c r="AC58" s="140">
        <v>1588.281</v>
      </c>
      <c r="AD58" s="117" t="s">
        <v>61</v>
      </c>
      <c r="AE58" s="133">
        <v>1982955.0</v>
      </c>
      <c r="AF58" s="141">
        <v>1.977</v>
      </c>
      <c r="AG58" s="142">
        <v>291.693</v>
      </c>
      <c r="AH58" s="117"/>
      <c r="AI58" s="117"/>
      <c r="AJ58" s="117" t="s">
        <v>63</v>
      </c>
      <c r="AK58" s="67">
        <v>1982956.0</v>
      </c>
      <c r="AL58" s="143">
        <v>13.487</v>
      </c>
      <c r="AM58" s="142">
        <v>418.877</v>
      </c>
      <c r="AN58" s="123"/>
      <c r="AO58" s="123"/>
      <c r="AP58" s="123">
        <f t="shared" si="6"/>
        <v>0</v>
      </c>
      <c r="AQ58" s="123">
        <f>(AP58*100000000-((S58*R_sun)/(R58*cminpc))^2*PI()*((2*h_con*c_con^2/0.0000365^5)*(1/(EXP(h_con*c_con/(0.0000365*k_con*Q58))-1))))/(((S58*R_sun)/(R58*cminpc))^2*PI()*((2*h_con*c_con^2/0.0000365^5)*(1/(EXP(h_con*c_con/(0.0000365*k_con*9000))-1))))</f>
        <v>0.000741818359</v>
      </c>
      <c r="AR58" s="123">
        <f>AQ58*PI()*(((2*h_con*c_con^2/0.0000135^5)*(1/(EXP(h_con*c_con/(0.0000135*k_con*9000))-1)))+((2*h_con*c_con^2/0.0000175^5)*(1/(EXP(h_con*c_con/(0.0000175*k_con*9000))-1))))/2*(1750-1350)/100000000</f>
        <v>4538217.061</v>
      </c>
      <c r="AS58" s="123">
        <f t="shared" si="7"/>
        <v>6799244.578</v>
      </c>
      <c r="AT58" s="51" t="str">
        <f t="shared" si="8"/>
        <v>TOI-771 - inactive</v>
      </c>
    </row>
    <row r="59" ht="15.75" customHeight="1">
      <c r="A59" s="81" t="s">
        <v>161</v>
      </c>
      <c r="B59" s="82" t="s">
        <v>162</v>
      </c>
      <c r="C59" s="82" t="s">
        <v>56</v>
      </c>
      <c r="D59" s="82" t="s">
        <v>72</v>
      </c>
      <c r="E59" s="88">
        <v>17.3</v>
      </c>
      <c r="F59" s="82" t="s">
        <v>90</v>
      </c>
      <c r="G59" s="144"/>
      <c r="H59" s="85"/>
      <c r="I59" s="86"/>
      <c r="J59" s="86"/>
      <c r="K59" s="86"/>
      <c r="L59" s="86"/>
      <c r="M59" s="86"/>
      <c r="N59" s="87"/>
      <c r="O59" s="87">
        <f>VLOOKUP(C59,'Lookup Tables'!$D$2:$F$4,MATCH(D59,'Lookup Tables'!$D$1:$F$1),FALSE)</f>
        <v>-8</v>
      </c>
      <c r="P59" s="129">
        <f t="shared" si="1"/>
        <v>9.3</v>
      </c>
      <c r="Q59" s="82">
        <v>3450.0</v>
      </c>
      <c r="R59" s="88">
        <v>56.854866378649</v>
      </c>
      <c r="S59" s="82">
        <v>0.39</v>
      </c>
      <c r="T59" s="145">
        <f t="shared" si="2"/>
        <v>0</v>
      </c>
      <c r="U59" s="146">
        <f t="shared" si="3"/>
        <v>0</v>
      </c>
      <c r="V59" s="147">
        <f t="shared" si="10"/>
        <v>0.0000000005752832431</v>
      </c>
      <c r="W59" s="89">
        <f t="shared" si="5"/>
        <v>0.0000000005752832431</v>
      </c>
      <c r="X59" s="89">
        <f>AS59*((S59*R_sun)/(R59*cminpc))^2</f>
        <v>0</v>
      </c>
      <c r="Y59" s="82"/>
      <c r="Z59" s="82"/>
      <c r="AA59" s="90"/>
      <c r="AB59" s="90"/>
      <c r="AC59" s="102"/>
      <c r="AD59" s="148" t="s">
        <v>69</v>
      </c>
      <c r="AE59" s="110">
        <v>1981258.0</v>
      </c>
      <c r="AF59" s="100">
        <v>22.812</v>
      </c>
      <c r="AG59" s="111">
        <v>5981.584</v>
      </c>
      <c r="AH59" s="82"/>
      <c r="AI59" s="82"/>
      <c r="AJ59" s="148" t="s">
        <v>69</v>
      </c>
      <c r="AK59" s="92" t="s">
        <v>163</v>
      </c>
      <c r="AL59" s="149"/>
      <c r="AM59" s="150"/>
      <c r="AN59" s="89"/>
      <c r="AO59" s="89"/>
      <c r="AP59" s="89">
        <f t="shared" si="6"/>
        <v>0</v>
      </c>
      <c r="AQ59" s="89">
        <f>(AP59*100000000-((S59*R_sun)/(R59*cminpc))^2*PI()*((2*h_con*c_con^2/0.0000365^5)*(1/(EXP(h_con*c_con/(0.0000365*k_con*Q59))-1))))/(((S59*R_sun)/(R59*cminpc))^2*PI()*((2*h_con*c_con^2/0.0000365^5)*(1/(EXP(h_con*c_con/(0.0000365*k_con*9000))-1))))</f>
        <v>0.4566519093</v>
      </c>
      <c r="AR59" s="89">
        <f>AQ59*PI()*(((2*h_con*c_con^2/0.0000135^5)*(1/(EXP(h_con*c_con/(0.0000135*k_con*9000))-1)))+((2*h_con*c_con^2/0.0000175^5)*(1/(EXP(h_con*c_con/(0.0000175*k_con*9000))-1))))/2*(1750-1350)/100000000</f>
        <v>2793656237</v>
      </c>
      <c r="AS59" s="89">
        <f t="shared" si="7"/>
        <v>107610432</v>
      </c>
      <c r="AT59" s="151" t="str">
        <f t="shared" si="8"/>
        <v>HD 5278 - active</v>
      </c>
    </row>
    <row r="60" ht="15.75" customHeight="1">
      <c r="A60" s="37" t="s">
        <v>164</v>
      </c>
      <c r="B60" s="38"/>
      <c r="C60" s="38" t="s">
        <v>68</v>
      </c>
      <c r="D60" s="38" t="s">
        <v>72</v>
      </c>
      <c r="E60" s="44">
        <v>15.730825</v>
      </c>
      <c r="F60" s="38" t="s">
        <v>90</v>
      </c>
      <c r="G60" s="152"/>
      <c r="H60" s="41"/>
      <c r="I60" s="42"/>
      <c r="J60" s="42"/>
      <c r="K60" s="42"/>
      <c r="L60" s="42"/>
      <c r="M60" s="42"/>
      <c r="N60" s="43"/>
      <c r="O60" s="43">
        <f>VLOOKUP(C60,'Lookup Tables'!$D$2:$F$4,MATCH(D60,'Lookup Tables'!$D$1:$F$1),FALSE)</f>
        <v>-2.8</v>
      </c>
      <c r="P60" s="128">
        <f t="shared" si="1"/>
        <v>12.930825</v>
      </c>
      <c r="Q60" s="38">
        <v>3861.0</v>
      </c>
      <c r="R60" s="44">
        <v>61.7605</v>
      </c>
      <c r="S60" s="44">
        <v>0.536259</v>
      </c>
      <c r="T60" s="45">
        <f t="shared" si="2"/>
        <v>0</v>
      </c>
      <c r="U60" s="45">
        <f t="shared" si="3"/>
        <v>0</v>
      </c>
      <c r="V60" s="45">
        <f t="shared" si="10"/>
        <v>0</v>
      </c>
      <c r="W60" s="45">
        <f t="shared" si="5"/>
        <v>0</v>
      </c>
      <c r="X60" s="45">
        <f>AS60*((S60*R_sun)/(R60*cminpc))^2</f>
        <v>0</v>
      </c>
      <c r="Y60" s="38"/>
      <c r="Z60" s="38"/>
      <c r="AA60" s="69" t="s">
        <v>66</v>
      </c>
      <c r="AB60" s="153">
        <v>1982960.0</v>
      </c>
      <c r="AC60" s="154">
        <v>10301.692</v>
      </c>
      <c r="AD60" s="38" t="s">
        <v>61</v>
      </c>
      <c r="AE60" s="155">
        <v>1982958.0</v>
      </c>
      <c r="AF60" s="156">
        <v>10.933</v>
      </c>
      <c r="AG60" s="157">
        <v>907.436</v>
      </c>
      <c r="AH60" s="38"/>
      <c r="AI60" s="38"/>
      <c r="AJ60" s="38" t="s">
        <v>63</v>
      </c>
      <c r="AK60" s="155">
        <v>1982957.0</v>
      </c>
      <c r="AL60" s="156">
        <v>74.876</v>
      </c>
      <c r="AM60" s="157">
        <v>1449.669</v>
      </c>
      <c r="AN60" s="45"/>
      <c r="AO60" s="45"/>
      <c r="AP60" s="45">
        <f t="shared" si="6"/>
        <v>0</v>
      </c>
      <c r="AQ60" s="45">
        <f>(AP60*100000000-((S60*R_sun)/(R60*cminpc))^2*PI()*((2*h_con*c_con^2/0.0000365^5)*(1/(EXP(h_con*c_con/(0.0000365*k_con*Q60))-1))))/(((S60*R_sun)/(R60*cminpc))^2*PI()*((2*h_con*c_con^2/0.0000365^5)*(1/(EXP(h_con*c_con/(0.0000365*k_con*9000))-1))))</f>
        <v>0.007174528118</v>
      </c>
      <c r="AR60" s="45">
        <f>AQ60*PI()*(((2*h_con*c_con^2/0.0000135^5)*(1/(EXP(h_con*c_con/(0.0000135*k_con*9000))-1)))+((2*h_con*c_con^2/0.0000175^5)*(1/(EXP(h_con*c_con/(0.0000175*k_con*9000))-1))))/2*(1750-1350)/100000000</f>
        <v>43891561.21</v>
      </c>
      <c r="AS60" s="45">
        <f t="shared" si="7"/>
        <v>18039472.85</v>
      </c>
      <c r="AT60" s="38" t="str">
        <f t="shared" si="8"/>
        <v>TOI-7390 - active</v>
      </c>
    </row>
    <row r="61" ht="15.75" customHeight="1">
      <c r="A61" s="52" t="s">
        <v>165</v>
      </c>
      <c r="B61" s="51"/>
      <c r="C61" s="51" t="s">
        <v>56</v>
      </c>
      <c r="D61" s="51" t="s">
        <v>57</v>
      </c>
      <c r="E61" s="58">
        <v>16.18695</v>
      </c>
      <c r="F61" s="158" t="s">
        <v>166</v>
      </c>
      <c r="G61" s="158" t="s">
        <v>167</v>
      </c>
      <c r="H61" s="55"/>
      <c r="I61" s="56"/>
      <c r="J61" s="56"/>
      <c r="K61" s="56"/>
      <c r="L61" s="56"/>
      <c r="M61" s="56"/>
      <c r="N61" s="57"/>
      <c r="O61" s="57">
        <f>VLOOKUP(C61,'Lookup Tables'!$D$2:$F$4,MATCH(D61,'Lookup Tables'!$D$1:$F$1),FALSE)</f>
        <v>-2.3</v>
      </c>
      <c r="P61" s="159">
        <f t="shared" si="1"/>
        <v>13.88695</v>
      </c>
      <c r="Q61" s="51">
        <v>3457.0</v>
      </c>
      <c r="R61" s="58">
        <v>38.0266</v>
      </c>
      <c r="S61" s="58">
        <v>0.411</v>
      </c>
      <c r="T61" s="60">
        <f t="shared" si="2"/>
        <v>0</v>
      </c>
      <c r="U61" s="60">
        <f t="shared" si="3"/>
        <v>0</v>
      </c>
      <c r="V61" s="60">
        <f t="shared" si="10"/>
        <v>0</v>
      </c>
      <c r="W61" s="60">
        <f t="shared" si="5"/>
        <v>0</v>
      </c>
      <c r="X61" s="60">
        <f>AS61*((S61*R_sun)/(R61*cminpc))^2</f>
        <v>0</v>
      </c>
      <c r="Y61" s="51"/>
      <c r="Z61" s="51"/>
      <c r="AA61" s="61" t="s">
        <v>168</v>
      </c>
      <c r="AB61" s="139"/>
      <c r="AC61" s="140"/>
      <c r="AD61" s="51" t="s">
        <v>168</v>
      </c>
      <c r="AE61" s="67"/>
      <c r="AF61" s="143"/>
      <c r="AG61" s="142"/>
      <c r="AH61" s="51"/>
      <c r="AI61" s="51"/>
      <c r="AJ61" s="117" t="s">
        <v>63</v>
      </c>
      <c r="AK61" s="67">
        <v>2020683.0</v>
      </c>
      <c r="AL61" s="143">
        <v>33.347</v>
      </c>
      <c r="AM61" s="142">
        <v>750.962</v>
      </c>
      <c r="AN61" s="60"/>
      <c r="AO61" s="60"/>
      <c r="AP61" s="60">
        <f t="shared" si="6"/>
        <v>0</v>
      </c>
      <c r="AQ61" s="60">
        <f>(AP61*100000000-((S61*R_sun)/(R61*cminpc))^2*PI()*((2*h_con*c_con^2/0.0000365^5)*(1/(EXP(h_con*c_con/(0.0000365*k_con*Q61))-1))))/(((S61*R_sun)/(R61*cminpc))^2*PI()*((2*h_con*c_con^2/0.0000365^5)*(1/(EXP(h_con*c_con/(0.0000365*k_con*9000))-1))))</f>
        <v>0.001815645284</v>
      </c>
      <c r="AR61" s="60">
        <f>AQ61*PI()*(((2*h_con*c_con^2/0.0000135^5)*(1/(EXP(h_con*c_con/(0.0000135*k_con*9000))-1)))+((2*h_con*c_con^2/0.0000175^5)*(1/(EXP(h_con*c_con/(0.0000175*k_con*9000))-1))))/2*(1750-1350)/100000000</f>
        <v>11107560.64</v>
      </c>
      <c r="AS61" s="60">
        <f t="shared" si="7"/>
        <v>9991162.853</v>
      </c>
      <c r="AT61" s="51" t="str">
        <f t="shared" si="8"/>
        <v>K2-18 - inactive</v>
      </c>
    </row>
    <row r="62" ht="15.75" customHeight="1">
      <c r="A62" s="52" t="s">
        <v>169</v>
      </c>
      <c r="B62" s="51"/>
      <c r="C62" s="51" t="s">
        <v>56</v>
      </c>
      <c r="D62" s="51" t="s">
        <v>72</v>
      </c>
      <c r="E62" s="58">
        <v>17.03224</v>
      </c>
      <c r="F62" s="51">
        <v>-4.5</v>
      </c>
      <c r="G62" s="158" t="s">
        <v>167</v>
      </c>
      <c r="H62" s="55"/>
      <c r="I62" s="56"/>
      <c r="J62" s="56"/>
      <c r="K62" s="56"/>
      <c r="L62" s="56"/>
      <c r="M62" s="56"/>
      <c r="N62" s="57"/>
      <c r="O62" s="57">
        <f>VLOOKUP(C62,'Lookup Tables'!$D$2:$F$4,MATCH(D62,'Lookup Tables'!$D$1:$F$1),FALSE)</f>
        <v>-8</v>
      </c>
      <c r="P62" s="159">
        <f t="shared" si="1"/>
        <v>9.03224</v>
      </c>
      <c r="Q62" s="51">
        <v>3207.0</v>
      </c>
      <c r="R62" s="58">
        <v>44.9565</v>
      </c>
      <c r="S62" s="58">
        <v>0.2932</v>
      </c>
      <c r="T62" s="60">
        <f t="shared" si="2"/>
        <v>0</v>
      </c>
      <c r="U62" s="60">
        <f t="shared" si="3"/>
        <v>0</v>
      </c>
      <c r="V62" s="60">
        <f t="shared" si="10"/>
        <v>0.0000000007218008748</v>
      </c>
      <c r="W62" s="60">
        <f t="shared" si="5"/>
        <v>0.0000000007218008748</v>
      </c>
      <c r="X62" s="60">
        <f>AS62*((S62*R_sun)/(R62*cminpc))^2</f>
        <v>0</v>
      </c>
      <c r="Y62" s="51"/>
      <c r="Z62" s="51"/>
      <c r="AA62" s="61" t="s">
        <v>168</v>
      </c>
      <c r="AB62" s="139"/>
      <c r="AC62" s="140"/>
      <c r="AD62" s="51" t="s">
        <v>168</v>
      </c>
      <c r="AE62" s="67"/>
      <c r="AF62" s="143"/>
      <c r="AG62" s="142"/>
      <c r="AH62" s="51"/>
      <c r="AI62" s="51"/>
      <c r="AJ62" s="51" t="s">
        <v>69</v>
      </c>
      <c r="AK62" s="67">
        <v>2020684.0</v>
      </c>
      <c r="AL62" s="143">
        <v>28.644</v>
      </c>
      <c r="AM62" s="142">
        <v>7518.664</v>
      </c>
      <c r="AN62" s="60"/>
      <c r="AO62" s="60"/>
      <c r="AP62" s="60">
        <f t="shared" si="6"/>
        <v>0</v>
      </c>
      <c r="AQ62" s="60">
        <f>(AP62*100000000-((S62*R_sun)/(R62*cminpc))^2*PI()*((2*h_con*c_con^2/0.0000365^5)*(1/(EXP(h_con*c_con/(0.0000365*k_con*Q62))-1))))/(((S62*R_sun)/(R62*cminpc))^2*PI()*((2*h_con*c_con^2/0.0000365^5)*(1/(EXP(h_con*c_con/(0.0000365*k_con*9000))-1))))</f>
        <v>0.6473136871</v>
      </c>
      <c r="AR62" s="60">
        <f>AQ62*PI()*(((2*h_con*c_con^2/0.0000135^5)*(1/(EXP(h_con*c_con/(0.0000135*k_con*9000))-1)))+((2*h_con*c_con^2/0.0000175^5)*(1/(EXP(h_con*c_con/(0.0000175*k_con*9000))-1))))/2*(1750-1350)/100000000</f>
        <v>3960066481</v>
      </c>
      <c r="AS62" s="60">
        <f t="shared" si="7"/>
        <v>125029376.4</v>
      </c>
      <c r="AT62" s="51" t="str">
        <f t="shared" si="8"/>
        <v>K2-25 - active</v>
      </c>
    </row>
    <row r="63" ht="15.75" customHeight="1">
      <c r="A63" s="160" t="s">
        <v>170</v>
      </c>
      <c r="B63" s="161"/>
      <c r="C63" s="161"/>
      <c r="D63" s="161"/>
      <c r="E63" s="161"/>
      <c r="F63" s="162"/>
      <c r="G63" s="162"/>
      <c r="H63" s="163"/>
      <c r="I63" s="164"/>
      <c r="J63" s="164"/>
      <c r="K63" s="164"/>
      <c r="L63" s="164"/>
      <c r="M63" s="164"/>
      <c r="N63" s="161"/>
      <c r="O63" s="161"/>
      <c r="P63" s="161"/>
      <c r="Q63" s="161"/>
      <c r="R63" s="162"/>
      <c r="S63" s="162"/>
      <c r="T63" s="165"/>
      <c r="U63" s="166"/>
      <c r="V63" s="166"/>
      <c r="W63" s="166"/>
      <c r="X63" s="166"/>
      <c r="Y63" s="161"/>
      <c r="Z63" s="161"/>
      <c r="AA63" s="167"/>
      <c r="AB63" s="167"/>
      <c r="AC63" s="167"/>
      <c r="AD63" s="161"/>
      <c r="AE63" s="161"/>
      <c r="AF63" s="161"/>
      <c r="AG63" s="161"/>
      <c r="AH63" s="161"/>
      <c r="AI63" s="161"/>
      <c r="AJ63" s="161"/>
      <c r="AK63" s="161"/>
      <c r="AL63" s="161"/>
      <c r="AM63" s="161"/>
      <c r="AN63" s="166"/>
      <c r="AO63" s="166"/>
      <c r="AP63" s="166"/>
      <c r="AQ63" s="166"/>
      <c r="AR63" s="166"/>
      <c r="AS63" s="166"/>
      <c r="AT63" s="161"/>
    </row>
    <row r="64" ht="15.75" customHeight="1">
      <c r="A64" s="1" t="s">
        <v>171</v>
      </c>
      <c r="B64" s="168"/>
      <c r="C64" s="168" t="s">
        <v>98</v>
      </c>
      <c r="D64" s="168" t="s">
        <v>72</v>
      </c>
      <c r="E64" s="168">
        <v>22.43</v>
      </c>
      <c r="F64" s="168">
        <v>7.7</v>
      </c>
      <c r="G64" s="168"/>
      <c r="H64" s="169"/>
      <c r="I64" s="170"/>
      <c r="J64" s="170"/>
      <c r="K64" s="170"/>
      <c r="L64" s="170"/>
      <c r="M64" s="170"/>
      <c r="N64" s="168"/>
      <c r="O64" s="168">
        <v>-2.8</v>
      </c>
      <c r="P64" s="168">
        <v>19.63</v>
      </c>
      <c r="Q64" s="168">
        <v>2500.0</v>
      </c>
      <c r="R64" s="168">
        <v>12.11</v>
      </c>
      <c r="S64" s="168">
        <v>0.11</v>
      </c>
      <c r="T64" s="171">
        <v>2.46E-15</v>
      </c>
      <c r="U64" s="171">
        <v>3.54E-16</v>
      </c>
      <c r="V64" s="171">
        <v>9.09E-14</v>
      </c>
      <c r="W64" s="171">
        <v>9.09E-14</v>
      </c>
      <c r="X64" s="171">
        <v>4.08E-14</v>
      </c>
      <c r="Y64" s="168"/>
      <c r="Z64" s="168"/>
      <c r="AA64" s="172" t="s">
        <v>172</v>
      </c>
      <c r="AB64" s="172">
        <v>1167198.0</v>
      </c>
      <c r="AC64" s="172">
        <v>946.0</v>
      </c>
      <c r="AD64" s="168" t="s">
        <v>173</v>
      </c>
      <c r="AE64" s="168">
        <v>1167200.0</v>
      </c>
      <c r="AF64" s="168">
        <v>0.006</v>
      </c>
      <c r="AG64" s="168">
        <v>1599.0</v>
      </c>
      <c r="AH64" s="168"/>
      <c r="AI64" s="168"/>
      <c r="AJ64" s="168" t="s">
        <v>173</v>
      </c>
      <c r="AK64" s="168">
        <v>1167200.0</v>
      </c>
      <c r="AL64" s="168">
        <v>0.006</v>
      </c>
      <c r="AM64" s="168">
        <v>1599.0</v>
      </c>
      <c r="AN64" s="171"/>
      <c r="AO64" s="171"/>
      <c r="AP64" s="171">
        <v>5.92E-17</v>
      </c>
      <c r="AQ64" s="171">
        <v>8.06E-6</v>
      </c>
      <c r="AR64" s="171">
        <v>49300.0</v>
      </c>
      <c r="AS64" s="171">
        <v>973000.0</v>
      </c>
      <c r="AT64" s="168"/>
    </row>
    <row r="65" ht="15.75" customHeight="1">
      <c r="A65" s="168" t="s">
        <v>174</v>
      </c>
      <c r="B65" s="168"/>
      <c r="C65" s="168" t="s">
        <v>56</v>
      </c>
      <c r="D65" s="168" t="s">
        <v>72</v>
      </c>
      <c r="E65" s="168">
        <v>14.052</v>
      </c>
      <c r="F65" s="168">
        <v>1.0</v>
      </c>
      <c r="G65" s="168"/>
      <c r="H65" s="169"/>
      <c r="I65" s="170"/>
      <c r="J65" s="170"/>
      <c r="K65" s="170"/>
      <c r="L65" s="170"/>
      <c r="M65" s="170"/>
      <c r="N65" s="168"/>
      <c r="O65" s="168">
        <v>-8.0</v>
      </c>
      <c r="P65" s="168">
        <v>6.052</v>
      </c>
      <c r="Q65" s="168">
        <v>3250.0</v>
      </c>
      <c r="R65" s="168">
        <v>16.0</v>
      </c>
      <c r="S65" s="168">
        <v>0.39</v>
      </c>
      <c r="T65" s="171">
        <v>2.44E-10</v>
      </c>
      <c r="U65" s="171">
        <v>3.34E-10</v>
      </c>
      <c r="V65" s="171">
        <v>9.02E-9</v>
      </c>
      <c r="W65" s="171">
        <v>9.02E-9</v>
      </c>
      <c r="X65" s="171">
        <v>3.95E-11</v>
      </c>
      <c r="Y65" s="168"/>
      <c r="Z65" s="168"/>
      <c r="AA65" s="172" t="s">
        <v>172</v>
      </c>
      <c r="AB65" s="172">
        <v>1167205.0</v>
      </c>
      <c r="AC65" s="172">
        <v>35092.0</v>
      </c>
      <c r="AD65" s="168" t="s">
        <v>175</v>
      </c>
      <c r="AE65" s="168">
        <v>1167194.0</v>
      </c>
      <c r="AF65" s="168">
        <v>952.0</v>
      </c>
      <c r="AG65" s="168">
        <v>44205.0</v>
      </c>
      <c r="AH65" s="168"/>
      <c r="AI65" s="168"/>
      <c r="AJ65" s="168" t="s">
        <v>175</v>
      </c>
      <c r="AK65" s="168">
        <v>1167194.0</v>
      </c>
      <c r="AL65" s="168">
        <v>952.0</v>
      </c>
      <c r="AM65" s="168">
        <v>44205.0</v>
      </c>
      <c r="AN65" s="171"/>
      <c r="AO65" s="171"/>
      <c r="AP65" s="171">
        <v>1.6E-11</v>
      </c>
      <c r="AQ65" s="171">
        <v>0.721</v>
      </c>
      <c r="AR65" s="171">
        <v>4.41E9</v>
      </c>
      <c r="AS65" s="171">
        <v>1.31E8</v>
      </c>
      <c r="AT65" s="168"/>
    </row>
    <row r="66" ht="15.75" customHeight="1">
      <c r="A66" s="173"/>
      <c r="B66" s="173"/>
      <c r="C66" s="173"/>
      <c r="D66" s="173"/>
      <c r="E66" s="173"/>
      <c r="F66" s="174"/>
      <c r="G66" s="174"/>
      <c r="H66" s="175"/>
      <c r="I66" s="176"/>
      <c r="J66" s="176"/>
      <c r="K66" s="176"/>
      <c r="L66" s="176"/>
      <c r="M66" s="176"/>
      <c r="N66" s="177"/>
      <c r="O66" s="177"/>
      <c r="P66" s="177"/>
      <c r="Q66" s="173"/>
      <c r="R66" s="174"/>
      <c r="S66" s="174"/>
      <c r="T66" s="178"/>
      <c r="U66" s="179"/>
      <c r="V66" s="180"/>
      <c r="W66" s="179"/>
      <c r="X66" s="179"/>
      <c r="Y66" s="173"/>
      <c r="Z66" s="173"/>
      <c r="AA66" s="181"/>
      <c r="AB66" s="181"/>
      <c r="AC66" s="181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9"/>
      <c r="AO66" s="179"/>
      <c r="AP66" s="179"/>
      <c r="AQ66" s="179"/>
      <c r="AR66" s="179"/>
      <c r="AS66" s="179"/>
      <c r="AT66" s="173"/>
    </row>
    <row r="67" ht="15.75" customHeight="1">
      <c r="A67" s="182" t="s">
        <v>176</v>
      </c>
      <c r="B67" s="183"/>
      <c r="C67" s="183" t="s">
        <v>177</v>
      </c>
      <c r="H67" s="184"/>
      <c r="I67" s="185"/>
      <c r="J67" s="185"/>
      <c r="K67" s="185"/>
      <c r="L67" s="185"/>
      <c r="M67" s="185"/>
      <c r="N67" s="186"/>
      <c r="O67" s="186"/>
      <c r="P67" s="186"/>
      <c r="R67" s="187"/>
      <c r="S67" s="187"/>
      <c r="T67" s="187"/>
      <c r="U67" s="187"/>
      <c r="V67" s="187"/>
      <c r="W67" s="187"/>
      <c r="X67" s="187"/>
      <c r="AN67" s="171"/>
      <c r="AO67" s="171"/>
      <c r="AP67" s="171"/>
      <c r="AQ67" s="171"/>
      <c r="AR67" s="171"/>
      <c r="AS67" s="171"/>
      <c r="AT67" s="183"/>
    </row>
    <row r="68" ht="15.75" customHeight="1">
      <c r="A68" s="188" t="s">
        <v>178</v>
      </c>
      <c r="B68" s="168"/>
      <c r="C68" s="168" t="s">
        <v>179</v>
      </c>
      <c r="H68" s="184"/>
      <c r="I68" s="185"/>
      <c r="J68" s="185"/>
      <c r="K68" s="185"/>
      <c r="L68" s="185"/>
      <c r="M68" s="185"/>
      <c r="N68" s="186"/>
      <c r="O68" s="186"/>
      <c r="P68" s="186"/>
      <c r="R68" s="187"/>
      <c r="S68" s="187"/>
      <c r="T68" s="187"/>
      <c r="U68" s="187"/>
      <c r="V68" s="187"/>
      <c r="W68" s="187"/>
      <c r="X68" s="187"/>
      <c r="AN68" s="171"/>
      <c r="AO68" s="171"/>
      <c r="AP68" s="171"/>
      <c r="AQ68" s="171"/>
      <c r="AR68" s="171"/>
      <c r="AS68" s="171"/>
      <c r="AT68" s="168"/>
    </row>
    <row r="69" ht="15.75" customHeight="1">
      <c r="A69" s="189" t="s">
        <v>180</v>
      </c>
      <c r="B69" s="168"/>
      <c r="C69" s="168" t="s">
        <v>181</v>
      </c>
      <c r="H69" s="184"/>
      <c r="I69" s="185"/>
      <c r="J69" s="185"/>
      <c r="K69" s="185"/>
      <c r="L69" s="185"/>
      <c r="M69" s="185"/>
      <c r="N69" s="186"/>
      <c r="O69" s="186"/>
      <c r="P69" s="186"/>
      <c r="R69" s="187"/>
      <c r="S69" s="187"/>
      <c r="T69" s="187"/>
      <c r="U69" s="187"/>
      <c r="V69" s="187"/>
      <c r="W69" s="187"/>
      <c r="X69" s="187"/>
      <c r="AN69" s="171"/>
      <c r="AO69" s="171"/>
      <c r="AP69" s="171"/>
      <c r="AQ69" s="171"/>
      <c r="AR69" s="171"/>
      <c r="AS69" s="171"/>
      <c r="AT69" s="168"/>
    </row>
    <row r="70" ht="15.75" customHeight="1">
      <c r="A70" s="190" t="s">
        <v>182</v>
      </c>
      <c r="B70" s="168"/>
      <c r="C70" s="168" t="s">
        <v>183</v>
      </c>
      <c r="H70" s="184"/>
      <c r="I70" s="185"/>
      <c r="J70" s="185"/>
      <c r="K70" s="185"/>
      <c r="L70" s="185"/>
      <c r="M70" s="185"/>
      <c r="N70" s="186"/>
      <c r="O70" s="186"/>
      <c r="P70" s="186"/>
      <c r="R70" s="187"/>
      <c r="S70" s="187"/>
      <c r="T70" s="187"/>
      <c r="U70" s="187"/>
      <c r="V70" s="187"/>
      <c r="W70" s="187"/>
      <c r="X70" s="187"/>
      <c r="AN70" s="171"/>
      <c r="AO70" s="171"/>
      <c r="AP70" s="171"/>
      <c r="AQ70" s="171"/>
      <c r="AR70" s="171"/>
      <c r="AS70" s="171"/>
      <c r="AT70" s="168"/>
    </row>
    <row r="71" ht="15.75" customHeight="1">
      <c r="A71" s="191" t="s">
        <v>184</v>
      </c>
      <c r="B71" s="168"/>
      <c r="C71" s="168" t="s">
        <v>185</v>
      </c>
      <c r="H71" s="184"/>
      <c r="I71" s="185"/>
      <c r="J71" s="185"/>
      <c r="K71" s="185"/>
      <c r="L71" s="185"/>
      <c r="M71" s="185"/>
      <c r="N71" s="186"/>
      <c r="O71" s="186"/>
      <c r="P71" s="186"/>
      <c r="R71" s="187"/>
      <c r="S71" s="187"/>
      <c r="T71" s="187"/>
      <c r="U71" s="187"/>
      <c r="V71" s="187"/>
      <c r="W71" s="187"/>
      <c r="X71" s="187"/>
      <c r="AN71" s="171"/>
      <c r="AO71" s="171"/>
      <c r="AP71" s="171"/>
      <c r="AQ71" s="171"/>
      <c r="AR71" s="171"/>
      <c r="AS71" s="171"/>
      <c r="AT71" s="168"/>
    </row>
    <row r="72" ht="15.75" customHeight="1">
      <c r="A72" s="192" t="s">
        <v>186</v>
      </c>
      <c r="B72" s="168"/>
      <c r="C72" s="168" t="s">
        <v>187</v>
      </c>
      <c r="H72" s="193"/>
      <c r="I72" s="194"/>
      <c r="J72" s="194"/>
      <c r="K72" s="194"/>
      <c r="L72" s="194"/>
      <c r="M72" s="194"/>
      <c r="AT72" s="168"/>
    </row>
    <row r="73" ht="15.75" customHeight="1">
      <c r="H73" s="193"/>
      <c r="I73" s="194"/>
      <c r="J73" s="194"/>
      <c r="K73" s="194"/>
      <c r="L73" s="194"/>
      <c r="M73" s="194"/>
    </row>
    <row r="74" ht="15.75" customHeight="1">
      <c r="B74" s="183"/>
      <c r="C74" s="183" t="s">
        <v>188</v>
      </c>
      <c r="H74" s="193"/>
      <c r="I74" s="194"/>
      <c r="J74" s="194"/>
      <c r="K74" s="194"/>
      <c r="L74" s="194"/>
      <c r="M74" s="194"/>
      <c r="AT74" s="183"/>
    </row>
    <row r="75" ht="15.75" customHeight="1">
      <c r="B75" s="168"/>
      <c r="C75" s="168" t="s">
        <v>189</v>
      </c>
      <c r="H75" s="193"/>
      <c r="I75" s="194"/>
      <c r="J75" s="194"/>
      <c r="K75" s="194"/>
      <c r="L75" s="194"/>
      <c r="M75" s="194"/>
      <c r="AT75" s="168"/>
    </row>
    <row r="76" ht="15.75" customHeight="1">
      <c r="B76" s="168"/>
      <c r="C76" s="168" t="s">
        <v>190</v>
      </c>
      <c r="H76" s="184"/>
      <c r="I76" s="185"/>
      <c r="J76" s="185"/>
      <c r="K76" s="185"/>
      <c r="L76" s="185"/>
      <c r="M76" s="185"/>
      <c r="N76" s="186"/>
      <c r="O76" s="186"/>
      <c r="P76" s="186"/>
      <c r="R76" s="187"/>
      <c r="S76" s="187"/>
      <c r="T76" s="187"/>
      <c r="U76" s="187"/>
      <c r="V76" s="187"/>
      <c r="W76" s="187"/>
      <c r="X76" s="187"/>
      <c r="AN76" s="171"/>
      <c r="AO76" s="171"/>
      <c r="AP76" s="171"/>
      <c r="AQ76" s="171"/>
      <c r="AR76" s="171"/>
      <c r="AS76" s="171"/>
      <c r="AT76" s="168"/>
    </row>
    <row r="77" ht="15.75" customHeight="1">
      <c r="H77" s="193"/>
      <c r="I77" s="194"/>
      <c r="J77" s="194"/>
      <c r="K77" s="194"/>
      <c r="L77" s="194"/>
      <c r="M77" s="194"/>
    </row>
    <row r="78" ht="15.75" customHeight="1">
      <c r="A78" s="195"/>
      <c r="B78" s="183"/>
      <c r="C78" s="183" t="s">
        <v>191</v>
      </c>
      <c r="H78" s="193"/>
      <c r="I78" s="194"/>
      <c r="J78" s="194"/>
      <c r="K78" s="194"/>
      <c r="L78" s="194"/>
      <c r="M78" s="194"/>
      <c r="AT78" s="183"/>
    </row>
    <row r="79" ht="15.75" customHeight="1">
      <c r="A79" s="195"/>
      <c r="B79" s="196"/>
      <c r="C79" s="196" t="s">
        <v>192</v>
      </c>
      <c r="H79" s="193"/>
      <c r="I79" s="194"/>
      <c r="J79" s="194"/>
      <c r="K79" s="194"/>
      <c r="L79" s="194"/>
      <c r="M79" s="194"/>
      <c r="AN79" s="171"/>
      <c r="AO79" s="171"/>
      <c r="AP79" s="171"/>
      <c r="AQ79" s="171"/>
      <c r="AR79" s="171"/>
      <c r="AS79" s="171"/>
      <c r="AT79" s="196"/>
    </row>
    <row r="80" ht="15.75" customHeight="1">
      <c r="A80" s="1"/>
      <c r="B80" s="168"/>
      <c r="C80" s="168" t="s">
        <v>193</v>
      </c>
      <c r="H80" s="193"/>
      <c r="I80" s="194"/>
      <c r="J80" s="194"/>
      <c r="K80" s="194"/>
      <c r="L80" s="194"/>
      <c r="M80" s="194"/>
      <c r="AN80" s="171"/>
      <c r="AO80" s="171"/>
      <c r="AP80" s="171"/>
      <c r="AQ80" s="171"/>
      <c r="AR80" s="171"/>
      <c r="AS80" s="171"/>
      <c r="AT80" s="168"/>
    </row>
    <row r="81" ht="15.75" customHeight="1">
      <c r="A81" s="1"/>
      <c r="B81" s="168"/>
      <c r="C81" s="168" t="s">
        <v>194</v>
      </c>
      <c r="H81" s="193"/>
      <c r="I81" s="194"/>
      <c r="J81" s="194"/>
      <c r="K81" s="194"/>
      <c r="L81" s="194"/>
      <c r="M81" s="194"/>
      <c r="AN81" s="171"/>
      <c r="AO81" s="171"/>
      <c r="AP81" s="171"/>
      <c r="AQ81" s="171"/>
      <c r="AR81" s="171"/>
      <c r="AS81" s="171"/>
      <c r="AT81" s="168"/>
    </row>
    <row r="82" ht="15.75" customHeight="1">
      <c r="A82" s="1"/>
      <c r="B82" s="168"/>
      <c r="C82" s="168" t="s">
        <v>195</v>
      </c>
      <c r="H82" s="193"/>
      <c r="I82" s="194"/>
      <c r="J82" s="194"/>
      <c r="K82" s="194"/>
      <c r="L82" s="194"/>
      <c r="M82" s="194"/>
      <c r="AN82" s="171"/>
      <c r="AO82" s="171"/>
      <c r="AP82" s="171"/>
      <c r="AQ82" s="171"/>
      <c r="AR82" s="171"/>
      <c r="AS82" s="171"/>
      <c r="AT82" s="168"/>
    </row>
    <row r="83" ht="15.75" customHeight="1">
      <c r="A83" s="1"/>
      <c r="B83" s="168"/>
      <c r="C83" s="168" t="s">
        <v>196</v>
      </c>
      <c r="H83" s="193"/>
      <c r="I83" s="194"/>
      <c r="J83" s="194"/>
      <c r="K83" s="194"/>
      <c r="L83" s="194"/>
      <c r="M83" s="194"/>
      <c r="AN83" s="171"/>
      <c r="AO83" s="171"/>
      <c r="AP83" s="171"/>
      <c r="AQ83" s="171"/>
      <c r="AR83" s="171"/>
      <c r="AS83" s="171"/>
      <c r="AT83" s="168"/>
    </row>
    <row r="84" ht="15.75" customHeight="1">
      <c r="A84" s="1"/>
      <c r="B84" s="168"/>
      <c r="C84" s="168" t="s">
        <v>197</v>
      </c>
      <c r="H84" s="193"/>
      <c r="I84" s="194"/>
      <c r="J84" s="194"/>
      <c r="K84" s="194"/>
      <c r="L84" s="194"/>
      <c r="M84" s="194"/>
      <c r="AN84" s="171"/>
      <c r="AO84" s="171"/>
      <c r="AP84" s="171"/>
      <c r="AQ84" s="171"/>
      <c r="AR84" s="171"/>
      <c r="AS84" s="171"/>
      <c r="AT84" s="168"/>
    </row>
    <row r="85" ht="15.75" customHeight="1">
      <c r="A85" s="1"/>
      <c r="B85" s="168"/>
      <c r="C85" s="168" t="s">
        <v>198</v>
      </c>
      <c r="H85" s="193"/>
      <c r="I85" s="194"/>
      <c r="J85" s="194"/>
      <c r="K85" s="194"/>
      <c r="L85" s="194"/>
      <c r="M85" s="194"/>
      <c r="AN85" s="171"/>
      <c r="AO85" s="171"/>
      <c r="AP85" s="171"/>
      <c r="AQ85" s="171"/>
      <c r="AR85" s="171"/>
      <c r="AS85" s="171"/>
      <c r="AT85" s="168"/>
    </row>
    <row r="86" ht="15.75" customHeight="1">
      <c r="A86" s="1"/>
      <c r="B86" s="168"/>
      <c r="C86" s="168" t="s">
        <v>199</v>
      </c>
      <c r="H86" s="193"/>
      <c r="I86" s="194"/>
      <c r="J86" s="194"/>
      <c r="K86" s="194"/>
      <c r="L86" s="194"/>
      <c r="M86" s="194"/>
      <c r="AN86" s="171"/>
      <c r="AO86" s="171"/>
      <c r="AP86" s="171"/>
      <c r="AQ86" s="171"/>
      <c r="AR86" s="171"/>
      <c r="AS86" s="171"/>
      <c r="AT86" s="168"/>
    </row>
    <row r="87" ht="15.75" customHeight="1">
      <c r="A87" s="1"/>
      <c r="B87" s="168"/>
      <c r="C87" s="168" t="s">
        <v>200</v>
      </c>
      <c r="H87" s="193"/>
      <c r="I87" s="194"/>
      <c r="J87" s="194"/>
      <c r="K87" s="194"/>
      <c r="L87" s="194"/>
      <c r="M87" s="194"/>
      <c r="AN87" s="171"/>
      <c r="AO87" s="171"/>
      <c r="AP87" s="171"/>
      <c r="AQ87" s="171"/>
      <c r="AR87" s="171"/>
      <c r="AS87" s="171"/>
      <c r="AT87" s="168"/>
    </row>
    <row r="88" ht="15.75" customHeight="1">
      <c r="A88" s="1"/>
      <c r="B88" s="168"/>
      <c r="C88" s="168" t="s">
        <v>201</v>
      </c>
      <c r="H88" s="193"/>
      <c r="I88" s="194"/>
      <c r="J88" s="194"/>
      <c r="K88" s="194"/>
      <c r="L88" s="194"/>
      <c r="M88" s="194"/>
      <c r="AN88" s="171"/>
      <c r="AO88" s="171"/>
      <c r="AP88" s="171"/>
      <c r="AQ88" s="171"/>
      <c r="AR88" s="171"/>
      <c r="AS88" s="171"/>
      <c r="AT88" s="168"/>
    </row>
    <row r="89" ht="15.75" customHeight="1">
      <c r="A89" s="1"/>
      <c r="H89" s="193"/>
      <c r="I89" s="194"/>
      <c r="J89" s="194"/>
      <c r="K89" s="194"/>
      <c r="L89" s="194"/>
      <c r="M89" s="194"/>
      <c r="AN89" s="171"/>
      <c r="AO89" s="171"/>
      <c r="AP89" s="171"/>
      <c r="AQ89" s="171"/>
      <c r="AR89" s="171"/>
      <c r="AS89" s="171"/>
    </row>
    <row r="90" ht="15.75" customHeight="1">
      <c r="B90" s="183"/>
      <c r="C90" s="183" t="s">
        <v>202</v>
      </c>
      <c r="H90" s="193"/>
      <c r="I90" s="194"/>
      <c r="J90" s="194"/>
      <c r="K90" s="194"/>
      <c r="L90" s="194"/>
      <c r="M90" s="194"/>
      <c r="R90" s="183" t="s">
        <v>203</v>
      </c>
      <c r="AT90" s="183"/>
    </row>
    <row r="91" ht="15.75" customHeight="1">
      <c r="A91" s="1"/>
      <c r="B91" s="183"/>
      <c r="C91" s="183"/>
      <c r="D91" s="183" t="s">
        <v>204</v>
      </c>
      <c r="H91" s="197"/>
      <c r="I91" s="198"/>
      <c r="J91" s="198"/>
      <c r="K91" s="198"/>
      <c r="L91" s="198"/>
      <c r="M91" s="198"/>
      <c r="N91" s="183"/>
      <c r="O91" s="183" t="s">
        <v>205</v>
      </c>
      <c r="P91" s="183"/>
      <c r="R91" s="168" t="s">
        <v>206</v>
      </c>
      <c r="AT91" s="183"/>
    </row>
    <row r="92" ht="15.75" customHeight="1">
      <c r="A92" s="1"/>
      <c r="B92" s="168"/>
      <c r="C92" s="168" t="s">
        <v>207</v>
      </c>
      <c r="D92" s="168" t="s">
        <v>208</v>
      </c>
      <c r="H92" s="169"/>
      <c r="I92" s="170"/>
      <c r="J92" s="170"/>
      <c r="K92" s="170"/>
      <c r="L92" s="170"/>
      <c r="M92" s="170"/>
      <c r="N92" s="168"/>
      <c r="O92" s="168" t="s">
        <v>208</v>
      </c>
      <c r="R92" s="168" t="s">
        <v>209</v>
      </c>
      <c r="AT92" s="168"/>
    </row>
    <row r="93" ht="15.75" customHeight="1">
      <c r="A93" s="1"/>
      <c r="B93" s="168"/>
      <c r="C93" s="168" t="s">
        <v>210</v>
      </c>
      <c r="D93" s="168" t="s">
        <v>211</v>
      </c>
      <c r="H93" s="169"/>
      <c r="I93" s="170"/>
      <c r="J93" s="170"/>
      <c r="K93" s="170"/>
      <c r="L93" s="170"/>
      <c r="M93" s="170"/>
      <c r="N93" s="168"/>
      <c r="O93" s="168" t="s">
        <v>212</v>
      </c>
      <c r="R93" s="168" t="s">
        <v>213</v>
      </c>
      <c r="AT93" s="168"/>
    </row>
    <row r="94" ht="15.75" customHeight="1">
      <c r="A94" s="1"/>
      <c r="B94" s="168"/>
      <c r="C94" s="168" t="s">
        <v>214</v>
      </c>
      <c r="D94" s="168" t="s">
        <v>208</v>
      </c>
      <c r="H94" s="169"/>
      <c r="I94" s="170"/>
      <c r="J94" s="170"/>
      <c r="K94" s="170"/>
      <c r="L94" s="170"/>
      <c r="M94" s="170"/>
      <c r="N94" s="168"/>
      <c r="O94" s="168" t="s">
        <v>208</v>
      </c>
      <c r="R94" s="168" t="s">
        <v>215</v>
      </c>
      <c r="AT94" s="168"/>
    </row>
    <row r="95" ht="15.75" customHeight="1">
      <c r="A95" s="1"/>
      <c r="B95" s="168"/>
      <c r="C95" s="168" t="s">
        <v>216</v>
      </c>
      <c r="D95" s="168" t="s">
        <v>211</v>
      </c>
      <c r="H95" s="169"/>
      <c r="I95" s="170"/>
      <c r="J95" s="170"/>
      <c r="K95" s="170"/>
      <c r="L95" s="170"/>
      <c r="M95" s="170"/>
      <c r="N95" s="168"/>
      <c r="O95" s="168" t="s">
        <v>212</v>
      </c>
      <c r="R95" s="168" t="s">
        <v>217</v>
      </c>
      <c r="AT95" s="168"/>
    </row>
    <row r="96" ht="15.75" customHeight="1">
      <c r="A96" s="1"/>
      <c r="H96" s="193"/>
      <c r="I96" s="194"/>
      <c r="J96" s="194"/>
      <c r="K96" s="194"/>
      <c r="L96" s="194"/>
      <c r="M96" s="194"/>
      <c r="R96" s="168" t="s">
        <v>218</v>
      </c>
    </row>
    <row r="97" ht="15.75" customHeight="1">
      <c r="A97" s="1"/>
      <c r="B97" s="183"/>
      <c r="C97" s="183" t="s">
        <v>219</v>
      </c>
      <c r="H97" s="193"/>
      <c r="I97" s="194"/>
      <c r="J97" s="194"/>
      <c r="K97" s="194"/>
      <c r="L97" s="194"/>
      <c r="M97" s="194"/>
      <c r="AT97" s="183"/>
    </row>
    <row r="98" ht="15.75" customHeight="1">
      <c r="B98" s="168"/>
      <c r="C98" s="168" t="s">
        <v>220</v>
      </c>
      <c r="H98" s="193"/>
      <c r="I98" s="194"/>
      <c r="J98" s="194"/>
      <c r="K98" s="194"/>
      <c r="L98" s="194"/>
      <c r="M98" s="194"/>
      <c r="AT98" s="168"/>
    </row>
    <row r="99" ht="15.75" customHeight="1">
      <c r="H99" s="193"/>
      <c r="I99" s="194"/>
      <c r="J99" s="194"/>
      <c r="K99" s="194"/>
      <c r="L99" s="194"/>
      <c r="M99" s="194"/>
    </row>
    <row r="100" ht="15.75" customHeight="1">
      <c r="H100" s="193"/>
      <c r="I100" s="194"/>
      <c r="J100" s="194"/>
      <c r="K100" s="194"/>
      <c r="L100" s="194"/>
      <c r="M100" s="194"/>
    </row>
    <row r="101" ht="15.75" customHeight="1">
      <c r="H101" s="193"/>
      <c r="I101" s="194"/>
      <c r="J101" s="194"/>
      <c r="K101" s="194"/>
      <c r="L101" s="194"/>
      <c r="M101" s="194"/>
    </row>
    <row r="102" ht="15.75" customHeight="1">
      <c r="H102" s="193"/>
      <c r="I102" s="194"/>
      <c r="J102" s="194"/>
      <c r="K102" s="194"/>
      <c r="L102" s="194"/>
      <c r="M102" s="194"/>
    </row>
    <row r="103" ht="15.75" customHeight="1">
      <c r="H103" s="193"/>
      <c r="I103" s="194"/>
      <c r="J103" s="194"/>
      <c r="K103" s="194"/>
      <c r="L103" s="194"/>
      <c r="M103" s="194"/>
    </row>
    <row r="104" ht="15.75" customHeight="1">
      <c r="H104" s="193"/>
      <c r="I104" s="194"/>
      <c r="J104" s="194"/>
      <c r="K104" s="194"/>
      <c r="L104" s="194"/>
      <c r="M104" s="194"/>
    </row>
    <row r="105" ht="15.75" customHeight="1">
      <c r="H105" s="193"/>
      <c r="I105" s="194"/>
      <c r="J105" s="194"/>
      <c r="K105" s="194"/>
      <c r="L105" s="194"/>
      <c r="M105" s="194"/>
    </row>
    <row r="106" ht="15.75" customHeight="1">
      <c r="H106" s="193"/>
      <c r="I106" s="194"/>
      <c r="J106" s="194"/>
      <c r="K106" s="194"/>
      <c r="L106" s="194"/>
      <c r="M106" s="194"/>
    </row>
    <row r="107" ht="15.75" customHeight="1">
      <c r="H107" s="193"/>
      <c r="I107" s="194"/>
      <c r="J107" s="194"/>
      <c r="K107" s="194"/>
      <c r="L107" s="194"/>
      <c r="M107" s="194"/>
      <c r="Q107" s="171"/>
    </row>
    <row r="108" ht="15.75" customHeight="1">
      <c r="H108" s="193"/>
      <c r="I108" s="194"/>
      <c r="J108" s="194"/>
      <c r="K108" s="194"/>
      <c r="L108" s="194"/>
      <c r="M108" s="194"/>
    </row>
    <row r="109" ht="15.75" customHeight="1">
      <c r="H109" s="193"/>
      <c r="I109" s="194"/>
      <c r="J109" s="194"/>
      <c r="K109" s="194"/>
      <c r="L109" s="194"/>
      <c r="M109" s="194"/>
      <c r="Q109" s="171"/>
    </row>
    <row r="110" ht="15.75" customHeight="1">
      <c r="H110" s="193"/>
      <c r="I110" s="194"/>
      <c r="J110" s="194"/>
      <c r="K110" s="194"/>
      <c r="L110" s="194"/>
      <c r="M110" s="194"/>
    </row>
    <row r="111" ht="15.75" customHeight="1">
      <c r="H111" s="193"/>
      <c r="I111" s="194"/>
      <c r="J111" s="194"/>
      <c r="K111" s="194"/>
      <c r="L111" s="194"/>
      <c r="M111" s="194"/>
    </row>
    <row r="112" ht="15.75" customHeight="1">
      <c r="H112" s="193"/>
      <c r="I112" s="194"/>
      <c r="J112" s="194"/>
      <c r="K112" s="194"/>
      <c r="L112" s="194"/>
      <c r="M112" s="194"/>
      <c r="Q112" s="171"/>
    </row>
    <row r="113" ht="15.75" customHeight="1">
      <c r="H113" s="193"/>
      <c r="I113" s="194"/>
      <c r="J113" s="194"/>
      <c r="K113" s="194"/>
      <c r="L113" s="194"/>
      <c r="M113" s="194"/>
    </row>
    <row r="114" ht="15.75" customHeight="1">
      <c r="D114" s="183"/>
      <c r="H114" s="193"/>
      <c r="I114" s="194"/>
      <c r="J114" s="194"/>
      <c r="K114" s="194"/>
      <c r="L114" s="194"/>
      <c r="M114" s="194"/>
    </row>
    <row r="115" ht="15.75" customHeight="1">
      <c r="H115" s="193"/>
      <c r="I115" s="194"/>
      <c r="J115" s="194"/>
      <c r="K115" s="194"/>
      <c r="L115" s="194"/>
      <c r="M115" s="194"/>
      <c r="Q115" s="171"/>
    </row>
    <row r="116" ht="15.75" customHeight="1">
      <c r="H116" s="193"/>
      <c r="I116" s="194"/>
      <c r="J116" s="194"/>
      <c r="K116" s="194"/>
      <c r="L116" s="194"/>
      <c r="M116" s="194"/>
    </row>
    <row r="117" ht="15.75" customHeight="1">
      <c r="H117" s="193"/>
      <c r="I117" s="194"/>
      <c r="J117" s="194"/>
      <c r="K117" s="194"/>
      <c r="L117" s="194"/>
      <c r="M117" s="194"/>
      <c r="Q117" s="171"/>
    </row>
    <row r="118" ht="15.75" customHeight="1">
      <c r="H118" s="193"/>
      <c r="I118" s="194"/>
      <c r="J118" s="194"/>
      <c r="K118" s="194"/>
      <c r="L118" s="194"/>
      <c r="M118" s="194"/>
    </row>
    <row r="119" ht="15.75" customHeight="1">
      <c r="H119" s="193"/>
      <c r="I119" s="194"/>
      <c r="J119" s="194"/>
      <c r="K119" s="194"/>
      <c r="L119" s="194"/>
      <c r="M119" s="194"/>
    </row>
    <row r="120" ht="15.75" customHeight="1">
      <c r="H120" s="193"/>
      <c r="I120" s="194"/>
      <c r="J120" s="194"/>
      <c r="K120" s="194"/>
      <c r="L120" s="194"/>
      <c r="M120" s="194"/>
    </row>
    <row r="121" ht="15.75" customHeight="1">
      <c r="H121" s="193"/>
      <c r="I121" s="194"/>
      <c r="J121" s="194"/>
      <c r="K121" s="194"/>
      <c r="L121" s="194"/>
      <c r="M121" s="194"/>
    </row>
    <row r="122" ht="15.75" customHeight="1">
      <c r="H122" s="193"/>
      <c r="I122" s="194"/>
      <c r="J122" s="194"/>
      <c r="K122" s="194"/>
      <c r="L122" s="194"/>
      <c r="M122" s="194"/>
    </row>
    <row r="123" ht="15.75" customHeight="1">
      <c r="H123" s="193"/>
      <c r="I123" s="194"/>
      <c r="J123" s="194"/>
      <c r="K123" s="194"/>
      <c r="L123" s="194"/>
      <c r="M123" s="194"/>
    </row>
    <row r="124" ht="15.75" customHeight="1">
      <c r="H124" s="193"/>
      <c r="I124" s="194"/>
      <c r="J124" s="194"/>
      <c r="K124" s="194"/>
      <c r="L124" s="194"/>
      <c r="M124" s="194"/>
    </row>
    <row r="125" ht="15.75" customHeight="1">
      <c r="H125" s="193"/>
      <c r="I125" s="194"/>
      <c r="J125" s="194"/>
      <c r="K125" s="194"/>
      <c r="L125" s="194"/>
      <c r="M125" s="194"/>
    </row>
    <row r="126" ht="15.75" customHeight="1">
      <c r="H126" s="193"/>
      <c r="I126" s="194"/>
      <c r="J126" s="194"/>
      <c r="K126" s="194"/>
      <c r="L126" s="194"/>
      <c r="M126" s="194"/>
    </row>
    <row r="127" ht="15.75" customHeight="1">
      <c r="H127" s="193"/>
      <c r="I127" s="194"/>
      <c r="J127" s="194"/>
      <c r="K127" s="194"/>
      <c r="L127" s="194"/>
      <c r="M127" s="194"/>
    </row>
    <row r="128" ht="15.75" customHeight="1">
      <c r="H128" s="193"/>
      <c r="I128" s="194"/>
      <c r="J128" s="194"/>
      <c r="K128" s="194"/>
      <c r="L128" s="194"/>
      <c r="M128" s="194"/>
    </row>
    <row r="129" ht="15.75" customHeight="1">
      <c r="H129" s="193"/>
      <c r="I129" s="194"/>
      <c r="J129" s="194"/>
      <c r="K129" s="194"/>
      <c r="L129" s="194"/>
      <c r="M129" s="194"/>
    </row>
    <row r="130" ht="15.75" customHeight="1">
      <c r="H130" s="193"/>
      <c r="I130" s="194"/>
      <c r="J130" s="194"/>
      <c r="K130" s="194"/>
      <c r="L130" s="194"/>
      <c r="M130" s="194"/>
    </row>
    <row r="131" ht="15.75" customHeight="1">
      <c r="H131" s="193"/>
      <c r="I131" s="194"/>
      <c r="J131" s="194"/>
      <c r="K131" s="194"/>
      <c r="L131" s="194"/>
      <c r="M131" s="194"/>
    </row>
    <row r="132" ht="15.75" customHeight="1">
      <c r="H132" s="193"/>
      <c r="I132" s="194"/>
      <c r="J132" s="194"/>
      <c r="K132" s="194"/>
      <c r="L132" s="194"/>
      <c r="M132" s="194"/>
    </row>
    <row r="133" ht="15.75" customHeight="1">
      <c r="H133" s="193"/>
      <c r="I133" s="194"/>
      <c r="J133" s="194"/>
      <c r="K133" s="194"/>
      <c r="L133" s="194"/>
      <c r="M133" s="194"/>
    </row>
    <row r="134" ht="15.75" customHeight="1">
      <c r="H134" s="193"/>
      <c r="I134" s="194"/>
      <c r="J134" s="194"/>
      <c r="K134" s="194"/>
      <c r="L134" s="194"/>
      <c r="M134" s="194"/>
    </row>
    <row r="135" ht="15.75" customHeight="1">
      <c r="H135" s="193"/>
      <c r="I135" s="194"/>
      <c r="J135" s="194"/>
      <c r="K135" s="194"/>
      <c r="L135" s="194"/>
      <c r="M135" s="194"/>
    </row>
    <row r="136" ht="15.75" customHeight="1">
      <c r="H136" s="193"/>
      <c r="I136" s="194"/>
      <c r="J136" s="194"/>
      <c r="K136" s="194"/>
      <c r="L136" s="194"/>
      <c r="M136" s="194"/>
    </row>
    <row r="137" ht="15.75" customHeight="1">
      <c r="H137" s="193"/>
      <c r="I137" s="194"/>
      <c r="J137" s="194"/>
      <c r="K137" s="194"/>
      <c r="L137" s="194"/>
      <c r="M137" s="194"/>
    </row>
    <row r="138" ht="15.75" customHeight="1">
      <c r="H138" s="193"/>
      <c r="I138" s="194"/>
      <c r="J138" s="194"/>
      <c r="K138" s="194"/>
      <c r="L138" s="194"/>
      <c r="M138" s="194"/>
    </row>
    <row r="139" ht="15.75" customHeight="1">
      <c r="H139" s="193"/>
      <c r="I139" s="194"/>
      <c r="J139" s="194"/>
      <c r="K139" s="194"/>
      <c r="L139" s="194"/>
      <c r="M139" s="194"/>
    </row>
    <row r="140" ht="15.75" customHeight="1">
      <c r="H140" s="193"/>
      <c r="I140" s="194"/>
      <c r="J140" s="194"/>
      <c r="K140" s="194"/>
      <c r="L140" s="194"/>
      <c r="M140" s="194"/>
    </row>
    <row r="141" ht="15.75" customHeight="1">
      <c r="H141" s="193"/>
      <c r="I141" s="194"/>
      <c r="J141" s="194"/>
      <c r="K141" s="194"/>
      <c r="L141" s="194"/>
      <c r="M141" s="194"/>
    </row>
    <row r="142" ht="15.75" customHeight="1">
      <c r="H142" s="193"/>
      <c r="I142" s="194"/>
      <c r="J142" s="194"/>
      <c r="K142" s="194"/>
      <c r="L142" s="194"/>
      <c r="M142" s="194"/>
    </row>
    <row r="143" ht="15.75" customHeight="1">
      <c r="H143" s="193"/>
      <c r="I143" s="194"/>
      <c r="J143" s="194"/>
      <c r="K143" s="194"/>
      <c r="L143" s="194"/>
      <c r="M143" s="194"/>
    </row>
    <row r="144" ht="15.75" customHeight="1">
      <c r="H144" s="193"/>
      <c r="I144" s="194"/>
      <c r="J144" s="194"/>
      <c r="K144" s="194"/>
      <c r="L144" s="194"/>
      <c r="M144" s="194"/>
    </row>
    <row r="145" ht="15.75" customHeight="1">
      <c r="H145" s="193"/>
      <c r="I145" s="194"/>
      <c r="J145" s="194"/>
      <c r="K145" s="194"/>
      <c r="L145" s="194"/>
      <c r="M145" s="194"/>
    </row>
    <row r="146" ht="15.75" customHeight="1">
      <c r="H146" s="193"/>
      <c r="I146" s="194"/>
      <c r="J146" s="194"/>
      <c r="K146" s="194"/>
      <c r="L146" s="194"/>
      <c r="M146" s="194"/>
    </row>
    <row r="147" ht="15.75" customHeight="1">
      <c r="H147" s="193"/>
      <c r="I147" s="194"/>
      <c r="J147" s="194"/>
      <c r="K147" s="194"/>
      <c r="L147" s="194"/>
      <c r="M147" s="194"/>
    </row>
    <row r="148" ht="15.75" customHeight="1">
      <c r="H148" s="193"/>
      <c r="I148" s="194"/>
      <c r="J148" s="194"/>
      <c r="K148" s="194"/>
      <c r="L148" s="194"/>
      <c r="M148" s="194"/>
    </row>
    <row r="149" ht="15.75" customHeight="1">
      <c r="H149" s="193"/>
      <c r="I149" s="194"/>
      <c r="J149" s="194"/>
      <c r="K149" s="194"/>
      <c r="L149" s="194"/>
      <c r="M149" s="194"/>
    </row>
    <row r="150" ht="15.75" customHeight="1">
      <c r="H150" s="193"/>
      <c r="I150" s="194"/>
      <c r="J150" s="194"/>
      <c r="K150" s="194"/>
      <c r="L150" s="194"/>
      <c r="M150" s="194"/>
    </row>
    <row r="151" ht="15.75" customHeight="1">
      <c r="H151" s="193"/>
      <c r="I151" s="194"/>
      <c r="J151" s="194"/>
      <c r="K151" s="194"/>
      <c r="L151" s="194"/>
      <c r="M151" s="194"/>
    </row>
    <row r="152" ht="15.75" customHeight="1">
      <c r="H152" s="193"/>
      <c r="I152" s="194"/>
      <c r="J152" s="194"/>
      <c r="K152" s="194"/>
      <c r="L152" s="194"/>
      <c r="M152" s="194"/>
    </row>
    <row r="153" ht="15.75" customHeight="1">
      <c r="H153" s="193"/>
      <c r="I153" s="194"/>
      <c r="J153" s="194"/>
      <c r="K153" s="194"/>
      <c r="L153" s="194"/>
      <c r="M153" s="194"/>
    </row>
    <row r="154" ht="15.75" customHeight="1">
      <c r="H154" s="193"/>
      <c r="I154" s="194"/>
      <c r="J154" s="194"/>
      <c r="K154" s="194"/>
      <c r="L154" s="194"/>
      <c r="M154" s="194"/>
    </row>
    <row r="155" ht="15.75" customHeight="1">
      <c r="H155" s="193"/>
      <c r="I155" s="194"/>
      <c r="J155" s="194"/>
      <c r="K155" s="194"/>
      <c r="L155" s="194"/>
      <c r="M155" s="194"/>
    </row>
    <row r="156" ht="15.75" customHeight="1">
      <c r="H156" s="193"/>
      <c r="I156" s="194"/>
      <c r="J156" s="194"/>
      <c r="K156" s="194"/>
      <c r="L156" s="194"/>
      <c r="M156" s="194"/>
    </row>
    <row r="157" ht="15.75" customHeight="1">
      <c r="H157" s="193"/>
      <c r="I157" s="194"/>
      <c r="J157" s="194"/>
      <c r="K157" s="194"/>
      <c r="L157" s="194"/>
      <c r="M157" s="194"/>
    </row>
    <row r="158" ht="15.75" customHeight="1">
      <c r="H158" s="193"/>
      <c r="I158" s="194"/>
      <c r="J158" s="194"/>
      <c r="K158" s="194"/>
      <c r="L158" s="194"/>
      <c r="M158" s="194"/>
    </row>
    <row r="159" ht="15.75" customHeight="1">
      <c r="H159" s="193"/>
      <c r="I159" s="194"/>
      <c r="J159" s="194"/>
      <c r="K159" s="194"/>
      <c r="L159" s="194"/>
      <c r="M159" s="194"/>
    </row>
    <row r="160" ht="15.75" customHeight="1">
      <c r="H160" s="193"/>
      <c r="I160" s="194"/>
      <c r="J160" s="194"/>
      <c r="K160" s="194"/>
      <c r="L160" s="194"/>
      <c r="M160" s="194"/>
    </row>
    <row r="161" ht="15.75" customHeight="1">
      <c r="H161" s="193"/>
      <c r="I161" s="194"/>
      <c r="J161" s="194"/>
      <c r="K161" s="194"/>
      <c r="L161" s="194"/>
      <c r="M161" s="194"/>
    </row>
    <row r="162" ht="15.75" customHeight="1">
      <c r="H162" s="193"/>
      <c r="I162" s="194"/>
      <c r="J162" s="194"/>
      <c r="K162" s="194"/>
      <c r="L162" s="194"/>
      <c r="M162" s="194"/>
    </row>
    <row r="163" ht="15.75" customHeight="1">
      <c r="H163" s="193"/>
      <c r="I163" s="194"/>
      <c r="J163" s="194"/>
      <c r="K163" s="194"/>
      <c r="L163" s="194"/>
      <c r="M163" s="194"/>
    </row>
    <row r="164" ht="15.75" customHeight="1">
      <c r="H164" s="193"/>
      <c r="I164" s="194"/>
      <c r="J164" s="194"/>
      <c r="K164" s="194"/>
      <c r="L164" s="194"/>
      <c r="M164" s="194"/>
    </row>
    <row r="165" ht="15.75" customHeight="1">
      <c r="H165" s="193"/>
      <c r="I165" s="194"/>
      <c r="J165" s="194"/>
      <c r="K165" s="194"/>
      <c r="L165" s="194"/>
      <c r="M165" s="194"/>
    </row>
    <row r="166" ht="15.75" customHeight="1">
      <c r="H166" s="193"/>
      <c r="I166" s="194"/>
      <c r="J166" s="194"/>
      <c r="K166" s="194"/>
      <c r="L166" s="194"/>
      <c r="M166" s="194"/>
    </row>
    <row r="167" ht="15.75" customHeight="1">
      <c r="H167" s="193"/>
      <c r="I167" s="194"/>
      <c r="J167" s="194"/>
      <c r="K167" s="194"/>
      <c r="L167" s="194"/>
      <c r="M167" s="194"/>
    </row>
    <row r="168" ht="15.75" customHeight="1">
      <c r="H168" s="193"/>
      <c r="I168" s="194"/>
      <c r="J168" s="194"/>
      <c r="K168" s="194"/>
      <c r="L168" s="194"/>
      <c r="M168" s="194"/>
    </row>
    <row r="169" ht="15.75" customHeight="1">
      <c r="H169" s="193"/>
      <c r="I169" s="194"/>
      <c r="J169" s="194"/>
      <c r="K169" s="194"/>
      <c r="L169" s="194"/>
      <c r="M169" s="194"/>
    </row>
    <row r="170" ht="15.75" customHeight="1">
      <c r="H170" s="193"/>
      <c r="I170" s="194"/>
      <c r="J170" s="194"/>
      <c r="K170" s="194"/>
      <c r="L170" s="194"/>
      <c r="M170" s="194"/>
    </row>
    <row r="171" ht="15.75" customHeight="1">
      <c r="H171" s="193"/>
      <c r="I171" s="194"/>
      <c r="J171" s="194"/>
      <c r="K171" s="194"/>
      <c r="L171" s="194"/>
      <c r="M171" s="194"/>
    </row>
    <row r="172" ht="15.75" customHeight="1">
      <c r="H172" s="193"/>
      <c r="I172" s="194"/>
      <c r="J172" s="194"/>
      <c r="K172" s="194"/>
      <c r="L172" s="194"/>
      <c r="M172" s="194"/>
    </row>
    <row r="173" ht="15.75" customHeight="1">
      <c r="H173" s="193"/>
      <c r="I173" s="194"/>
      <c r="J173" s="194"/>
      <c r="K173" s="194"/>
      <c r="L173" s="194"/>
      <c r="M173" s="194"/>
    </row>
    <row r="174" ht="15.75" customHeight="1">
      <c r="H174" s="193"/>
      <c r="I174" s="194"/>
      <c r="J174" s="194"/>
      <c r="K174" s="194"/>
      <c r="L174" s="194"/>
      <c r="M174" s="194"/>
    </row>
    <row r="175" ht="15.75" customHeight="1">
      <c r="H175" s="193"/>
      <c r="I175" s="194"/>
      <c r="J175" s="194"/>
      <c r="K175" s="194"/>
      <c r="L175" s="194"/>
      <c r="M175" s="194"/>
    </row>
    <row r="176" ht="15.75" customHeight="1">
      <c r="H176" s="193"/>
      <c r="I176" s="194"/>
      <c r="J176" s="194"/>
      <c r="K176" s="194"/>
      <c r="L176" s="194"/>
      <c r="M176" s="194"/>
    </row>
    <row r="177" ht="15.75" customHeight="1">
      <c r="H177" s="193"/>
      <c r="I177" s="194"/>
      <c r="J177" s="194"/>
      <c r="K177" s="194"/>
      <c r="L177" s="194"/>
      <c r="M177" s="194"/>
    </row>
    <row r="178" ht="15.75" customHeight="1">
      <c r="H178" s="193"/>
      <c r="I178" s="194"/>
      <c r="J178" s="194"/>
      <c r="K178" s="194"/>
      <c r="L178" s="194"/>
      <c r="M178" s="194"/>
    </row>
    <row r="179" ht="15.75" customHeight="1">
      <c r="H179" s="193"/>
      <c r="I179" s="194"/>
      <c r="J179" s="194"/>
      <c r="K179" s="194"/>
      <c r="L179" s="194"/>
      <c r="M179" s="194"/>
    </row>
    <row r="180" ht="15.75" customHeight="1">
      <c r="H180" s="193"/>
      <c r="I180" s="194"/>
      <c r="J180" s="194"/>
      <c r="K180" s="194"/>
      <c r="L180" s="194"/>
      <c r="M180" s="194"/>
    </row>
    <row r="181" ht="15.75" customHeight="1">
      <c r="H181" s="193"/>
      <c r="I181" s="194"/>
      <c r="J181" s="194"/>
      <c r="K181" s="194"/>
      <c r="L181" s="194"/>
      <c r="M181" s="194"/>
    </row>
    <row r="182" ht="15.75" customHeight="1">
      <c r="H182" s="193"/>
      <c r="I182" s="194"/>
      <c r="J182" s="194"/>
      <c r="K182" s="194"/>
      <c r="L182" s="194"/>
      <c r="M182" s="194"/>
    </row>
    <row r="183" ht="15.75" customHeight="1">
      <c r="H183" s="193"/>
      <c r="I183" s="194"/>
      <c r="J183" s="194"/>
      <c r="K183" s="194"/>
      <c r="L183" s="194"/>
      <c r="M183" s="194"/>
    </row>
    <row r="184" ht="15.75" customHeight="1">
      <c r="H184" s="193"/>
      <c r="I184" s="194"/>
      <c r="J184" s="194"/>
      <c r="K184" s="194"/>
      <c r="L184" s="194"/>
      <c r="M184" s="194"/>
    </row>
    <row r="185" ht="15.75" customHeight="1">
      <c r="H185" s="193"/>
      <c r="I185" s="194"/>
      <c r="J185" s="194"/>
      <c r="K185" s="194"/>
      <c r="L185" s="194"/>
      <c r="M185" s="194"/>
    </row>
    <row r="186" ht="15.75" customHeight="1">
      <c r="H186" s="193"/>
      <c r="I186" s="194"/>
      <c r="J186" s="194"/>
      <c r="K186" s="194"/>
      <c r="L186" s="194"/>
      <c r="M186" s="194"/>
    </row>
    <row r="187" ht="15.75" customHeight="1">
      <c r="H187" s="193"/>
      <c r="I187" s="194"/>
      <c r="J187" s="194"/>
      <c r="K187" s="194"/>
      <c r="L187" s="194"/>
      <c r="M187" s="194"/>
    </row>
    <row r="188" ht="15.75" customHeight="1">
      <c r="H188" s="193"/>
      <c r="I188" s="194"/>
      <c r="J188" s="194"/>
      <c r="K188" s="194"/>
      <c r="L188" s="194"/>
      <c r="M188" s="194"/>
    </row>
    <row r="189" ht="15.75" customHeight="1">
      <c r="H189" s="193"/>
      <c r="I189" s="194"/>
      <c r="J189" s="194"/>
      <c r="K189" s="194"/>
      <c r="L189" s="194"/>
      <c r="M189" s="194"/>
    </row>
    <row r="190" ht="15.75" customHeight="1">
      <c r="H190" s="193"/>
      <c r="I190" s="194"/>
      <c r="J190" s="194"/>
      <c r="K190" s="194"/>
      <c r="L190" s="194"/>
      <c r="M190" s="194"/>
    </row>
    <row r="191" ht="15.75" customHeight="1">
      <c r="H191" s="193"/>
      <c r="I191" s="194"/>
      <c r="J191" s="194"/>
      <c r="K191" s="194"/>
      <c r="L191" s="194"/>
      <c r="M191" s="194"/>
    </row>
    <row r="192" ht="15.75" customHeight="1">
      <c r="H192" s="193"/>
      <c r="I192" s="194"/>
      <c r="J192" s="194"/>
      <c r="K192" s="194"/>
      <c r="L192" s="194"/>
      <c r="M192" s="194"/>
    </row>
    <row r="193" ht="15.75" customHeight="1">
      <c r="H193" s="193"/>
      <c r="I193" s="194"/>
      <c r="J193" s="194"/>
      <c r="K193" s="194"/>
      <c r="L193" s="194"/>
      <c r="M193" s="194"/>
    </row>
    <row r="194" ht="15.75" customHeight="1">
      <c r="H194" s="193"/>
      <c r="I194" s="194"/>
      <c r="J194" s="194"/>
      <c r="K194" s="194"/>
      <c r="L194" s="194"/>
      <c r="M194" s="194"/>
    </row>
    <row r="195" ht="15.75" customHeight="1">
      <c r="H195" s="193"/>
      <c r="I195" s="194"/>
      <c r="J195" s="194"/>
      <c r="K195" s="194"/>
      <c r="L195" s="194"/>
      <c r="M195" s="194"/>
    </row>
    <row r="196" ht="15.75" customHeight="1">
      <c r="H196" s="193"/>
      <c r="I196" s="194"/>
      <c r="J196" s="194"/>
      <c r="K196" s="194"/>
      <c r="L196" s="194"/>
      <c r="M196" s="194"/>
    </row>
    <row r="197" ht="15.75" customHeight="1">
      <c r="H197" s="193"/>
      <c r="I197" s="194"/>
      <c r="J197" s="194"/>
      <c r="K197" s="194"/>
      <c r="L197" s="194"/>
      <c r="M197" s="194"/>
    </row>
    <row r="198" ht="15.75" customHeight="1">
      <c r="H198" s="193"/>
      <c r="I198" s="194"/>
      <c r="J198" s="194"/>
      <c r="K198" s="194"/>
      <c r="L198" s="194"/>
      <c r="M198" s="194"/>
    </row>
    <row r="199" ht="15.75" customHeight="1">
      <c r="H199" s="193"/>
      <c r="I199" s="194"/>
      <c r="J199" s="194"/>
      <c r="K199" s="194"/>
      <c r="L199" s="194"/>
      <c r="M199" s="194"/>
    </row>
    <row r="200" ht="15.75" customHeight="1">
      <c r="H200" s="193"/>
      <c r="I200" s="194"/>
      <c r="J200" s="194"/>
      <c r="K200" s="194"/>
      <c r="L200" s="194"/>
      <c r="M200" s="194"/>
    </row>
    <row r="201" ht="15.75" customHeight="1">
      <c r="H201" s="193"/>
      <c r="I201" s="194"/>
      <c r="J201" s="194"/>
      <c r="K201" s="194"/>
      <c r="L201" s="194"/>
      <c r="M201" s="194"/>
    </row>
    <row r="202" ht="15.75" customHeight="1">
      <c r="H202" s="193"/>
      <c r="I202" s="194"/>
      <c r="J202" s="194"/>
      <c r="K202" s="194"/>
      <c r="L202" s="194"/>
      <c r="M202" s="194"/>
    </row>
    <row r="203" ht="15.75" customHeight="1">
      <c r="H203" s="193"/>
      <c r="I203" s="194"/>
      <c r="J203" s="194"/>
      <c r="K203" s="194"/>
      <c r="L203" s="194"/>
      <c r="M203" s="194"/>
    </row>
    <row r="204" ht="15.75" customHeight="1">
      <c r="H204" s="193"/>
      <c r="I204" s="194"/>
      <c r="J204" s="194"/>
      <c r="K204" s="194"/>
      <c r="L204" s="194"/>
      <c r="M204" s="194"/>
    </row>
    <row r="205" ht="15.75" customHeight="1">
      <c r="H205" s="193"/>
      <c r="I205" s="194"/>
      <c r="J205" s="194"/>
      <c r="K205" s="194"/>
      <c r="L205" s="194"/>
      <c r="M205" s="194"/>
    </row>
    <row r="206" ht="15.75" customHeight="1">
      <c r="H206" s="193"/>
      <c r="I206" s="194"/>
      <c r="J206" s="194"/>
      <c r="K206" s="194"/>
      <c r="L206" s="194"/>
      <c r="M206" s="194"/>
    </row>
    <row r="207" ht="15.75" customHeight="1">
      <c r="H207" s="193"/>
      <c r="I207" s="194"/>
      <c r="J207" s="194"/>
      <c r="K207" s="194"/>
      <c r="L207" s="194"/>
      <c r="M207" s="194"/>
    </row>
    <row r="208" ht="15.75" customHeight="1">
      <c r="H208" s="193"/>
      <c r="I208" s="194"/>
      <c r="J208" s="194"/>
      <c r="K208" s="194"/>
      <c r="L208" s="194"/>
      <c r="M208" s="194"/>
    </row>
    <row r="209" ht="15.75" customHeight="1">
      <c r="H209" s="193"/>
      <c r="I209" s="194"/>
      <c r="J209" s="194"/>
      <c r="K209" s="194"/>
      <c r="L209" s="194"/>
      <c r="M209" s="194"/>
    </row>
    <row r="210" ht="15.75" customHeight="1">
      <c r="H210" s="193"/>
      <c r="I210" s="194"/>
      <c r="J210" s="194"/>
      <c r="K210" s="194"/>
      <c r="L210" s="194"/>
      <c r="M210" s="194"/>
    </row>
    <row r="211" ht="15.75" customHeight="1">
      <c r="H211" s="193"/>
      <c r="I211" s="194"/>
      <c r="J211" s="194"/>
      <c r="K211" s="194"/>
      <c r="L211" s="194"/>
      <c r="M211" s="194"/>
    </row>
    <row r="212" ht="15.75" customHeight="1">
      <c r="H212" s="193"/>
      <c r="I212" s="194"/>
      <c r="J212" s="194"/>
      <c r="K212" s="194"/>
      <c r="L212" s="194"/>
      <c r="M212" s="194"/>
    </row>
    <row r="213" ht="15.75" customHeight="1">
      <c r="H213" s="193"/>
      <c r="I213" s="194"/>
      <c r="J213" s="194"/>
      <c r="K213" s="194"/>
      <c r="L213" s="194"/>
      <c r="M213" s="194"/>
    </row>
    <row r="214" ht="15.75" customHeight="1">
      <c r="H214" s="193"/>
      <c r="I214" s="194"/>
      <c r="J214" s="194"/>
      <c r="K214" s="194"/>
      <c r="L214" s="194"/>
      <c r="M214" s="194"/>
    </row>
    <row r="215" ht="15.75" customHeight="1">
      <c r="H215" s="193"/>
      <c r="I215" s="194"/>
      <c r="J215" s="194"/>
      <c r="K215" s="194"/>
      <c r="L215" s="194"/>
      <c r="M215" s="194"/>
    </row>
    <row r="216" ht="15.75" customHeight="1">
      <c r="H216" s="193"/>
      <c r="I216" s="194"/>
      <c r="J216" s="194"/>
      <c r="K216" s="194"/>
      <c r="L216" s="194"/>
      <c r="M216" s="194"/>
    </row>
    <row r="217" ht="15.75" customHeight="1">
      <c r="H217" s="193"/>
      <c r="I217" s="194"/>
      <c r="J217" s="194"/>
      <c r="K217" s="194"/>
      <c r="L217" s="194"/>
      <c r="M217" s="194"/>
    </row>
    <row r="218" ht="15.75" customHeight="1">
      <c r="H218" s="193"/>
      <c r="I218" s="194"/>
      <c r="J218" s="194"/>
      <c r="K218" s="194"/>
      <c r="L218" s="194"/>
      <c r="M218" s="194"/>
    </row>
    <row r="219" ht="15.75" customHeight="1">
      <c r="H219" s="193"/>
      <c r="I219" s="194"/>
      <c r="J219" s="194"/>
      <c r="K219" s="194"/>
      <c r="L219" s="194"/>
      <c r="M219" s="194"/>
    </row>
    <row r="220" ht="15.75" customHeight="1">
      <c r="H220" s="193"/>
      <c r="I220" s="194"/>
      <c r="J220" s="194"/>
      <c r="K220" s="194"/>
      <c r="L220" s="194"/>
      <c r="M220" s="194"/>
    </row>
    <row r="221" ht="15.75" customHeight="1">
      <c r="H221" s="193"/>
      <c r="I221" s="194"/>
      <c r="J221" s="194"/>
      <c r="K221" s="194"/>
      <c r="L221" s="194"/>
      <c r="M221" s="194"/>
    </row>
    <row r="222" ht="15.75" customHeight="1">
      <c r="H222" s="193"/>
      <c r="I222" s="194"/>
      <c r="J222" s="194"/>
      <c r="K222" s="194"/>
      <c r="L222" s="194"/>
      <c r="M222" s="194"/>
    </row>
    <row r="223" ht="15.75" customHeight="1">
      <c r="H223" s="193"/>
      <c r="I223" s="194"/>
      <c r="J223" s="194"/>
      <c r="K223" s="194"/>
      <c r="L223" s="194"/>
      <c r="M223" s="194"/>
    </row>
    <row r="224" ht="15.75" customHeight="1">
      <c r="H224" s="193"/>
      <c r="I224" s="194"/>
      <c r="J224" s="194"/>
      <c r="K224" s="194"/>
      <c r="L224" s="194"/>
      <c r="M224" s="194"/>
    </row>
    <row r="225" ht="15.75" customHeight="1">
      <c r="H225" s="193"/>
      <c r="I225" s="194"/>
      <c r="J225" s="194"/>
      <c r="K225" s="194"/>
      <c r="L225" s="194"/>
      <c r="M225" s="194"/>
    </row>
    <row r="226" ht="15.75" customHeight="1">
      <c r="H226" s="193"/>
      <c r="I226" s="194"/>
      <c r="J226" s="194"/>
      <c r="K226" s="194"/>
      <c r="L226" s="194"/>
      <c r="M226" s="194"/>
    </row>
    <row r="227" ht="15.75" customHeight="1">
      <c r="H227" s="193"/>
      <c r="I227" s="194"/>
      <c r="J227" s="194"/>
      <c r="K227" s="194"/>
      <c r="L227" s="194"/>
      <c r="M227" s="194"/>
    </row>
    <row r="228" ht="15.75" customHeight="1">
      <c r="H228" s="193"/>
      <c r="I228" s="194"/>
      <c r="J228" s="194"/>
      <c r="K228" s="194"/>
      <c r="L228" s="194"/>
      <c r="M228" s="194"/>
    </row>
    <row r="229" ht="15.75" customHeight="1">
      <c r="H229" s="193"/>
      <c r="I229" s="194"/>
      <c r="J229" s="194"/>
      <c r="K229" s="194"/>
      <c r="L229" s="194"/>
      <c r="M229" s="194"/>
    </row>
    <row r="230" ht="15.75" customHeight="1">
      <c r="H230" s="193"/>
      <c r="I230" s="194"/>
      <c r="J230" s="194"/>
      <c r="K230" s="194"/>
      <c r="L230" s="194"/>
      <c r="M230" s="194"/>
    </row>
    <row r="231" ht="15.75" customHeight="1">
      <c r="H231" s="193"/>
      <c r="I231" s="194"/>
      <c r="J231" s="194"/>
      <c r="K231" s="194"/>
      <c r="L231" s="194"/>
      <c r="M231" s="194"/>
    </row>
    <row r="232" ht="15.75" customHeight="1">
      <c r="H232" s="193"/>
      <c r="I232" s="194"/>
      <c r="J232" s="194"/>
      <c r="K232" s="194"/>
      <c r="L232" s="194"/>
      <c r="M232" s="194"/>
    </row>
    <row r="233" ht="15.75" customHeight="1">
      <c r="H233" s="193"/>
      <c r="I233" s="194"/>
      <c r="J233" s="194"/>
      <c r="K233" s="194"/>
      <c r="L233" s="194"/>
      <c r="M233" s="194"/>
    </row>
    <row r="234" ht="15.75" customHeight="1">
      <c r="H234" s="193"/>
      <c r="I234" s="194"/>
      <c r="J234" s="194"/>
      <c r="K234" s="194"/>
      <c r="L234" s="194"/>
      <c r="M234" s="194"/>
    </row>
    <row r="235" ht="15.75" customHeight="1">
      <c r="H235" s="193"/>
      <c r="I235" s="194"/>
      <c r="J235" s="194"/>
      <c r="K235" s="194"/>
      <c r="L235" s="194"/>
      <c r="M235" s="194"/>
    </row>
    <row r="236" ht="15.75" customHeight="1">
      <c r="H236" s="193"/>
      <c r="I236" s="194"/>
      <c r="J236" s="194"/>
      <c r="K236" s="194"/>
      <c r="L236" s="194"/>
      <c r="M236" s="194"/>
    </row>
    <row r="237" ht="15.75" customHeight="1">
      <c r="H237" s="193"/>
      <c r="I237" s="194"/>
      <c r="J237" s="194"/>
      <c r="K237" s="194"/>
      <c r="L237" s="194"/>
      <c r="M237" s="194"/>
    </row>
    <row r="238" ht="15.75" customHeight="1">
      <c r="H238" s="193"/>
      <c r="I238" s="194"/>
      <c r="J238" s="194"/>
      <c r="K238" s="194"/>
      <c r="L238" s="194"/>
      <c r="M238" s="194"/>
    </row>
    <row r="239" ht="15.75" customHeight="1">
      <c r="H239" s="193"/>
      <c r="I239" s="194"/>
      <c r="J239" s="194"/>
      <c r="K239" s="194"/>
      <c r="L239" s="194"/>
      <c r="M239" s="194"/>
    </row>
    <row r="240" ht="15.75" customHeight="1">
      <c r="H240" s="193"/>
      <c r="I240" s="194"/>
      <c r="J240" s="194"/>
      <c r="K240" s="194"/>
      <c r="L240" s="194"/>
      <c r="M240" s="194"/>
    </row>
    <row r="241" ht="15.75" customHeight="1">
      <c r="H241" s="193"/>
      <c r="I241" s="194"/>
      <c r="J241" s="194"/>
      <c r="K241" s="194"/>
      <c r="L241" s="194"/>
      <c r="M241" s="194"/>
    </row>
    <row r="242" ht="15.75" customHeight="1">
      <c r="H242" s="193"/>
      <c r="I242" s="194"/>
      <c r="J242" s="194"/>
      <c r="K242" s="194"/>
      <c r="L242" s="194"/>
      <c r="M242" s="194"/>
    </row>
    <row r="243" ht="15.75" customHeight="1">
      <c r="H243" s="193"/>
      <c r="I243" s="194"/>
      <c r="J243" s="194"/>
      <c r="K243" s="194"/>
      <c r="L243" s="194"/>
      <c r="M243" s="194"/>
    </row>
    <row r="244" ht="15.75" customHeight="1">
      <c r="H244" s="193"/>
      <c r="I244" s="194"/>
      <c r="J244" s="194"/>
      <c r="K244" s="194"/>
      <c r="L244" s="194"/>
      <c r="M244" s="194"/>
    </row>
    <row r="245" ht="15.75" customHeight="1">
      <c r="H245" s="193"/>
      <c r="I245" s="194"/>
      <c r="J245" s="194"/>
      <c r="K245" s="194"/>
      <c r="L245" s="194"/>
      <c r="M245" s="194"/>
    </row>
    <row r="246" ht="15.75" customHeight="1">
      <c r="H246" s="193"/>
      <c r="I246" s="194"/>
      <c r="J246" s="194"/>
      <c r="K246" s="194"/>
      <c r="L246" s="194"/>
      <c r="M246" s="194"/>
    </row>
    <row r="247" ht="15.75" customHeight="1">
      <c r="H247" s="193"/>
      <c r="I247" s="194"/>
      <c r="J247" s="194"/>
      <c r="K247" s="194"/>
      <c r="L247" s="194"/>
      <c r="M247" s="194"/>
    </row>
    <row r="248" ht="15.75" customHeight="1">
      <c r="H248" s="193"/>
      <c r="I248" s="194"/>
      <c r="J248" s="194"/>
      <c r="K248" s="194"/>
      <c r="L248" s="194"/>
      <c r="M248" s="194"/>
    </row>
    <row r="249" ht="15.75" customHeight="1">
      <c r="H249" s="193"/>
      <c r="I249" s="194"/>
      <c r="J249" s="194"/>
      <c r="K249" s="194"/>
      <c r="L249" s="194"/>
      <c r="M249" s="194"/>
    </row>
    <row r="250" ht="15.75" customHeight="1">
      <c r="H250" s="193"/>
      <c r="I250" s="194"/>
      <c r="J250" s="194"/>
      <c r="K250" s="194"/>
      <c r="L250" s="194"/>
      <c r="M250" s="194"/>
    </row>
    <row r="251" ht="15.75" customHeight="1">
      <c r="H251" s="193"/>
      <c r="I251" s="194"/>
      <c r="J251" s="194"/>
      <c r="K251" s="194"/>
      <c r="L251" s="194"/>
      <c r="M251" s="194"/>
    </row>
    <row r="252" ht="15.75" customHeight="1">
      <c r="H252" s="193"/>
      <c r="I252" s="194"/>
      <c r="J252" s="194"/>
      <c r="K252" s="194"/>
      <c r="L252" s="194"/>
      <c r="M252" s="194"/>
    </row>
    <row r="253" ht="15.75" customHeight="1">
      <c r="H253" s="193"/>
      <c r="I253" s="194"/>
      <c r="J253" s="194"/>
      <c r="K253" s="194"/>
      <c r="L253" s="194"/>
      <c r="M253" s="194"/>
    </row>
    <row r="254" ht="15.75" customHeight="1">
      <c r="H254" s="193"/>
      <c r="I254" s="194"/>
      <c r="J254" s="194"/>
      <c r="K254" s="194"/>
      <c r="L254" s="194"/>
      <c r="M254" s="194"/>
    </row>
    <row r="255" ht="15.75" customHeight="1">
      <c r="H255" s="193"/>
      <c r="I255" s="194"/>
      <c r="J255" s="194"/>
      <c r="K255" s="194"/>
      <c r="L255" s="194"/>
      <c r="M255" s="194"/>
    </row>
    <row r="256" ht="15.75" customHeight="1">
      <c r="H256" s="193"/>
      <c r="I256" s="194"/>
      <c r="J256" s="194"/>
      <c r="K256" s="194"/>
      <c r="L256" s="194"/>
      <c r="M256" s="194"/>
    </row>
    <row r="257" ht="15.75" customHeight="1">
      <c r="H257" s="193"/>
      <c r="I257" s="194"/>
      <c r="J257" s="194"/>
      <c r="K257" s="194"/>
      <c r="L257" s="194"/>
      <c r="M257" s="194"/>
    </row>
    <row r="258" ht="15.75" customHeight="1">
      <c r="H258" s="193"/>
      <c r="I258" s="194"/>
      <c r="J258" s="194"/>
      <c r="K258" s="194"/>
      <c r="L258" s="194"/>
      <c r="M258" s="194"/>
    </row>
    <row r="259" ht="15.75" customHeight="1">
      <c r="H259" s="193"/>
      <c r="I259" s="194"/>
      <c r="J259" s="194"/>
      <c r="K259" s="194"/>
      <c r="L259" s="194"/>
      <c r="M259" s="194"/>
    </row>
    <row r="260" ht="15.75" customHeight="1">
      <c r="H260" s="193"/>
      <c r="I260" s="194"/>
      <c r="J260" s="194"/>
      <c r="K260" s="194"/>
      <c r="L260" s="194"/>
      <c r="M260" s="194"/>
    </row>
    <row r="261" ht="15.75" customHeight="1">
      <c r="H261" s="193"/>
      <c r="I261" s="194"/>
      <c r="J261" s="194"/>
      <c r="K261" s="194"/>
      <c r="L261" s="194"/>
      <c r="M261" s="194"/>
    </row>
    <row r="262" ht="15.75" customHeight="1">
      <c r="H262" s="193"/>
      <c r="I262" s="194"/>
      <c r="J262" s="194"/>
      <c r="K262" s="194"/>
      <c r="L262" s="194"/>
      <c r="M262" s="194"/>
    </row>
    <row r="263" ht="15.75" customHeight="1">
      <c r="H263" s="193"/>
      <c r="I263" s="194"/>
      <c r="J263" s="194"/>
      <c r="K263" s="194"/>
      <c r="L263" s="194"/>
      <c r="M263" s="194"/>
    </row>
    <row r="264" ht="15.75" customHeight="1">
      <c r="H264" s="193"/>
      <c r="I264" s="194"/>
      <c r="J264" s="194"/>
      <c r="K264" s="194"/>
      <c r="L264" s="194"/>
      <c r="M264" s="194"/>
    </row>
    <row r="265" ht="15.75" customHeight="1">
      <c r="H265" s="193"/>
      <c r="I265" s="194"/>
      <c r="J265" s="194"/>
      <c r="K265" s="194"/>
      <c r="L265" s="194"/>
      <c r="M265" s="194"/>
    </row>
    <row r="266" ht="15.75" customHeight="1">
      <c r="H266" s="193"/>
      <c r="I266" s="194"/>
      <c r="J266" s="194"/>
      <c r="K266" s="194"/>
      <c r="L266" s="194"/>
      <c r="M266" s="194"/>
    </row>
    <row r="267" ht="15.75" customHeight="1">
      <c r="H267" s="193"/>
      <c r="I267" s="194"/>
      <c r="J267" s="194"/>
      <c r="K267" s="194"/>
      <c r="L267" s="194"/>
      <c r="M267" s="194"/>
    </row>
    <row r="268" ht="15.75" customHeight="1">
      <c r="H268" s="193"/>
      <c r="I268" s="194"/>
      <c r="J268" s="194"/>
      <c r="K268" s="194"/>
      <c r="L268" s="194"/>
      <c r="M268" s="194"/>
    </row>
    <row r="269" ht="15.75" customHeight="1">
      <c r="H269" s="193"/>
      <c r="I269" s="194"/>
      <c r="J269" s="194"/>
      <c r="K269" s="194"/>
      <c r="L269" s="194"/>
      <c r="M269" s="194"/>
    </row>
    <row r="270" ht="15.75" customHeight="1">
      <c r="H270" s="193"/>
      <c r="I270" s="194"/>
      <c r="J270" s="194"/>
      <c r="K270" s="194"/>
      <c r="L270" s="194"/>
      <c r="M270" s="194"/>
    </row>
    <row r="271" ht="15.75" customHeight="1">
      <c r="H271" s="193"/>
      <c r="I271" s="194"/>
      <c r="J271" s="194"/>
      <c r="K271" s="194"/>
      <c r="L271" s="194"/>
      <c r="M271" s="194"/>
    </row>
    <row r="272" ht="15.75" customHeight="1">
      <c r="H272" s="193"/>
      <c r="I272" s="194"/>
      <c r="J272" s="194"/>
      <c r="K272" s="194"/>
      <c r="L272" s="194"/>
      <c r="M272" s="194"/>
    </row>
    <row r="273" ht="15.75" customHeight="1">
      <c r="H273" s="193"/>
      <c r="I273" s="194"/>
      <c r="J273" s="194"/>
      <c r="K273" s="194"/>
      <c r="L273" s="194"/>
      <c r="M273" s="194"/>
    </row>
    <row r="274" ht="15.75" customHeight="1">
      <c r="H274" s="193"/>
      <c r="I274" s="194"/>
      <c r="J274" s="194"/>
      <c r="K274" s="194"/>
      <c r="L274" s="194"/>
      <c r="M274" s="194"/>
    </row>
    <row r="275" ht="15.75" customHeight="1">
      <c r="H275" s="193"/>
      <c r="I275" s="194"/>
      <c r="J275" s="194"/>
      <c r="K275" s="194"/>
      <c r="L275" s="194"/>
      <c r="M275" s="194"/>
    </row>
    <row r="276" ht="15.75" customHeight="1">
      <c r="H276" s="193"/>
      <c r="I276" s="194"/>
      <c r="J276" s="194"/>
      <c r="K276" s="194"/>
      <c r="L276" s="194"/>
      <c r="M276" s="194"/>
    </row>
    <row r="277" ht="15.75" customHeight="1">
      <c r="H277" s="193"/>
      <c r="I277" s="194"/>
      <c r="J277" s="194"/>
      <c r="K277" s="194"/>
      <c r="L277" s="194"/>
      <c r="M277" s="194"/>
    </row>
    <row r="278" ht="15.75" customHeight="1">
      <c r="H278" s="193"/>
      <c r="I278" s="194"/>
      <c r="J278" s="194"/>
      <c r="K278" s="194"/>
      <c r="L278" s="194"/>
      <c r="M278" s="194"/>
    </row>
    <row r="279" ht="15.75" customHeight="1">
      <c r="H279" s="193"/>
      <c r="I279" s="194"/>
      <c r="J279" s="194"/>
      <c r="K279" s="194"/>
      <c r="L279" s="194"/>
      <c r="M279" s="194"/>
    </row>
    <row r="280" ht="15.75" customHeight="1">
      <c r="H280" s="193"/>
      <c r="I280" s="194"/>
      <c r="J280" s="194"/>
      <c r="K280" s="194"/>
      <c r="L280" s="194"/>
      <c r="M280" s="194"/>
    </row>
    <row r="281" ht="15.75" customHeight="1">
      <c r="H281" s="193"/>
      <c r="I281" s="194"/>
      <c r="J281" s="194"/>
      <c r="K281" s="194"/>
      <c r="L281" s="194"/>
      <c r="M281" s="194"/>
    </row>
    <row r="282" ht="15.75" customHeight="1">
      <c r="H282" s="193"/>
      <c r="I282" s="194"/>
      <c r="J282" s="194"/>
      <c r="K282" s="194"/>
      <c r="L282" s="194"/>
      <c r="M282" s="194"/>
    </row>
    <row r="283" ht="15.75" customHeight="1">
      <c r="H283" s="193"/>
      <c r="I283" s="194"/>
      <c r="J283" s="194"/>
      <c r="K283" s="194"/>
      <c r="L283" s="194"/>
      <c r="M283" s="194"/>
    </row>
    <row r="284" ht="15.75" customHeight="1">
      <c r="H284" s="193"/>
      <c r="I284" s="194"/>
      <c r="J284" s="194"/>
      <c r="K284" s="194"/>
      <c r="L284" s="194"/>
      <c r="M284" s="194"/>
    </row>
    <row r="285" ht="15.75" customHeight="1">
      <c r="H285" s="193"/>
      <c r="I285" s="194"/>
      <c r="J285" s="194"/>
      <c r="K285" s="194"/>
      <c r="L285" s="194"/>
      <c r="M285" s="194"/>
    </row>
    <row r="286" ht="15.75" customHeight="1">
      <c r="H286" s="193"/>
      <c r="I286" s="194"/>
      <c r="J286" s="194"/>
      <c r="K286" s="194"/>
      <c r="L286" s="194"/>
      <c r="M286" s="194"/>
    </row>
    <row r="287" ht="15.75" customHeight="1">
      <c r="H287" s="193"/>
      <c r="I287" s="194"/>
      <c r="J287" s="194"/>
      <c r="K287" s="194"/>
      <c r="L287" s="194"/>
      <c r="M287" s="194"/>
    </row>
    <row r="288" ht="15.75" customHeight="1">
      <c r="H288" s="193"/>
      <c r="I288" s="194"/>
      <c r="J288" s="194"/>
      <c r="K288" s="194"/>
      <c r="L288" s="194"/>
      <c r="M288" s="194"/>
    </row>
    <row r="289" ht="15.75" customHeight="1">
      <c r="H289" s="193"/>
      <c r="I289" s="194"/>
      <c r="J289" s="194"/>
      <c r="K289" s="194"/>
      <c r="L289" s="194"/>
      <c r="M289" s="194"/>
    </row>
    <row r="290" ht="15.75" customHeight="1">
      <c r="H290" s="193"/>
      <c r="I290" s="194"/>
      <c r="J290" s="194"/>
      <c r="K290" s="194"/>
      <c r="L290" s="194"/>
      <c r="M290" s="194"/>
    </row>
    <row r="291" ht="15.75" customHeight="1">
      <c r="H291" s="193"/>
      <c r="I291" s="194"/>
      <c r="J291" s="194"/>
      <c r="K291" s="194"/>
      <c r="L291" s="194"/>
      <c r="M291" s="194"/>
    </row>
    <row r="292" ht="15.75" customHeight="1">
      <c r="H292" s="193"/>
      <c r="I292" s="194"/>
      <c r="J292" s="194"/>
      <c r="K292" s="194"/>
      <c r="L292" s="194"/>
      <c r="M292" s="194"/>
    </row>
    <row r="293" ht="15.75" customHeight="1">
      <c r="H293" s="193"/>
      <c r="I293" s="194"/>
      <c r="J293" s="194"/>
      <c r="K293" s="194"/>
      <c r="L293" s="194"/>
      <c r="M293" s="194"/>
    </row>
    <row r="294" ht="15.75" customHeight="1">
      <c r="H294" s="193"/>
      <c r="I294" s="194"/>
      <c r="J294" s="194"/>
      <c r="K294" s="194"/>
      <c r="L294" s="194"/>
      <c r="M294" s="194"/>
    </row>
    <row r="295" ht="15.75" customHeight="1">
      <c r="H295" s="193"/>
      <c r="I295" s="194"/>
      <c r="J295" s="194"/>
      <c r="K295" s="194"/>
      <c r="L295" s="194"/>
      <c r="M295" s="194"/>
    </row>
    <row r="296" ht="15.75" customHeight="1">
      <c r="H296" s="193"/>
      <c r="I296" s="194"/>
      <c r="J296" s="194"/>
      <c r="K296" s="194"/>
      <c r="L296" s="194"/>
      <c r="M296" s="194"/>
    </row>
    <row r="297" ht="15.75" customHeight="1">
      <c r="H297" s="193"/>
      <c r="I297" s="194"/>
      <c r="J297" s="194"/>
      <c r="K297" s="194"/>
      <c r="L297" s="194"/>
      <c r="M297" s="194"/>
    </row>
    <row r="298" ht="15.75" customHeight="1">
      <c r="H298" s="193"/>
      <c r="I298" s="194"/>
      <c r="J298" s="194"/>
      <c r="K298" s="194"/>
      <c r="L298" s="194"/>
      <c r="M298" s="194"/>
    </row>
    <row r="299" ht="15.75" customHeight="1">
      <c r="H299" s="193"/>
      <c r="I299" s="194"/>
      <c r="J299" s="194"/>
      <c r="K299" s="194"/>
      <c r="L299" s="194"/>
      <c r="M299" s="194"/>
    </row>
    <row r="300" ht="15.75" customHeight="1">
      <c r="H300" s="193"/>
      <c r="I300" s="194"/>
      <c r="J300" s="194"/>
      <c r="K300" s="194"/>
      <c r="L300" s="194"/>
      <c r="M300" s="194"/>
    </row>
    <row r="301" ht="15.75" customHeight="1">
      <c r="H301" s="193"/>
      <c r="I301" s="194"/>
      <c r="J301" s="194"/>
      <c r="K301" s="194"/>
      <c r="L301" s="194"/>
      <c r="M301" s="194"/>
    </row>
    <row r="302" ht="15.75" customHeight="1">
      <c r="H302" s="193"/>
      <c r="I302" s="194"/>
      <c r="J302" s="194"/>
      <c r="K302" s="194"/>
      <c r="L302" s="194"/>
      <c r="M302" s="194"/>
    </row>
    <row r="303" ht="15.75" customHeight="1">
      <c r="H303" s="193"/>
      <c r="I303" s="194"/>
      <c r="J303" s="194"/>
      <c r="K303" s="194"/>
      <c r="L303" s="194"/>
      <c r="M303" s="194"/>
    </row>
    <row r="304" ht="15.75" customHeight="1">
      <c r="H304" s="193"/>
      <c r="I304" s="194"/>
      <c r="J304" s="194"/>
      <c r="K304" s="194"/>
      <c r="L304" s="194"/>
      <c r="M304" s="194"/>
    </row>
    <row r="305" ht="15.75" customHeight="1">
      <c r="H305" s="193"/>
      <c r="I305" s="194"/>
      <c r="J305" s="194"/>
      <c r="K305" s="194"/>
      <c r="L305" s="194"/>
      <c r="M305" s="194"/>
    </row>
    <row r="306" ht="15.75" customHeight="1">
      <c r="H306" s="193"/>
      <c r="I306" s="194"/>
      <c r="J306" s="194"/>
      <c r="K306" s="194"/>
      <c r="L306" s="194"/>
      <c r="M306" s="194"/>
    </row>
    <row r="307" ht="15.75" customHeight="1">
      <c r="H307" s="193"/>
      <c r="I307" s="194"/>
      <c r="J307" s="194"/>
      <c r="K307" s="194"/>
      <c r="L307" s="194"/>
      <c r="M307" s="194"/>
    </row>
    <row r="308" ht="15.75" customHeight="1">
      <c r="H308" s="193"/>
      <c r="I308" s="194"/>
      <c r="J308" s="194"/>
      <c r="K308" s="194"/>
      <c r="L308" s="194"/>
      <c r="M308" s="194"/>
    </row>
    <row r="309" ht="15.75" customHeight="1">
      <c r="H309" s="193"/>
      <c r="I309" s="194"/>
      <c r="J309" s="194"/>
      <c r="K309" s="194"/>
      <c r="L309" s="194"/>
      <c r="M309" s="194"/>
    </row>
    <row r="310" ht="15.75" customHeight="1">
      <c r="H310" s="193"/>
      <c r="I310" s="194"/>
      <c r="J310" s="194"/>
      <c r="K310" s="194"/>
      <c r="L310" s="194"/>
      <c r="M310" s="194"/>
    </row>
    <row r="311" ht="15.75" customHeight="1">
      <c r="H311" s="193"/>
      <c r="I311" s="194"/>
      <c r="J311" s="194"/>
      <c r="K311" s="194"/>
      <c r="L311" s="194"/>
      <c r="M311" s="194"/>
    </row>
    <row r="312" ht="15.75" customHeight="1">
      <c r="H312" s="193"/>
      <c r="I312" s="194"/>
      <c r="J312" s="194"/>
      <c r="K312" s="194"/>
      <c r="L312" s="194"/>
      <c r="M312" s="194"/>
    </row>
    <row r="313" ht="15.75" customHeight="1">
      <c r="H313" s="193"/>
      <c r="I313" s="194"/>
      <c r="J313" s="194"/>
      <c r="K313" s="194"/>
      <c r="L313" s="194"/>
      <c r="M313" s="194"/>
    </row>
    <row r="314" ht="15.75" customHeight="1">
      <c r="H314" s="193"/>
      <c r="I314" s="194"/>
      <c r="J314" s="194"/>
      <c r="K314" s="194"/>
      <c r="L314" s="194"/>
      <c r="M314" s="194"/>
    </row>
    <row r="315" ht="15.75" customHeight="1">
      <c r="H315" s="193"/>
      <c r="I315" s="194"/>
      <c r="J315" s="194"/>
      <c r="K315" s="194"/>
      <c r="L315" s="194"/>
      <c r="M315" s="194"/>
    </row>
    <row r="316" ht="15.75" customHeight="1">
      <c r="H316" s="193"/>
      <c r="I316" s="194"/>
      <c r="J316" s="194"/>
      <c r="K316" s="194"/>
      <c r="L316" s="194"/>
      <c r="M316" s="194"/>
    </row>
    <row r="317" ht="15.75" customHeight="1">
      <c r="H317" s="193"/>
      <c r="I317" s="194"/>
      <c r="J317" s="194"/>
      <c r="K317" s="194"/>
      <c r="L317" s="194"/>
      <c r="M317" s="194"/>
    </row>
    <row r="318" ht="15.75" customHeight="1">
      <c r="H318" s="193"/>
      <c r="I318" s="194"/>
      <c r="J318" s="194"/>
      <c r="K318" s="194"/>
      <c r="L318" s="194"/>
      <c r="M318" s="194"/>
    </row>
    <row r="319" ht="15.75" customHeight="1">
      <c r="H319" s="193"/>
      <c r="I319" s="194"/>
      <c r="J319" s="194"/>
      <c r="K319" s="194"/>
      <c r="L319" s="194"/>
      <c r="M319" s="194"/>
    </row>
    <row r="320" ht="15.75" customHeight="1">
      <c r="H320" s="193"/>
      <c r="I320" s="194"/>
      <c r="J320" s="194"/>
      <c r="K320" s="194"/>
      <c r="L320" s="194"/>
      <c r="M320" s="194"/>
    </row>
    <row r="321" ht="15.75" customHeight="1">
      <c r="H321" s="193"/>
      <c r="I321" s="194"/>
      <c r="J321" s="194"/>
      <c r="K321" s="194"/>
      <c r="L321" s="194"/>
      <c r="M321" s="194"/>
    </row>
    <row r="322" ht="15.75" customHeight="1">
      <c r="H322" s="193"/>
      <c r="I322" s="194"/>
      <c r="J322" s="194"/>
      <c r="K322" s="194"/>
      <c r="L322" s="194"/>
      <c r="M322" s="194"/>
    </row>
    <row r="323" ht="15.75" customHeight="1">
      <c r="H323" s="193"/>
      <c r="I323" s="194"/>
      <c r="J323" s="194"/>
      <c r="K323" s="194"/>
      <c r="L323" s="194"/>
      <c r="M323" s="194"/>
    </row>
    <row r="324" ht="15.75" customHeight="1">
      <c r="H324" s="193"/>
      <c r="I324" s="194"/>
      <c r="J324" s="194"/>
      <c r="K324" s="194"/>
      <c r="L324" s="194"/>
      <c r="M324" s="194"/>
    </row>
    <row r="325" ht="15.75" customHeight="1">
      <c r="H325" s="193"/>
      <c r="I325" s="194"/>
      <c r="J325" s="194"/>
      <c r="K325" s="194"/>
      <c r="L325" s="194"/>
      <c r="M325" s="194"/>
    </row>
    <row r="326" ht="15.75" customHeight="1">
      <c r="H326" s="193"/>
      <c r="I326" s="194"/>
      <c r="J326" s="194"/>
      <c r="K326" s="194"/>
      <c r="L326" s="194"/>
      <c r="M326" s="194"/>
    </row>
    <row r="327" ht="15.75" customHeight="1">
      <c r="H327" s="193"/>
      <c r="I327" s="194"/>
      <c r="J327" s="194"/>
      <c r="K327" s="194"/>
      <c r="L327" s="194"/>
      <c r="M327" s="194"/>
    </row>
    <row r="328" ht="15.75" customHeight="1">
      <c r="H328" s="193"/>
      <c r="I328" s="194"/>
      <c r="J328" s="194"/>
      <c r="K328" s="194"/>
      <c r="L328" s="194"/>
      <c r="M328" s="194"/>
    </row>
    <row r="329" ht="15.75" customHeight="1">
      <c r="H329" s="193"/>
      <c r="I329" s="194"/>
      <c r="J329" s="194"/>
      <c r="K329" s="194"/>
      <c r="L329" s="194"/>
      <c r="M329" s="194"/>
    </row>
    <row r="330" ht="15.75" customHeight="1">
      <c r="H330" s="193"/>
      <c r="I330" s="194"/>
      <c r="J330" s="194"/>
      <c r="K330" s="194"/>
      <c r="L330" s="194"/>
      <c r="M330" s="194"/>
    </row>
    <row r="331" ht="15.75" customHeight="1">
      <c r="H331" s="193"/>
      <c r="I331" s="194"/>
      <c r="J331" s="194"/>
      <c r="K331" s="194"/>
      <c r="L331" s="194"/>
      <c r="M331" s="194"/>
    </row>
    <row r="332" ht="15.75" customHeight="1">
      <c r="H332" s="193"/>
      <c r="I332" s="194"/>
      <c r="J332" s="194"/>
      <c r="K332" s="194"/>
      <c r="L332" s="194"/>
      <c r="M332" s="194"/>
    </row>
    <row r="333" ht="15.75" customHeight="1">
      <c r="H333" s="193"/>
      <c r="I333" s="194"/>
      <c r="J333" s="194"/>
      <c r="K333" s="194"/>
      <c r="L333" s="194"/>
      <c r="M333" s="194"/>
    </row>
    <row r="334" ht="15.75" customHeight="1">
      <c r="H334" s="193"/>
      <c r="I334" s="194"/>
      <c r="J334" s="194"/>
      <c r="K334" s="194"/>
      <c r="L334" s="194"/>
      <c r="M334" s="194"/>
    </row>
    <row r="335" ht="15.75" customHeight="1">
      <c r="H335" s="193"/>
      <c r="I335" s="194"/>
      <c r="J335" s="194"/>
      <c r="K335" s="194"/>
      <c r="L335" s="194"/>
      <c r="M335" s="194"/>
    </row>
    <row r="336" ht="15.75" customHeight="1">
      <c r="H336" s="193"/>
      <c r="I336" s="194"/>
      <c r="J336" s="194"/>
      <c r="K336" s="194"/>
      <c r="L336" s="194"/>
      <c r="M336" s="194"/>
    </row>
    <row r="337" ht="15.75" customHeight="1">
      <c r="H337" s="193"/>
      <c r="I337" s="194"/>
      <c r="J337" s="194"/>
      <c r="K337" s="194"/>
      <c r="L337" s="194"/>
      <c r="M337" s="194"/>
    </row>
    <row r="338" ht="15.75" customHeight="1">
      <c r="H338" s="193"/>
      <c r="I338" s="194"/>
      <c r="J338" s="194"/>
      <c r="K338" s="194"/>
      <c r="L338" s="194"/>
      <c r="M338" s="194"/>
    </row>
    <row r="339" ht="15.75" customHeight="1">
      <c r="H339" s="193"/>
      <c r="I339" s="194"/>
      <c r="J339" s="194"/>
      <c r="K339" s="194"/>
      <c r="L339" s="194"/>
      <c r="M339" s="194"/>
    </row>
    <row r="340" ht="15.75" customHeight="1">
      <c r="H340" s="193"/>
      <c r="I340" s="194"/>
      <c r="J340" s="194"/>
      <c r="K340" s="194"/>
      <c r="L340" s="194"/>
      <c r="M340" s="194"/>
    </row>
    <row r="341" ht="15.75" customHeight="1">
      <c r="H341" s="193"/>
      <c r="I341" s="194"/>
      <c r="J341" s="194"/>
      <c r="K341" s="194"/>
      <c r="L341" s="194"/>
      <c r="M341" s="194"/>
    </row>
    <row r="342" ht="15.75" customHeight="1">
      <c r="H342" s="193"/>
      <c r="I342" s="194"/>
      <c r="J342" s="194"/>
      <c r="K342" s="194"/>
      <c r="L342" s="194"/>
      <c r="M342" s="194"/>
    </row>
    <row r="343" ht="15.75" customHeight="1">
      <c r="H343" s="193"/>
      <c r="I343" s="194"/>
      <c r="J343" s="194"/>
      <c r="K343" s="194"/>
      <c r="L343" s="194"/>
      <c r="M343" s="194"/>
    </row>
    <row r="344" ht="15.75" customHeight="1">
      <c r="H344" s="193"/>
      <c r="I344" s="194"/>
      <c r="J344" s="194"/>
      <c r="K344" s="194"/>
      <c r="L344" s="194"/>
      <c r="M344" s="194"/>
    </row>
    <row r="345" ht="15.75" customHeight="1">
      <c r="H345" s="193"/>
      <c r="I345" s="194"/>
      <c r="J345" s="194"/>
      <c r="K345" s="194"/>
      <c r="L345" s="194"/>
      <c r="M345" s="194"/>
    </row>
    <row r="346" ht="15.75" customHeight="1">
      <c r="H346" s="193"/>
      <c r="I346" s="194"/>
      <c r="J346" s="194"/>
      <c r="K346" s="194"/>
      <c r="L346" s="194"/>
      <c r="M346" s="194"/>
    </row>
    <row r="347" ht="15.75" customHeight="1">
      <c r="H347" s="193"/>
      <c r="I347" s="194"/>
      <c r="J347" s="194"/>
      <c r="K347" s="194"/>
      <c r="L347" s="194"/>
      <c r="M347" s="194"/>
    </row>
    <row r="348" ht="15.75" customHeight="1">
      <c r="H348" s="193"/>
      <c r="I348" s="194"/>
      <c r="J348" s="194"/>
      <c r="K348" s="194"/>
      <c r="L348" s="194"/>
      <c r="M348" s="194"/>
    </row>
    <row r="349" ht="15.75" customHeight="1">
      <c r="H349" s="193"/>
      <c r="I349" s="194"/>
      <c r="J349" s="194"/>
      <c r="K349" s="194"/>
      <c r="L349" s="194"/>
      <c r="M349" s="194"/>
    </row>
    <row r="350" ht="15.75" customHeight="1">
      <c r="H350" s="193"/>
      <c r="I350" s="194"/>
      <c r="J350" s="194"/>
      <c r="K350" s="194"/>
      <c r="L350" s="194"/>
      <c r="M350" s="194"/>
    </row>
    <row r="351" ht="15.75" customHeight="1">
      <c r="H351" s="193"/>
      <c r="I351" s="194"/>
      <c r="J351" s="194"/>
      <c r="K351" s="194"/>
      <c r="L351" s="194"/>
      <c r="M351" s="194"/>
    </row>
    <row r="352" ht="15.75" customHeight="1">
      <c r="H352" s="193"/>
      <c r="I352" s="194"/>
      <c r="J352" s="194"/>
      <c r="K352" s="194"/>
      <c r="L352" s="194"/>
      <c r="M352" s="194"/>
    </row>
    <row r="353" ht="15.75" customHeight="1">
      <c r="H353" s="193"/>
      <c r="I353" s="194"/>
      <c r="J353" s="194"/>
      <c r="K353" s="194"/>
      <c r="L353" s="194"/>
      <c r="M353" s="194"/>
    </row>
    <row r="354" ht="15.75" customHeight="1">
      <c r="H354" s="193"/>
      <c r="I354" s="194"/>
      <c r="J354" s="194"/>
      <c r="K354" s="194"/>
      <c r="L354" s="194"/>
      <c r="M354" s="194"/>
    </row>
    <row r="355" ht="15.75" customHeight="1">
      <c r="H355" s="193"/>
      <c r="I355" s="194"/>
      <c r="J355" s="194"/>
      <c r="K355" s="194"/>
      <c r="L355" s="194"/>
      <c r="M355" s="194"/>
    </row>
    <row r="356" ht="15.75" customHeight="1">
      <c r="H356" s="193"/>
      <c r="I356" s="194"/>
      <c r="J356" s="194"/>
      <c r="K356" s="194"/>
      <c r="L356" s="194"/>
      <c r="M356" s="194"/>
    </row>
    <row r="357" ht="15.75" customHeight="1">
      <c r="H357" s="193"/>
      <c r="I357" s="194"/>
      <c r="J357" s="194"/>
      <c r="K357" s="194"/>
      <c r="L357" s="194"/>
      <c r="M357" s="194"/>
    </row>
    <row r="358" ht="15.75" customHeight="1">
      <c r="H358" s="193"/>
      <c r="I358" s="194"/>
      <c r="J358" s="194"/>
      <c r="K358" s="194"/>
      <c r="L358" s="194"/>
      <c r="M358" s="194"/>
    </row>
    <row r="359" ht="15.75" customHeight="1">
      <c r="H359" s="193"/>
      <c r="I359" s="194"/>
      <c r="J359" s="194"/>
      <c r="K359" s="194"/>
      <c r="L359" s="194"/>
      <c r="M359" s="194"/>
    </row>
    <row r="360" ht="15.75" customHeight="1">
      <c r="H360" s="193"/>
      <c r="I360" s="194"/>
      <c r="J360" s="194"/>
      <c r="K360" s="194"/>
      <c r="L360" s="194"/>
      <c r="M360" s="194"/>
    </row>
    <row r="361" ht="15.75" customHeight="1">
      <c r="H361" s="193"/>
      <c r="I361" s="194"/>
      <c r="J361" s="194"/>
      <c r="K361" s="194"/>
      <c r="L361" s="194"/>
      <c r="M361" s="194"/>
    </row>
    <row r="362" ht="15.75" customHeight="1">
      <c r="H362" s="193"/>
      <c r="I362" s="194"/>
      <c r="J362" s="194"/>
      <c r="K362" s="194"/>
      <c r="L362" s="194"/>
      <c r="M362" s="194"/>
    </row>
    <row r="363" ht="15.75" customHeight="1">
      <c r="H363" s="193"/>
      <c r="I363" s="194"/>
      <c r="J363" s="194"/>
      <c r="K363" s="194"/>
      <c r="L363" s="194"/>
      <c r="M363" s="194"/>
    </row>
    <row r="364" ht="15.75" customHeight="1">
      <c r="H364" s="193"/>
      <c r="I364" s="194"/>
      <c r="J364" s="194"/>
      <c r="K364" s="194"/>
      <c r="L364" s="194"/>
      <c r="M364" s="194"/>
    </row>
    <row r="365" ht="15.75" customHeight="1">
      <c r="H365" s="193"/>
      <c r="I365" s="194"/>
      <c r="J365" s="194"/>
      <c r="K365" s="194"/>
      <c r="L365" s="194"/>
      <c r="M365" s="194"/>
    </row>
    <row r="366" ht="15.75" customHeight="1">
      <c r="H366" s="193"/>
      <c r="I366" s="194"/>
      <c r="J366" s="194"/>
      <c r="K366" s="194"/>
      <c r="L366" s="194"/>
      <c r="M366" s="194"/>
    </row>
    <row r="367" ht="15.75" customHeight="1">
      <c r="H367" s="193"/>
      <c r="I367" s="194"/>
      <c r="J367" s="194"/>
      <c r="K367" s="194"/>
      <c r="L367" s="194"/>
      <c r="M367" s="194"/>
    </row>
    <row r="368" ht="15.75" customHeight="1">
      <c r="H368" s="193"/>
      <c r="I368" s="194"/>
      <c r="J368" s="194"/>
      <c r="K368" s="194"/>
      <c r="L368" s="194"/>
      <c r="M368" s="194"/>
    </row>
    <row r="369" ht="15.75" customHeight="1">
      <c r="H369" s="193"/>
      <c r="I369" s="194"/>
      <c r="J369" s="194"/>
      <c r="K369" s="194"/>
      <c r="L369" s="194"/>
      <c r="M369" s="194"/>
    </row>
    <row r="370" ht="15.75" customHeight="1">
      <c r="H370" s="193"/>
      <c r="I370" s="194"/>
      <c r="J370" s="194"/>
      <c r="K370" s="194"/>
      <c r="L370" s="194"/>
      <c r="M370" s="194"/>
    </row>
    <row r="371" ht="15.75" customHeight="1">
      <c r="H371" s="193"/>
      <c r="I371" s="194"/>
      <c r="J371" s="194"/>
      <c r="K371" s="194"/>
      <c r="L371" s="194"/>
      <c r="M371" s="194"/>
    </row>
    <row r="372" ht="15.75" customHeight="1">
      <c r="H372" s="193"/>
      <c r="I372" s="194"/>
      <c r="J372" s="194"/>
      <c r="K372" s="194"/>
      <c r="L372" s="194"/>
      <c r="M372" s="194"/>
    </row>
    <row r="373" ht="15.75" customHeight="1">
      <c r="H373" s="193"/>
      <c r="I373" s="194"/>
      <c r="J373" s="194"/>
      <c r="K373" s="194"/>
      <c r="L373" s="194"/>
      <c r="M373" s="194"/>
    </row>
    <row r="374" ht="15.75" customHeight="1">
      <c r="H374" s="193"/>
      <c r="I374" s="194"/>
      <c r="J374" s="194"/>
      <c r="K374" s="194"/>
      <c r="L374" s="194"/>
      <c r="M374" s="194"/>
    </row>
    <row r="375" ht="15.75" customHeight="1">
      <c r="H375" s="193"/>
      <c r="I375" s="194"/>
      <c r="J375" s="194"/>
      <c r="K375" s="194"/>
      <c r="L375" s="194"/>
      <c r="M375" s="194"/>
    </row>
    <row r="376" ht="15.75" customHeight="1">
      <c r="H376" s="193"/>
      <c r="I376" s="194"/>
      <c r="J376" s="194"/>
      <c r="K376" s="194"/>
      <c r="L376" s="194"/>
      <c r="M376" s="194"/>
    </row>
    <row r="377" ht="15.75" customHeight="1">
      <c r="H377" s="193"/>
      <c r="I377" s="194"/>
      <c r="J377" s="194"/>
      <c r="K377" s="194"/>
      <c r="L377" s="194"/>
      <c r="M377" s="194"/>
    </row>
    <row r="378" ht="15.75" customHeight="1">
      <c r="H378" s="193"/>
      <c r="I378" s="194"/>
      <c r="J378" s="194"/>
      <c r="K378" s="194"/>
      <c r="L378" s="194"/>
      <c r="M378" s="194"/>
    </row>
    <row r="379" ht="15.75" customHeight="1">
      <c r="H379" s="193"/>
      <c r="I379" s="194"/>
      <c r="J379" s="194"/>
      <c r="K379" s="194"/>
      <c r="L379" s="194"/>
      <c r="M379" s="194"/>
    </row>
    <row r="380" ht="15.75" customHeight="1">
      <c r="H380" s="193"/>
      <c r="I380" s="194"/>
      <c r="J380" s="194"/>
      <c r="K380" s="194"/>
      <c r="L380" s="194"/>
      <c r="M380" s="194"/>
    </row>
    <row r="381" ht="15.75" customHeight="1">
      <c r="H381" s="193"/>
      <c r="I381" s="194"/>
      <c r="J381" s="194"/>
      <c r="K381" s="194"/>
      <c r="L381" s="194"/>
      <c r="M381" s="194"/>
    </row>
    <row r="382" ht="15.75" customHeight="1">
      <c r="H382" s="193"/>
      <c r="I382" s="194"/>
      <c r="J382" s="194"/>
      <c r="K382" s="194"/>
      <c r="L382" s="194"/>
      <c r="M382" s="194"/>
    </row>
    <row r="383" ht="15.75" customHeight="1">
      <c r="H383" s="193"/>
      <c r="I383" s="194"/>
      <c r="J383" s="194"/>
      <c r="K383" s="194"/>
      <c r="L383" s="194"/>
      <c r="M383" s="194"/>
    </row>
    <row r="384" ht="15.75" customHeight="1">
      <c r="H384" s="193"/>
      <c r="I384" s="194"/>
      <c r="J384" s="194"/>
      <c r="K384" s="194"/>
      <c r="L384" s="194"/>
      <c r="M384" s="194"/>
    </row>
    <row r="385" ht="15.75" customHeight="1">
      <c r="H385" s="193"/>
      <c r="I385" s="194"/>
      <c r="J385" s="194"/>
      <c r="K385" s="194"/>
      <c r="L385" s="194"/>
      <c r="M385" s="194"/>
    </row>
    <row r="386" ht="15.75" customHeight="1">
      <c r="H386" s="193"/>
      <c r="I386" s="194"/>
      <c r="J386" s="194"/>
      <c r="K386" s="194"/>
      <c r="L386" s="194"/>
      <c r="M386" s="194"/>
    </row>
    <row r="387" ht="15.75" customHeight="1">
      <c r="H387" s="193"/>
      <c r="I387" s="194"/>
      <c r="J387" s="194"/>
      <c r="K387" s="194"/>
      <c r="L387" s="194"/>
      <c r="M387" s="194"/>
    </row>
    <row r="388" ht="15.75" customHeight="1">
      <c r="H388" s="193"/>
      <c r="I388" s="194"/>
      <c r="J388" s="194"/>
      <c r="K388" s="194"/>
      <c r="L388" s="194"/>
      <c r="M388" s="194"/>
    </row>
    <row r="389" ht="15.75" customHeight="1">
      <c r="H389" s="193"/>
      <c r="I389" s="194"/>
      <c r="J389" s="194"/>
      <c r="K389" s="194"/>
      <c r="L389" s="194"/>
      <c r="M389" s="194"/>
    </row>
    <row r="390" ht="15.75" customHeight="1">
      <c r="H390" s="193"/>
      <c r="I390" s="194"/>
      <c r="J390" s="194"/>
      <c r="K390" s="194"/>
      <c r="L390" s="194"/>
      <c r="M390" s="194"/>
    </row>
    <row r="391" ht="15.75" customHeight="1">
      <c r="H391" s="193"/>
      <c r="I391" s="194"/>
      <c r="J391" s="194"/>
      <c r="K391" s="194"/>
      <c r="L391" s="194"/>
      <c r="M391" s="194"/>
    </row>
    <row r="392" ht="15.75" customHeight="1">
      <c r="H392" s="193"/>
      <c r="I392" s="194"/>
      <c r="J392" s="194"/>
      <c r="K392" s="194"/>
      <c r="L392" s="194"/>
      <c r="M392" s="194"/>
    </row>
    <row r="393" ht="15.75" customHeight="1">
      <c r="H393" s="193"/>
      <c r="I393" s="194"/>
      <c r="J393" s="194"/>
      <c r="K393" s="194"/>
      <c r="L393" s="194"/>
      <c r="M393" s="194"/>
    </row>
    <row r="394" ht="15.75" customHeight="1">
      <c r="H394" s="193"/>
      <c r="I394" s="194"/>
      <c r="J394" s="194"/>
      <c r="K394" s="194"/>
      <c r="L394" s="194"/>
      <c r="M394" s="194"/>
    </row>
    <row r="395" ht="15.75" customHeight="1">
      <c r="H395" s="193"/>
      <c r="I395" s="194"/>
      <c r="J395" s="194"/>
      <c r="K395" s="194"/>
      <c r="L395" s="194"/>
      <c r="M395" s="194"/>
    </row>
    <row r="396" ht="15.75" customHeight="1">
      <c r="H396" s="193"/>
      <c r="I396" s="194"/>
      <c r="J396" s="194"/>
      <c r="K396" s="194"/>
      <c r="L396" s="194"/>
      <c r="M396" s="194"/>
    </row>
    <row r="397" ht="15.75" customHeight="1">
      <c r="H397" s="193"/>
      <c r="I397" s="194"/>
      <c r="J397" s="194"/>
      <c r="K397" s="194"/>
      <c r="L397" s="194"/>
      <c r="M397" s="194"/>
    </row>
    <row r="398" ht="15.75" customHeight="1">
      <c r="H398" s="193"/>
      <c r="I398" s="194"/>
      <c r="J398" s="194"/>
      <c r="K398" s="194"/>
      <c r="L398" s="194"/>
      <c r="M398" s="194"/>
    </row>
    <row r="399" ht="15.75" customHeight="1">
      <c r="H399" s="193"/>
      <c r="I399" s="194"/>
      <c r="J399" s="194"/>
      <c r="K399" s="194"/>
      <c r="L399" s="194"/>
      <c r="M399" s="194"/>
    </row>
    <row r="400" ht="15.75" customHeight="1">
      <c r="H400" s="193"/>
      <c r="I400" s="194"/>
      <c r="J400" s="194"/>
      <c r="K400" s="194"/>
      <c r="L400" s="194"/>
      <c r="M400" s="194"/>
    </row>
    <row r="401" ht="15.75" customHeight="1">
      <c r="H401" s="193"/>
      <c r="I401" s="194"/>
      <c r="J401" s="194"/>
      <c r="K401" s="194"/>
      <c r="L401" s="194"/>
      <c r="M401" s="194"/>
    </row>
    <row r="402" ht="15.75" customHeight="1">
      <c r="H402" s="193"/>
      <c r="I402" s="194"/>
      <c r="J402" s="194"/>
      <c r="K402" s="194"/>
      <c r="L402" s="194"/>
      <c r="M402" s="194"/>
    </row>
    <row r="403" ht="15.75" customHeight="1">
      <c r="H403" s="193"/>
      <c r="I403" s="194"/>
      <c r="J403" s="194"/>
      <c r="K403" s="194"/>
      <c r="L403" s="194"/>
      <c r="M403" s="194"/>
    </row>
    <row r="404" ht="15.75" customHeight="1">
      <c r="H404" s="193"/>
      <c r="I404" s="194"/>
      <c r="J404" s="194"/>
      <c r="K404" s="194"/>
      <c r="L404" s="194"/>
      <c r="M404" s="194"/>
    </row>
    <row r="405" ht="15.75" customHeight="1">
      <c r="H405" s="193"/>
      <c r="I405" s="194"/>
      <c r="J405" s="194"/>
      <c r="K405" s="194"/>
      <c r="L405" s="194"/>
      <c r="M405" s="194"/>
    </row>
    <row r="406" ht="15.75" customHeight="1">
      <c r="H406" s="193"/>
      <c r="I406" s="194"/>
      <c r="J406" s="194"/>
      <c r="K406" s="194"/>
      <c r="L406" s="194"/>
      <c r="M406" s="194"/>
    </row>
    <row r="407" ht="15.75" customHeight="1">
      <c r="H407" s="193"/>
      <c r="I407" s="194"/>
      <c r="J407" s="194"/>
      <c r="K407" s="194"/>
      <c r="L407" s="194"/>
      <c r="M407" s="194"/>
    </row>
    <row r="408" ht="15.75" customHeight="1">
      <c r="H408" s="193"/>
      <c r="I408" s="194"/>
      <c r="J408" s="194"/>
      <c r="K408" s="194"/>
      <c r="L408" s="194"/>
      <c r="M408" s="194"/>
    </row>
    <row r="409" ht="15.75" customHeight="1">
      <c r="H409" s="193"/>
      <c r="I409" s="194"/>
      <c r="J409" s="194"/>
      <c r="K409" s="194"/>
      <c r="L409" s="194"/>
      <c r="M409" s="194"/>
    </row>
    <row r="410" ht="15.75" customHeight="1">
      <c r="H410" s="193"/>
      <c r="I410" s="194"/>
      <c r="J410" s="194"/>
      <c r="K410" s="194"/>
      <c r="L410" s="194"/>
      <c r="M410" s="194"/>
    </row>
    <row r="411" ht="15.75" customHeight="1">
      <c r="H411" s="193"/>
      <c r="I411" s="194"/>
      <c r="J411" s="194"/>
      <c r="K411" s="194"/>
      <c r="L411" s="194"/>
      <c r="M411" s="194"/>
    </row>
    <row r="412" ht="15.75" customHeight="1">
      <c r="H412" s="193"/>
      <c r="I412" s="194"/>
      <c r="J412" s="194"/>
      <c r="K412" s="194"/>
      <c r="L412" s="194"/>
      <c r="M412" s="194"/>
    </row>
    <row r="413" ht="15.75" customHeight="1">
      <c r="H413" s="193"/>
      <c r="I413" s="194"/>
      <c r="J413" s="194"/>
      <c r="K413" s="194"/>
      <c r="L413" s="194"/>
      <c r="M413" s="194"/>
    </row>
    <row r="414" ht="15.75" customHeight="1">
      <c r="H414" s="193"/>
      <c r="I414" s="194"/>
      <c r="J414" s="194"/>
      <c r="K414" s="194"/>
      <c r="L414" s="194"/>
      <c r="M414" s="194"/>
    </row>
    <row r="415" ht="15.75" customHeight="1">
      <c r="H415" s="193"/>
      <c r="I415" s="194"/>
      <c r="J415" s="194"/>
      <c r="K415" s="194"/>
      <c r="L415" s="194"/>
      <c r="M415" s="194"/>
    </row>
    <row r="416" ht="15.75" customHeight="1">
      <c r="H416" s="193"/>
      <c r="I416" s="194"/>
      <c r="J416" s="194"/>
      <c r="K416" s="194"/>
      <c r="L416" s="194"/>
      <c r="M416" s="194"/>
    </row>
    <row r="417" ht="15.75" customHeight="1">
      <c r="H417" s="193"/>
      <c r="I417" s="194"/>
      <c r="J417" s="194"/>
      <c r="K417" s="194"/>
      <c r="L417" s="194"/>
      <c r="M417" s="194"/>
    </row>
    <row r="418" ht="15.75" customHeight="1">
      <c r="H418" s="193"/>
      <c r="I418" s="194"/>
      <c r="J418" s="194"/>
      <c r="K418" s="194"/>
      <c r="L418" s="194"/>
      <c r="M418" s="194"/>
    </row>
    <row r="419" ht="15.75" customHeight="1">
      <c r="H419" s="193"/>
      <c r="I419" s="194"/>
      <c r="J419" s="194"/>
      <c r="K419" s="194"/>
      <c r="L419" s="194"/>
      <c r="M419" s="194"/>
    </row>
    <row r="420" ht="15.75" customHeight="1">
      <c r="H420" s="193"/>
      <c r="I420" s="194"/>
      <c r="J420" s="194"/>
      <c r="K420" s="194"/>
      <c r="L420" s="194"/>
      <c r="M420" s="194"/>
    </row>
    <row r="421" ht="15.75" customHeight="1">
      <c r="H421" s="193"/>
      <c r="I421" s="194"/>
      <c r="J421" s="194"/>
      <c r="K421" s="194"/>
      <c r="L421" s="194"/>
      <c r="M421" s="194"/>
    </row>
    <row r="422" ht="15.75" customHeight="1">
      <c r="H422" s="193"/>
      <c r="I422" s="194"/>
      <c r="J422" s="194"/>
      <c r="K422" s="194"/>
      <c r="L422" s="194"/>
      <c r="M422" s="194"/>
    </row>
    <row r="423" ht="15.75" customHeight="1">
      <c r="H423" s="193"/>
      <c r="I423" s="194"/>
      <c r="J423" s="194"/>
      <c r="K423" s="194"/>
      <c r="L423" s="194"/>
      <c r="M423" s="194"/>
    </row>
    <row r="424" ht="15.75" customHeight="1">
      <c r="H424" s="193"/>
      <c r="I424" s="194"/>
      <c r="J424" s="194"/>
      <c r="K424" s="194"/>
      <c r="L424" s="194"/>
      <c r="M424" s="194"/>
    </row>
    <row r="425" ht="15.75" customHeight="1">
      <c r="H425" s="193"/>
      <c r="I425" s="194"/>
      <c r="J425" s="194"/>
      <c r="K425" s="194"/>
      <c r="L425" s="194"/>
      <c r="M425" s="194"/>
    </row>
    <row r="426" ht="15.75" customHeight="1">
      <c r="H426" s="193"/>
      <c r="I426" s="194"/>
      <c r="J426" s="194"/>
      <c r="K426" s="194"/>
      <c r="L426" s="194"/>
      <c r="M426" s="194"/>
    </row>
    <row r="427" ht="15.75" customHeight="1">
      <c r="H427" s="193"/>
      <c r="I427" s="194"/>
      <c r="J427" s="194"/>
      <c r="K427" s="194"/>
      <c r="L427" s="194"/>
      <c r="M427" s="194"/>
    </row>
    <row r="428" ht="15.75" customHeight="1">
      <c r="H428" s="193"/>
      <c r="I428" s="194"/>
      <c r="J428" s="194"/>
      <c r="K428" s="194"/>
      <c r="L428" s="194"/>
      <c r="M428" s="194"/>
    </row>
    <row r="429" ht="15.75" customHeight="1">
      <c r="H429" s="193"/>
      <c r="I429" s="194"/>
      <c r="J429" s="194"/>
      <c r="K429" s="194"/>
      <c r="L429" s="194"/>
      <c r="M429" s="194"/>
    </row>
    <row r="430" ht="15.75" customHeight="1">
      <c r="H430" s="193"/>
      <c r="I430" s="194"/>
      <c r="J430" s="194"/>
      <c r="K430" s="194"/>
      <c r="L430" s="194"/>
      <c r="M430" s="194"/>
    </row>
    <row r="431" ht="15.75" customHeight="1">
      <c r="H431" s="193"/>
      <c r="I431" s="194"/>
      <c r="J431" s="194"/>
      <c r="K431" s="194"/>
      <c r="L431" s="194"/>
      <c r="M431" s="194"/>
    </row>
    <row r="432" ht="15.75" customHeight="1">
      <c r="H432" s="193"/>
      <c r="I432" s="194"/>
      <c r="J432" s="194"/>
      <c r="K432" s="194"/>
      <c r="L432" s="194"/>
      <c r="M432" s="194"/>
    </row>
    <row r="433" ht="15.75" customHeight="1">
      <c r="H433" s="193"/>
      <c r="I433" s="194"/>
      <c r="J433" s="194"/>
      <c r="K433" s="194"/>
      <c r="L433" s="194"/>
      <c r="M433" s="194"/>
    </row>
    <row r="434" ht="15.75" customHeight="1">
      <c r="H434" s="193"/>
      <c r="I434" s="194"/>
      <c r="J434" s="194"/>
      <c r="K434" s="194"/>
      <c r="L434" s="194"/>
      <c r="M434" s="194"/>
    </row>
    <row r="435" ht="15.75" customHeight="1">
      <c r="H435" s="193"/>
      <c r="I435" s="194"/>
      <c r="J435" s="194"/>
      <c r="K435" s="194"/>
      <c r="L435" s="194"/>
      <c r="M435" s="194"/>
    </row>
    <row r="436" ht="15.75" customHeight="1">
      <c r="H436" s="193"/>
      <c r="I436" s="194"/>
      <c r="J436" s="194"/>
      <c r="K436" s="194"/>
      <c r="L436" s="194"/>
      <c r="M436" s="194"/>
    </row>
    <row r="437" ht="15.75" customHeight="1">
      <c r="H437" s="193"/>
      <c r="I437" s="194"/>
      <c r="J437" s="194"/>
      <c r="K437" s="194"/>
      <c r="L437" s="194"/>
      <c r="M437" s="194"/>
    </row>
    <row r="438" ht="15.75" customHeight="1">
      <c r="H438" s="193"/>
      <c r="I438" s="194"/>
      <c r="J438" s="194"/>
      <c r="K438" s="194"/>
      <c r="L438" s="194"/>
      <c r="M438" s="194"/>
    </row>
    <row r="439" ht="15.75" customHeight="1">
      <c r="H439" s="193"/>
      <c r="I439" s="194"/>
      <c r="J439" s="194"/>
      <c r="K439" s="194"/>
      <c r="L439" s="194"/>
      <c r="M439" s="194"/>
    </row>
    <row r="440" ht="15.75" customHeight="1">
      <c r="H440" s="193"/>
      <c r="I440" s="194"/>
      <c r="J440" s="194"/>
      <c r="K440" s="194"/>
      <c r="L440" s="194"/>
      <c r="M440" s="194"/>
    </row>
    <row r="441" ht="15.75" customHeight="1">
      <c r="H441" s="193"/>
      <c r="I441" s="194"/>
      <c r="J441" s="194"/>
      <c r="K441" s="194"/>
      <c r="L441" s="194"/>
      <c r="M441" s="194"/>
    </row>
    <row r="442" ht="15.75" customHeight="1">
      <c r="H442" s="193"/>
      <c r="I442" s="194"/>
      <c r="J442" s="194"/>
      <c r="K442" s="194"/>
      <c r="L442" s="194"/>
      <c r="M442" s="194"/>
    </row>
    <row r="443" ht="15.75" customHeight="1">
      <c r="H443" s="193"/>
      <c r="I443" s="194"/>
      <c r="J443" s="194"/>
      <c r="K443" s="194"/>
      <c r="L443" s="194"/>
      <c r="M443" s="194"/>
    </row>
    <row r="444" ht="15.75" customHeight="1">
      <c r="H444" s="193"/>
      <c r="I444" s="194"/>
      <c r="J444" s="194"/>
      <c r="K444" s="194"/>
      <c r="L444" s="194"/>
      <c r="M444" s="194"/>
    </row>
    <row r="445" ht="15.75" customHeight="1">
      <c r="H445" s="193"/>
      <c r="I445" s="194"/>
      <c r="J445" s="194"/>
      <c r="K445" s="194"/>
      <c r="L445" s="194"/>
      <c r="M445" s="194"/>
    </row>
    <row r="446" ht="15.75" customHeight="1">
      <c r="H446" s="193"/>
      <c r="I446" s="194"/>
      <c r="J446" s="194"/>
      <c r="K446" s="194"/>
      <c r="L446" s="194"/>
      <c r="M446" s="194"/>
    </row>
    <row r="447" ht="15.75" customHeight="1">
      <c r="H447" s="193"/>
      <c r="I447" s="194"/>
      <c r="J447" s="194"/>
      <c r="K447" s="194"/>
      <c r="L447" s="194"/>
      <c r="M447" s="194"/>
    </row>
    <row r="448" ht="15.75" customHeight="1">
      <c r="H448" s="193"/>
      <c r="I448" s="194"/>
      <c r="J448" s="194"/>
      <c r="K448" s="194"/>
      <c r="L448" s="194"/>
      <c r="M448" s="194"/>
    </row>
    <row r="449" ht="15.75" customHeight="1">
      <c r="H449" s="193"/>
      <c r="I449" s="194"/>
      <c r="J449" s="194"/>
      <c r="K449" s="194"/>
      <c r="L449" s="194"/>
      <c r="M449" s="194"/>
    </row>
    <row r="450" ht="15.75" customHeight="1">
      <c r="H450" s="193"/>
      <c r="I450" s="194"/>
      <c r="J450" s="194"/>
      <c r="K450" s="194"/>
      <c r="L450" s="194"/>
      <c r="M450" s="194"/>
    </row>
    <row r="451" ht="15.75" customHeight="1">
      <c r="H451" s="193"/>
      <c r="I451" s="194"/>
      <c r="J451" s="194"/>
      <c r="K451" s="194"/>
      <c r="L451" s="194"/>
      <c r="M451" s="194"/>
    </row>
    <row r="452" ht="15.75" customHeight="1">
      <c r="H452" s="193"/>
      <c r="I452" s="194"/>
      <c r="J452" s="194"/>
      <c r="K452" s="194"/>
      <c r="L452" s="194"/>
      <c r="M452" s="194"/>
    </row>
    <row r="453" ht="15.75" customHeight="1">
      <c r="H453" s="193"/>
      <c r="I453" s="194"/>
      <c r="J453" s="194"/>
      <c r="K453" s="194"/>
      <c r="L453" s="194"/>
      <c r="M453" s="194"/>
    </row>
    <row r="454" ht="15.75" customHeight="1">
      <c r="H454" s="193"/>
      <c r="I454" s="194"/>
      <c r="J454" s="194"/>
      <c r="K454" s="194"/>
      <c r="L454" s="194"/>
      <c r="M454" s="194"/>
    </row>
    <row r="455" ht="15.75" customHeight="1">
      <c r="H455" s="193"/>
      <c r="I455" s="194"/>
      <c r="J455" s="194"/>
      <c r="K455" s="194"/>
      <c r="L455" s="194"/>
      <c r="M455" s="194"/>
    </row>
    <row r="456" ht="15.75" customHeight="1">
      <c r="H456" s="193"/>
      <c r="I456" s="194"/>
      <c r="J456" s="194"/>
      <c r="K456" s="194"/>
      <c r="L456" s="194"/>
      <c r="M456" s="194"/>
    </row>
    <row r="457" ht="15.75" customHeight="1">
      <c r="H457" s="193"/>
      <c r="I457" s="194"/>
      <c r="J457" s="194"/>
      <c r="K457" s="194"/>
      <c r="L457" s="194"/>
      <c r="M457" s="194"/>
    </row>
    <row r="458" ht="15.75" customHeight="1">
      <c r="H458" s="193"/>
      <c r="I458" s="194"/>
      <c r="J458" s="194"/>
      <c r="K458" s="194"/>
      <c r="L458" s="194"/>
      <c r="M458" s="194"/>
    </row>
    <row r="459" ht="15.75" customHeight="1">
      <c r="H459" s="193"/>
      <c r="I459" s="194"/>
      <c r="J459" s="194"/>
      <c r="K459" s="194"/>
      <c r="L459" s="194"/>
      <c r="M459" s="194"/>
    </row>
    <row r="460" ht="15.75" customHeight="1">
      <c r="H460" s="193"/>
      <c r="I460" s="194"/>
      <c r="J460" s="194"/>
      <c r="K460" s="194"/>
      <c r="L460" s="194"/>
      <c r="M460" s="194"/>
    </row>
    <row r="461" ht="15.75" customHeight="1">
      <c r="H461" s="193"/>
      <c r="I461" s="194"/>
      <c r="J461" s="194"/>
      <c r="K461" s="194"/>
      <c r="L461" s="194"/>
      <c r="M461" s="194"/>
    </row>
    <row r="462" ht="15.75" customHeight="1">
      <c r="H462" s="193"/>
      <c r="I462" s="194"/>
      <c r="J462" s="194"/>
      <c r="K462" s="194"/>
      <c r="L462" s="194"/>
      <c r="M462" s="194"/>
    </row>
    <row r="463" ht="15.75" customHeight="1">
      <c r="H463" s="193"/>
      <c r="I463" s="194"/>
      <c r="J463" s="194"/>
      <c r="K463" s="194"/>
      <c r="L463" s="194"/>
      <c r="M463" s="194"/>
    </row>
    <row r="464" ht="15.75" customHeight="1">
      <c r="H464" s="193"/>
      <c r="I464" s="194"/>
      <c r="J464" s="194"/>
      <c r="K464" s="194"/>
      <c r="L464" s="194"/>
      <c r="M464" s="194"/>
    </row>
    <row r="465" ht="15.75" customHeight="1">
      <c r="H465" s="193"/>
      <c r="I465" s="194"/>
      <c r="J465" s="194"/>
      <c r="K465" s="194"/>
      <c r="L465" s="194"/>
      <c r="M465" s="194"/>
    </row>
    <row r="466" ht="15.75" customHeight="1">
      <c r="H466" s="193"/>
      <c r="I466" s="194"/>
      <c r="J466" s="194"/>
      <c r="K466" s="194"/>
      <c r="L466" s="194"/>
      <c r="M466" s="194"/>
    </row>
    <row r="467" ht="15.75" customHeight="1">
      <c r="H467" s="193"/>
      <c r="I467" s="194"/>
      <c r="J467" s="194"/>
      <c r="K467" s="194"/>
      <c r="L467" s="194"/>
      <c r="M467" s="194"/>
    </row>
    <row r="468" ht="15.75" customHeight="1">
      <c r="H468" s="193"/>
      <c r="I468" s="194"/>
      <c r="J468" s="194"/>
      <c r="K468" s="194"/>
      <c r="L468" s="194"/>
      <c r="M468" s="194"/>
    </row>
    <row r="469" ht="15.75" customHeight="1">
      <c r="H469" s="193"/>
      <c r="I469" s="194"/>
      <c r="J469" s="194"/>
      <c r="K469" s="194"/>
      <c r="L469" s="194"/>
      <c r="M469" s="194"/>
    </row>
    <row r="470" ht="15.75" customHeight="1">
      <c r="H470" s="193"/>
      <c r="I470" s="194"/>
      <c r="J470" s="194"/>
      <c r="K470" s="194"/>
      <c r="L470" s="194"/>
      <c r="M470" s="194"/>
    </row>
    <row r="471" ht="15.75" customHeight="1">
      <c r="H471" s="193"/>
      <c r="I471" s="194"/>
      <c r="J471" s="194"/>
      <c r="K471" s="194"/>
      <c r="L471" s="194"/>
      <c r="M471" s="194"/>
    </row>
    <row r="472" ht="15.75" customHeight="1">
      <c r="H472" s="193"/>
      <c r="I472" s="194"/>
      <c r="J472" s="194"/>
      <c r="K472" s="194"/>
      <c r="L472" s="194"/>
      <c r="M472" s="194"/>
    </row>
    <row r="473" ht="15.75" customHeight="1">
      <c r="H473" s="193"/>
      <c r="I473" s="194"/>
      <c r="J473" s="194"/>
      <c r="K473" s="194"/>
      <c r="L473" s="194"/>
      <c r="M473" s="194"/>
    </row>
    <row r="474" ht="15.75" customHeight="1">
      <c r="H474" s="193"/>
      <c r="I474" s="194"/>
      <c r="J474" s="194"/>
      <c r="K474" s="194"/>
      <c r="L474" s="194"/>
      <c r="M474" s="194"/>
    </row>
    <row r="475" ht="15.75" customHeight="1">
      <c r="H475" s="193"/>
      <c r="I475" s="194"/>
      <c r="J475" s="194"/>
      <c r="K475" s="194"/>
      <c r="L475" s="194"/>
      <c r="M475" s="194"/>
    </row>
    <row r="476" ht="15.75" customHeight="1">
      <c r="H476" s="193"/>
      <c r="I476" s="194"/>
      <c r="J476" s="194"/>
      <c r="K476" s="194"/>
      <c r="L476" s="194"/>
      <c r="M476" s="194"/>
    </row>
    <row r="477" ht="15.75" customHeight="1">
      <c r="H477" s="193"/>
      <c r="I477" s="194"/>
      <c r="J477" s="194"/>
      <c r="K477" s="194"/>
      <c r="L477" s="194"/>
      <c r="M477" s="194"/>
    </row>
    <row r="478" ht="15.75" customHeight="1">
      <c r="H478" s="193"/>
      <c r="I478" s="194"/>
      <c r="J478" s="194"/>
      <c r="K478" s="194"/>
      <c r="L478" s="194"/>
      <c r="M478" s="194"/>
    </row>
    <row r="479" ht="15.75" customHeight="1">
      <c r="H479" s="193"/>
      <c r="I479" s="194"/>
      <c r="J479" s="194"/>
      <c r="K479" s="194"/>
      <c r="L479" s="194"/>
      <c r="M479" s="194"/>
    </row>
    <row r="480" ht="15.75" customHeight="1">
      <c r="H480" s="193"/>
      <c r="I480" s="194"/>
      <c r="J480" s="194"/>
      <c r="K480" s="194"/>
      <c r="L480" s="194"/>
      <c r="M480" s="194"/>
    </row>
    <row r="481" ht="15.75" customHeight="1">
      <c r="H481" s="193"/>
      <c r="I481" s="194"/>
      <c r="J481" s="194"/>
      <c r="K481" s="194"/>
      <c r="L481" s="194"/>
      <c r="M481" s="194"/>
    </row>
    <row r="482" ht="15.75" customHeight="1">
      <c r="H482" s="193"/>
      <c r="I482" s="194"/>
      <c r="J482" s="194"/>
      <c r="K482" s="194"/>
      <c r="L482" s="194"/>
      <c r="M482" s="194"/>
    </row>
    <row r="483" ht="15.75" customHeight="1">
      <c r="H483" s="193"/>
      <c r="I483" s="194"/>
      <c r="J483" s="194"/>
      <c r="K483" s="194"/>
      <c r="L483" s="194"/>
      <c r="M483" s="194"/>
    </row>
    <row r="484" ht="15.75" customHeight="1">
      <c r="H484" s="193"/>
      <c r="I484" s="194"/>
      <c r="J484" s="194"/>
      <c r="K484" s="194"/>
      <c r="L484" s="194"/>
      <c r="M484" s="194"/>
    </row>
    <row r="485" ht="15.75" customHeight="1">
      <c r="H485" s="193"/>
      <c r="I485" s="194"/>
      <c r="J485" s="194"/>
      <c r="K485" s="194"/>
      <c r="L485" s="194"/>
      <c r="M485" s="194"/>
    </row>
    <row r="486" ht="15.75" customHeight="1">
      <c r="H486" s="193"/>
      <c r="I486" s="194"/>
      <c r="J486" s="194"/>
      <c r="K486" s="194"/>
      <c r="L486" s="194"/>
      <c r="M486" s="194"/>
    </row>
    <row r="487" ht="15.75" customHeight="1">
      <c r="H487" s="193"/>
      <c r="I487" s="194"/>
      <c r="J487" s="194"/>
      <c r="K487" s="194"/>
      <c r="L487" s="194"/>
      <c r="M487" s="194"/>
    </row>
    <row r="488" ht="15.75" customHeight="1">
      <c r="H488" s="193"/>
      <c r="I488" s="194"/>
      <c r="J488" s="194"/>
      <c r="K488" s="194"/>
      <c r="L488" s="194"/>
      <c r="M488" s="194"/>
    </row>
    <row r="489" ht="15.75" customHeight="1">
      <c r="H489" s="193"/>
      <c r="I489" s="194"/>
      <c r="J489" s="194"/>
      <c r="K489" s="194"/>
      <c r="L489" s="194"/>
      <c r="M489" s="194"/>
    </row>
    <row r="490" ht="15.75" customHeight="1">
      <c r="H490" s="193"/>
      <c r="I490" s="194"/>
      <c r="J490" s="194"/>
      <c r="K490" s="194"/>
      <c r="L490" s="194"/>
      <c r="M490" s="194"/>
    </row>
    <row r="491" ht="15.75" customHeight="1">
      <c r="H491" s="193"/>
      <c r="I491" s="194"/>
      <c r="J491" s="194"/>
      <c r="K491" s="194"/>
      <c r="L491" s="194"/>
      <c r="M491" s="194"/>
    </row>
    <row r="492" ht="15.75" customHeight="1">
      <c r="H492" s="193"/>
      <c r="I492" s="194"/>
      <c r="J492" s="194"/>
      <c r="K492" s="194"/>
      <c r="L492" s="194"/>
      <c r="M492" s="194"/>
    </row>
    <row r="493" ht="15.75" customHeight="1">
      <c r="H493" s="193"/>
      <c r="I493" s="194"/>
      <c r="J493" s="194"/>
      <c r="K493" s="194"/>
      <c r="L493" s="194"/>
      <c r="M493" s="194"/>
    </row>
    <row r="494" ht="15.75" customHeight="1">
      <c r="H494" s="193"/>
      <c r="I494" s="194"/>
      <c r="J494" s="194"/>
      <c r="K494" s="194"/>
      <c r="L494" s="194"/>
      <c r="M494" s="194"/>
    </row>
    <row r="495" ht="15.75" customHeight="1">
      <c r="H495" s="193"/>
      <c r="I495" s="194"/>
      <c r="J495" s="194"/>
      <c r="K495" s="194"/>
      <c r="L495" s="194"/>
      <c r="M495" s="194"/>
    </row>
    <row r="496" ht="15.75" customHeight="1">
      <c r="H496" s="193"/>
      <c r="I496" s="194"/>
      <c r="J496" s="194"/>
      <c r="K496" s="194"/>
      <c r="L496" s="194"/>
      <c r="M496" s="194"/>
    </row>
    <row r="497" ht="15.75" customHeight="1">
      <c r="H497" s="193"/>
      <c r="I497" s="194"/>
      <c r="J497" s="194"/>
      <c r="K497" s="194"/>
      <c r="L497" s="194"/>
      <c r="M497" s="194"/>
    </row>
    <row r="498" ht="15.75" customHeight="1">
      <c r="H498" s="193"/>
      <c r="I498" s="194"/>
      <c r="J498" s="194"/>
      <c r="K498" s="194"/>
      <c r="L498" s="194"/>
      <c r="M498" s="194"/>
    </row>
    <row r="499" ht="15.75" customHeight="1">
      <c r="H499" s="193"/>
      <c r="I499" s="194"/>
      <c r="J499" s="194"/>
      <c r="K499" s="194"/>
      <c r="L499" s="194"/>
      <c r="M499" s="194"/>
    </row>
    <row r="500" ht="15.75" customHeight="1">
      <c r="H500" s="193"/>
      <c r="I500" s="194"/>
      <c r="J500" s="194"/>
      <c r="K500" s="194"/>
      <c r="L500" s="194"/>
      <c r="M500" s="194"/>
    </row>
    <row r="501" ht="15.75" customHeight="1">
      <c r="H501" s="193"/>
      <c r="I501" s="194"/>
      <c r="J501" s="194"/>
      <c r="K501" s="194"/>
      <c r="L501" s="194"/>
      <c r="M501" s="194"/>
    </row>
    <row r="502" ht="15.75" customHeight="1">
      <c r="H502" s="193"/>
      <c r="I502" s="194"/>
      <c r="J502" s="194"/>
      <c r="K502" s="194"/>
      <c r="L502" s="194"/>
      <c r="M502" s="194"/>
    </row>
    <row r="503" ht="15.75" customHeight="1">
      <c r="H503" s="193"/>
      <c r="I503" s="194"/>
      <c r="J503" s="194"/>
      <c r="K503" s="194"/>
      <c r="L503" s="194"/>
      <c r="M503" s="194"/>
    </row>
    <row r="504" ht="15.75" customHeight="1">
      <c r="H504" s="193"/>
      <c r="I504" s="194"/>
      <c r="J504" s="194"/>
      <c r="K504" s="194"/>
      <c r="L504" s="194"/>
      <c r="M504" s="194"/>
    </row>
    <row r="505" ht="15.75" customHeight="1">
      <c r="H505" s="193"/>
      <c r="I505" s="194"/>
      <c r="J505" s="194"/>
      <c r="K505" s="194"/>
      <c r="L505" s="194"/>
      <c r="M505" s="194"/>
    </row>
    <row r="506" ht="15.75" customHeight="1">
      <c r="H506" s="193"/>
      <c r="I506" s="194"/>
      <c r="J506" s="194"/>
      <c r="K506" s="194"/>
      <c r="L506" s="194"/>
      <c r="M506" s="194"/>
    </row>
    <row r="507" ht="15.75" customHeight="1">
      <c r="H507" s="193"/>
      <c r="I507" s="194"/>
      <c r="J507" s="194"/>
      <c r="K507" s="194"/>
      <c r="L507" s="194"/>
      <c r="M507" s="194"/>
    </row>
    <row r="508" ht="15.75" customHeight="1">
      <c r="H508" s="193"/>
      <c r="I508" s="194"/>
      <c r="J508" s="194"/>
      <c r="K508" s="194"/>
      <c r="L508" s="194"/>
      <c r="M508" s="194"/>
    </row>
    <row r="509" ht="15.75" customHeight="1">
      <c r="H509" s="193"/>
      <c r="I509" s="194"/>
      <c r="J509" s="194"/>
      <c r="K509" s="194"/>
      <c r="L509" s="194"/>
      <c r="M509" s="194"/>
    </row>
    <row r="510" ht="15.75" customHeight="1">
      <c r="H510" s="193"/>
      <c r="I510" s="194"/>
      <c r="J510" s="194"/>
      <c r="K510" s="194"/>
      <c r="L510" s="194"/>
      <c r="M510" s="194"/>
    </row>
    <row r="511" ht="15.75" customHeight="1">
      <c r="H511" s="193"/>
      <c r="I511" s="194"/>
      <c r="J511" s="194"/>
      <c r="K511" s="194"/>
      <c r="L511" s="194"/>
      <c r="M511" s="194"/>
    </row>
    <row r="512" ht="15.75" customHeight="1">
      <c r="H512" s="193"/>
      <c r="I512" s="194"/>
      <c r="J512" s="194"/>
      <c r="K512" s="194"/>
      <c r="L512" s="194"/>
      <c r="M512" s="194"/>
    </row>
    <row r="513" ht="15.75" customHeight="1">
      <c r="H513" s="193"/>
      <c r="I513" s="194"/>
      <c r="J513" s="194"/>
      <c r="K513" s="194"/>
      <c r="L513" s="194"/>
      <c r="M513" s="194"/>
    </row>
    <row r="514" ht="15.75" customHeight="1">
      <c r="H514" s="193"/>
      <c r="I514" s="194"/>
      <c r="J514" s="194"/>
      <c r="K514" s="194"/>
      <c r="L514" s="194"/>
      <c r="M514" s="194"/>
    </row>
    <row r="515" ht="15.75" customHeight="1">
      <c r="H515" s="193"/>
      <c r="I515" s="194"/>
      <c r="J515" s="194"/>
      <c r="K515" s="194"/>
      <c r="L515" s="194"/>
      <c r="M515" s="194"/>
    </row>
    <row r="516" ht="15.75" customHeight="1">
      <c r="H516" s="193"/>
      <c r="I516" s="194"/>
      <c r="J516" s="194"/>
      <c r="K516" s="194"/>
      <c r="L516" s="194"/>
      <c r="M516" s="194"/>
    </row>
    <row r="517" ht="15.75" customHeight="1">
      <c r="H517" s="193"/>
      <c r="I517" s="194"/>
      <c r="J517" s="194"/>
      <c r="K517" s="194"/>
      <c r="L517" s="194"/>
      <c r="M517" s="194"/>
    </row>
    <row r="518" ht="15.75" customHeight="1">
      <c r="H518" s="193"/>
      <c r="I518" s="194"/>
      <c r="J518" s="194"/>
      <c r="K518" s="194"/>
      <c r="L518" s="194"/>
      <c r="M518" s="194"/>
    </row>
    <row r="519" ht="15.75" customHeight="1">
      <c r="H519" s="193"/>
      <c r="I519" s="194"/>
      <c r="J519" s="194"/>
      <c r="K519" s="194"/>
      <c r="L519" s="194"/>
      <c r="M519" s="194"/>
    </row>
    <row r="520" ht="15.75" customHeight="1">
      <c r="H520" s="193"/>
      <c r="I520" s="194"/>
      <c r="J520" s="194"/>
      <c r="K520" s="194"/>
      <c r="L520" s="194"/>
      <c r="M520" s="194"/>
    </row>
    <row r="521" ht="15.75" customHeight="1">
      <c r="H521" s="193"/>
      <c r="I521" s="194"/>
      <c r="J521" s="194"/>
      <c r="K521" s="194"/>
      <c r="L521" s="194"/>
      <c r="M521" s="194"/>
    </row>
    <row r="522" ht="15.75" customHeight="1">
      <c r="H522" s="193"/>
      <c r="I522" s="194"/>
      <c r="J522" s="194"/>
      <c r="K522" s="194"/>
      <c r="L522" s="194"/>
      <c r="M522" s="194"/>
    </row>
    <row r="523" ht="15.75" customHeight="1">
      <c r="H523" s="193"/>
      <c r="I523" s="194"/>
      <c r="J523" s="194"/>
      <c r="K523" s="194"/>
      <c r="L523" s="194"/>
      <c r="M523" s="194"/>
    </row>
    <row r="524" ht="15.75" customHeight="1">
      <c r="H524" s="193"/>
      <c r="I524" s="194"/>
      <c r="J524" s="194"/>
      <c r="K524" s="194"/>
      <c r="L524" s="194"/>
      <c r="M524" s="194"/>
    </row>
    <row r="525" ht="15.75" customHeight="1">
      <c r="H525" s="193"/>
      <c r="I525" s="194"/>
      <c r="J525" s="194"/>
      <c r="K525" s="194"/>
      <c r="L525" s="194"/>
      <c r="M525" s="194"/>
    </row>
    <row r="526" ht="15.75" customHeight="1">
      <c r="H526" s="193"/>
      <c r="I526" s="194"/>
      <c r="J526" s="194"/>
      <c r="K526" s="194"/>
      <c r="L526" s="194"/>
      <c r="M526" s="194"/>
    </row>
    <row r="527" ht="15.75" customHeight="1">
      <c r="H527" s="193"/>
      <c r="I527" s="194"/>
      <c r="J527" s="194"/>
      <c r="K527" s="194"/>
      <c r="L527" s="194"/>
      <c r="M527" s="194"/>
    </row>
    <row r="528" ht="15.75" customHeight="1">
      <c r="H528" s="193"/>
      <c r="I528" s="194"/>
      <c r="J528" s="194"/>
      <c r="K528" s="194"/>
      <c r="L528" s="194"/>
      <c r="M528" s="194"/>
    </row>
    <row r="529" ht="15.75" customHeight="1">
      <c r="H529" s="193"/>
      <c r="I529" s="194"/>
      <c r="J529" s="194"/>
      <c r="K529" s="194"/>
      <c r="L529" s="194"/>
      <c r="M529" s="194"/>
    </row>
    <row r="530" ht="15.75" customHeight="1">
      <c r="H530" s="193"/>
      <c r="I530" s="194"/>
      <c r="J530" s="194"/>
      <c r="K530" s="194"/>
      <c r="L530" s="194"/>
      <c r="M530" s="194"/>
    </row>
    <row r="531" ht="15.75" customHeight="1">
      <c r="H531" s="193"/>
      <c r="I531" s="194"/>
      <c r="J531" s="194"/>
      <c r="K531" s="194"/>
      <c r="L531" s="194"/>
      <c r="M531" s="194"/>
    </row>
    <row r="532" ht="15.75" customHeight="1">
      <c r="H532" s="193"/>
      <c r="I532" s="194"/>
      <c r="J532" s="194"/>
      <c r="K532" s="194"/>
      <c r="L532" s="194"/>
      <c r="M532" s="194"/>
    </row>
    <row r="533" ht="15.75" customHeight="1">
      <c r="H533" s="193"/>
      <c r="I533" s="194"/>
      <c r="J533" s="194"/>
      <c r="K533" s="194"/>
      <c r="L533" s="194"/>
      <c r="M533" s="194"/>
    </row>
    <row r="534" ht="15.75" customHeight="1">
      <c r="H534" s="193"/>
      <c r="I534" s="194"/>
      <c r="J534" s="194"/>
      <c r="K534" s="194"/>
      <c r="L534" s="194"/>
      <c r="M534" s="194"/>
    </row>
    <row r="535" ht="15.75" customHeight="1">
      <c r="H535" s="193"/>
      <c r="I535" s="194"/>
      <c r="J535" s="194"/>
      <c r="K535" s="194"/>
      <c r="L535" s="194"/>
      <c r="M535" s="194"/>
    </row>
    <row r="536" ht="15.75" customHeight="1">
      <c r="H536" s="193"/>
      <c r="I536" s="194"/>
      <c r="J536" s="194"/>
      <c r="K536" s="194"/>
      <c r="L536" s="194"/>
      <c r="M536" s="194"/>
    </row>
    <row r="537" ht="15.75" customHeight="1">
      <c r="H537" s="193"/>
      <c r="I537" s="194"/>
      <c r="J537" s="194"/>
      <c r="K537" s="194"/>
      <c r="L537" s="194"/>
      <c r="M537" s="194"/>
    </row>
    <row r="538" ht="15.75" customHeight="1">
      <c r="H538" s="193"/>
      <c r="I538" s="194"/>
      <c r="J538" s="194"/>
      <c r="K538" s="194"/>
      <c r="L538" s="194"/>
      <c r="M538" s="194"/>
    </row>
    <row r="539" ht="15.75" customHeight="1">
      <c r="H539" s="193"/>
      <c r="I539" s="194"/>
      <c r="J539" s="194"/>
      <c r="K539" s="194"/>
      <c r="L539" s="194"/>
      <c r="M539" s="194"/>
    </row>
    <row r="540" ht="15.75" customHeight="1">
      <c r="H540" s="193"/>
      <c r="I540" s="194"/>
      <c r="J540" s="194"/>
      <c r="K540" s="194"/>
      <c r="L540" s="194"/>
      <c r="M540" s="194"/>
    </row>
    <row r="541" ht="15.75" customHeight="1">
      <c r="H541" s="193"/>
      <c r="I541" s="194"/>
      <c r="J541" s="194"/>
      <c r="K541" s="194"/>
      <c r="L541" s="194"/>
      <c r="M541" s="194"/>
    </row>
    <row r="542" ht="15.75" customHeight="1">
      <c r="H542" s="193"/>
      <c r="I542" s="194"/>
      <c r="J542" s="194"/>
      <c r="K542" s="194"/>
      <c r="L542" s="194"/>
      <c r="M542" s="194"/>
    </row>
    <row r="543" ht="15.75" customHeight="1">
      <c r="H543" s="193"/>
      <c r="I543" s="194"/>
      <c r="J543" s="194"/>
      <c r="K543" s="194"/>
      <c r="L543" s="194"/>
      <c r="M543" s="194"/>
    </row>
    <row r="544" ht="15.75" customHeight="1">
      <c r="H544" s="193"/>
      <c r="I544" s="194"/>
      <c r="J544" s="194"/>
      <c r="K544" s="194"/>
      <c r="L544" s="194"/>
      <c r="M544" s="194"/>
    </row>
    <row r="545" ht="15.75" customHeight="1">
      <c r="H545" s="193"/>
      <c r="I545" s="194"/>
      <c r="J545" s="194"/>
      <c r="K545" s="194"/>
      <c r="L545" s="194"/>
      <c r="M545" s="194"/>
    </row>
    <row r="546" ht="15.75" customHeight="1">
      <c r="H546" s="193"/>
      <c r="I546" s="194"/>
      <c r="J546" s="194"/>
      <c r="K546" s="194"/>
      <c r="L546" s="194"/>
      <c r="M546" s="194"/>
    </row>
    <row r="547" ht="15.75" customHeight="1">
      <c r="H547" s="193"/>
      <c r="I547" s="194"/>
      <c r="J547" s="194"/>
      <c r="K547" s="194"/>
      <c r="L547" s="194"/>
      <c r="M547" s="194"/>
    </row>
    <row r="548" ht="15.75" customHeight="1">
      <c r="H548" s="193"/>
      <c r="I548" s="194"/>
      <c r="J548" s="194"/>
      <c r="K548" s="194"/>
      <c r="L548" s="194"/>
      <c r="M548" s="194"/>
    </row>
    <row r="549" ht="15.75" customHeight="1">
      <c r="H549" s="193"/>
      <c r="I549" s="194"/>
      <c r="J549" s="194"/>
      <c r="K549" s="194"/>
      <c r="L549" s="194"/>
      <c r="M549" s="194"/>
    </row>
    <row r="550" ht="15.75" customHeight="1">
      <c r="H550" s="193"/>
      <c r="I550" s="194"/>
      <c r="J550" s="194"/>
      <c r="K550" s="194"/>
      <c r="L550" s="194"/>
      <c r="M550" s="194"/>
    </row>
    <row r="551" ht="15.75" customHeight="1">
      <c r="H551" s="193"/>
      <c r="I551" s="194"/>
      <c r="J551" s="194"/>
      <c r="K551" s="194"/>
      <c r="L551" s="194"/>
      <c r="M551" s="194"/>
    </row>
    <row r="552" ht="15.75" customHeight="1">
      <c r="H552" s="193"/>
      <c r="I552" s="194"/>
      <c r="J552" s="194"/>
      <c r="K552" s="194"/>
      <c r="L552" s="194"/>
      <c r="M552" s="194"/>
    </row>
    <row r="553" ht="15.75" customHeight="1">
      <c r="H553" s="193"/>
      <c r="I553" s="194"/>
      <c r="J553" s="194"/>
      <c r="K553" s="194"/>
      <c r="L553" s="194"/>
      <c r="M553" s="194"/>
    </row>
    <row r="554" ht="15.75" customHeight="1">
      <c r="H554" s="193"/>
      <c r="I554" s="194"/>
      <c r="J554" s="194"/>
      <c r="K554" s="194"/>
      <c r="L554" s="194"/>
      <c r="M554" s="194"/>
    </row>
    <row r="555" ht="15.75" customHeight="1">
      <c r="H555" s="193"/>
      <c r="I555" s="194"/>
      <c r="J555" s="194"/>
      <c r="K555" s="194"/>
      <c r="L555" s="194"/>
      <c r="M555" s="194"/>
    </row>
    <row r="556" ht="15.75" customHeight="1">
      <c r="H556" s="193"/>
      <c r="I556" s="194"/>
      <c r="J556" s="194"/>
      <c r="K556" s="194"/>
      <c r="L556" s="194"/>
      <c r="M556" s="194"/>
    </row>
    <row r="557" ht="15.75" customHeight="1">
      <c r="H557" s="193"/>
      <c r="I557" s="194"/>
      <c r="J557" s="194"/>
      <c r="K557" s="194"/>
      <c r="L557" s="194"/>
      <c r="M557" s="194"/>
    </row>
    <row r="558" ht="15.75" customHeight="1">
      <c r="H558" s="193"/>
      <c r="I558" s="194"/>
      <c r="J558" s="194"/>
      <c r="K558" s="194"/>
      <c r="L558" s="194"/>
      <c r="M558" s="194"/>
    </row>
    <row r="559" ht="15.75" customHeight="1">
      <c r="H559" s="193"/>
      <c r="I559" s="194"/>
      <c r="J559" s="194"/>
      <c r="K559" s="194"/>
      <c r="L559" s="194"/>
      <c r="M559" s="194"/>
    </row>
    <row r="560" ht="15.75" customHeight="1">
      <c r="H560" s="193"/>
      <c r="I560" s="194"/>
      <c r="J560" s="194"/>
      <c r="K560" s="194"/>
      <c r="L560" s="194"/>
      <c r="M560" s="194"/>
    </row>
    <row r="561" ht="15.75" customHeight="1">
      <c r="H561" s="193"/>
      <c r="I561" s="194"/>
      <c r="J561" s="194"/>
      <c r="K561" s="194"/>
      <c r="L561" s="194"/>
      <c r="M561" s="194"/>
    </row>
    <row r="562" ht="15.75" customHeight="1">
      <c r="H562" s="193"/>
      <c r="I562" s="194"/>
      <c r="J562" s="194"/>
      <c r="K562" s="194"/>
      <c r="L562" s="194"/>
      <c r="M562" s="194"/>
    </row>
    <row r="563" ht="15.75" customHeight="1">
      <c r="H563" s="193"/>
      <c r="I563" s="194"/>
      <c r="J563" s="194"/>
      <c r="K563" s="194"/>
      <c r="L563" s="194"/>
      <c r="M563" s="194"/>
    </row>
    <row r="564" ht="15.75" customHeight="1">
      <c r="H564" s="193"/>
      <c r="I564" s="194"/>
      <c r="J564" s="194"/>
      <c r="K564" s="194"/>
      <c r="L564" s="194"/>
      <c r="M564" s="194"/>
    </row>
    <row r="565" ht="15.75" customHeight="1">
      <c r="H565" s="193"/>
      <c r="I565" s="194"/>
      <c r="J565" s="194"/>
      <c r="K565" s="194"/>
      <c r="L565" s="194"/>
      <c r="M565" s="194"/>
    </row>
    <row r="566" ht="15.75" customHeight="1">
      <c r="H566" s="193"/>
      <c r="I566" s="194"/>
      <c r="J566" s="194"/>
      <c r="K566" s="194"/>
      <c r="L566" s="194"/>
      <c r="M566" s="194"/>
    </row>
    <row r="567" ht="15.75" customHeight="1">
      <c r="H567" s="193"/>
      <c r="I567" s="194"/>
      <c r="J567" s="194"/>
      <c r="K567" s="194"/>
      <c r="L567" s="194"/>
      <c r="M567" s="194"/>
    </row>
    <row r="568" ht="15.75" customHeight="1">
      <c r="H568" s="193"/>
      <c r="I568" s="194"/>
      <c r="J568" s="194"/>
      <c r="K568" s="194"/>
      <c r="L568" s="194"/>
      <c r="M568" s="194"/>
    </row>
    <row r="569" ht="15.75" customHeight="1">
      <c r="H569" s="193"/>
      <c r="I569" s="194"/>
      <c r="J569" s="194"/>
      <c r="K569" s="194"/>
      <c r="L569" s="194"/>
      <c r="M569" s="194"/>
    </row>
    <row r="570" ht="15.75" customHeight="1">
      <c r="H570" s="193"/>
      <c r="I570" s="194"/>
      <c r="J570" s="194"/>
      <c r="K570" s="194"/>
      <c r="L570" s="194"/>
      <c r="M570" s="194"/>
    </row>
    <row r="571" ht="15.75" customHeight="1">
      <c r="H571" s="193"/>
      <c r="I571" s="194"/>
      <c r="J571" s="194"/>
      <c r="K571" s="194"/>
      <c r="L571" s="194"/>
      <c r="M571" s="194"/>
    </row>
    <row r="572" ht="15.75" customHeight="1">
      <c r="H572" s="193"/>
      <c r="I572" s="194"/>
      <c r="J572" s="194"/>
      <c r="K572" s="194"/>
      <c r="L572" s="194"/>
      <c r="M572" s="194"/>
    </row>
    <row r="573" ht="15.75" customHeight="1">
      <c r="H573" s="193"/>
      <c r="I573" s="194"/>
      <c r="J573" s="194"/>
      <c r="K573" s="194"/>
      <c r="L573" s="194"/>
      <c r="M573" s="194"/>
    </row>
    <row r="574" ht="15.75" customHeight="1">
      <c r="H574" s="193"/>
      <c r="I574" s="194"/>
      <c r="J574" s="194"/>
      <c r="K574" s="194"/>
      <c r="L574" s="194"/>
      <c r="M574" s="194"/>
    </row>
    <row r="575" ht="15.75" customHeight="1">
      <c r="H575" s="193"/>
      <c r="I575" s="194"/>
      <c r="J575" s="194"/>
      <c r="K575" s="194"/>
      <c r="L575" s="194"/>
      <c r="M575" s="194"/>
    </row>
    <row r="576" ht="15.75" customHeight="1">
      <c r="H576" s="193"/>
      <c r="I576" s="194"/>
      <c r="J576" s="194"/>
      <c r="K576" s="194"/>
      <c r="L576" s="194"/>
      <c r="M576" s="194"/>
    </row>
    <row r="577" ht="15.75" customHeight="1">
      <c r="H577" s="193"/>
      <c r="I577" s="194"/>
      <c r="J577" s="194"/>
      <c r="K577" s="194"/>
      <c r="L577" s="194"/>
      <c r="M577" s="194"/>
    </row>
    <row r="578" ht="15.75" customHeight="1">
      <c r="H578" s="193"/>
      <c r="I578" s="194"/>
      <c r="J578" s="194"/>
      <c r="K578" s="194"/>
      <c r="L578" s="194"/>
      <c r="M578" s="194"/>
    </row>
    <row r="579" ht="15.75" customHeight="1">
      <c r="H579" s="193"/>
      <c r="I579" s="194"/>
      <c r="J579" s="194"/>
      <c r="K579" s="194"/>
      <c r="L579" s="194"/>
      <c r="M579" s="194"/>
    </row>
    <row r="580" ht="15.75" customHeight="1">
      <c r="H580" s="193"/>
      <c r="I580" s="194"/>
      <c r="J580" s="194"/>
      <c r="K580" s="194"/>
      <c r="L580" s="194"/>
      <c r="M580" s="194"/>
    </row>
    <row r="581" ht="15.75" customHeight="1">
      <c r="H581" s="193"/>
      <c r="I581" s="194"/>
      <c r="J581" s="194"/>
      <c r="K581" s="194"/>
      <c r="L581" s="194"/>
      <c r="M581" s="194"/>
    </row>
    <row r="582" ht="15.75" customHeight="1">
      <c r="H582" s="193"/>
      <c r="I582" s="194"/>
      <c r="J582" s="194"/>
      <c r="K582" s="194"/>
      <c r="L582" s="194"/>
      <c r="M582" s="194"/>
    </row>
    <row r="583" ht="15.75" customHeight="1">
      <c r="H583" s="193"/>
      <c r="I583" s="194"/>
      <c r="J583" s="194"/>
      <c r="K583" s="194"/>
      <c r="L583" s="194"/>
      <c r="M583" s="194"/>
    </row>
    <row r="584" ht="15.75" customHeight="1">
      <c r="H584" s="193"/>
      <c r="I584" s="194"/>
      <c r="J584" s="194"/>
      <c r="K584" s="194"/>
      <c r="L584" s="194"/>
      <c r="M584" s="194"/>
    </row>
    <row r="585" ht="15.75" customHeight="1">
      <c r="H585" s="193"/>
      <c r="I585" s="194"/>
      <c r="J585" s="194"/>
      <c r="K585" s="194"/>
      <c r="L585" s="194"/>
      <c r="M585" s="194"/>
    </row>
    <row r="586" ht="15.75" customHeight="1">
      <c r="H586" s="193"/>
      <c r="I586" s="194"/>
      <c r="J586" s="194"/>
      <c r="K586" s="194"/>
      <c r="L586" s="194"/>
      <c r="M586" s="194"/>
    </row>
    <row r="587" ht="15.75" customHeight="1">
      <c r="H587" s="193"/>
      <c r="I587" s="194"/>
      <c r="J587" s="194"/>
      <c r="K587" s="194"/>
      <c r="L587" s="194"/>
      <c r="M587" s="194"/>
    </row>
    <row r="588" ht="15.75" customHeight="1">
      <c r="H588" s="193"/>
      <c r="I588" s="194"/>
      <c r="J588" s="194"/>
      <c r="K588" s="194"/>
      <c r="L588" s="194"/>
      <c r="M588" s="194"/>
    </row>
    <row r="589" ht="15.75" customHeight="1">
      <c r="H589" s="193"/>
      <c r="I589" s="194"/>
      <c r="J589" s="194"/>
      <c r="K589" s="194"/>
      <c r="L589" s="194"/>
      <c r="M589" s="194"/>
    </row>
    <row r="590" ht="15.75" customHeight="1">
      <c r="H590" s="193"/>
      <c r="I590" s="194"/>
      <c r="J590" s="194"/>
      <c r="K590" s="194"/>
      <c r="L590" s="194"/>
      <c r="M590" s="194"/>
    </row>
    <row r="591" ht="15.75" customHeight="1">
      <c r="H591" s="193"/>
      <c r="I591" s="194"/>
      <c r="J591" s="194"/>
      <c r="K591" s="194"/>
      <c r="L591" s="194"/>
      <c r="M591" s="194"/>
    </row>
    <row r="592" ht="15.75" customHeight="1">
      <c r="H592" s="193"/>
      <c r="I592" s="194"/>
      <c r="J592" s="194"/>
      <c r="K592" s="194"/>
      <c r="L592" s="194"/>
      <c r="M592" s="194"/>
    </row>
    <row r="593" ht="15.75" customHeight="1">
      <c r="H593" s="193"/>
      <c r="I593" s="194"/>
      <c r="J593" s="194"/>
      <c r="K593" s="194"/>
      <c r="L593" s="194"/>
      <c r="M593" s="194"/>
    </row>
    <row r="594" ht="15.75" customHeight="1">
      <c r="H594" s="193"/>
      <c r="I594" s="194"/>
      <c r="J594" s="194"/>
      <c r="K594" s="194"/>
      <c r="L594" s="194"/>
      <c r="M594" s="194"/>
    </row>
    <row r="595" ht="15.75" customHeight="1">
      <c r="H595" s="193"/>
      <c r="I595" s="194"/>
      <c r="J595" s="194"/>
      <c r="K595" s="194"/>
      <c r="L595" s="194"/>
      <c r="M595" s="194"/>
    </row>
    <row r="596" ht="15.75" customHeight="1">
      <c r="H596" s="193"/>
      <c r="I596" s="194"/>
      <c r="J596" s="194"/>
      <c r="K596" s="194"/>
      <c r="L596" s="194"/>
      <c r="M596" s="194"/>
    </row>
    <row r="597" ht="15.75" customHeight="1">
      <c r="H597" s="193"/>
      <c r="I597" s="194"/>
      <c r="J597" s="194"/>
      <c r="K597" s="194"/>
      <c r="L597" s="194"/>
      <c r="M597" s="194"/>
    </row>
    <row r="598" ht="15.75" customHeight="1">
      <c r="H598" s="193"/>
      <c r="I598" s="194"/>
      <c r="J598" s="194"/>
      <c r="K598" s="194"/>
      <c r="L598" s="194"/>
      <c r="M598" s="194"/>
    </row>
    <row r="599" ht="15.75" customHeight="1">
      <c r="H599" s="193"/>
      <c r="I599" s="194"/>
      <c r="J599" s="194"/>
      <c r="K599" s="194"/>
      <c r="L599" s="194"/>
      <c r="M599" s="194"/>
    </row>
    <row r="600" ht="15.75" customHeight="1">
      <c r="H600" s="193"/>
      <c r="I600" s="194"/>
      <c r="J600" s="194"/>
      <c r="K600" s="194"/>
      <c r="L600" s="194"/>
      <c r="M600" s="194"/>
    </row>
    <row r="601" ht="15.75" customHeight="1">
      <c r="H601" s="193"/>
      <c r="I601" s="194"/>
      <c r="J601" s="194"/>
      <c r="K601" s="194"/>
      <c r="L601" s="194"/>
      <c r="M601" s="194"/>
    </row>
    <row r="602" ht="15.75" customHeight="1">
      <c r="H602" s="193"/>
      <c r="I602" s="194"/>
      <c r="J602" s="194"/>
      <c r="K602" s="194"/>
      <c r="L602" s="194"/>
      <c r="M602" s="194"/>
    </row>
    <row r="603" ht="15.75" customHeight="1">
      <c r="H603" s="193"/>
      <c r="I603" s="194"/>
      <c r="J603" s="194"/>
      <c r="K603" s="194"/>
      <c r="L603" s="194"/>
      <c r="M603" s="194"/>
    </row>
    <row r="604" ht="15.75" customHeight="1">
      <c r="H604" s="193"/>
      <c r="I604" s="194"/>
      <c r="J604" s="194"/>
      <c r="K604" s="194"/>
      <c r="L604" s="194"/>
      <c r="M604" s="194"/>
    </row>
    <row r="605" ht="15.75" customHeight="1">
      <c r="H605" s="193"/>
      <c r="I605" s="194"/>
      <c r="J605" s="194"/>
      <c r="K605" s="194"/>
      <c r="L605" s="194"/>
      <c r="M605" s="194"/>
    </row>
    <row r="606" ht="15.75" customHeight="1">
      <c r="H606" s="193"/>
      <c r="I606" s="194"/>
      <c r="J606" s="194"/>
      <c r="K606" s="194"/>
      <c r="L606" s="194"/>
      <c r="M606" s="194"/>
    </row>
    <row r="607" ht="15.75" customHeight="1">
      <c r="H607" s="193"/>
      <c r="I607" s="194"/>
      <c r="J607" s="194"/>
      <c r="K607" s="194"/>
      <c r="L607" s="194"/>
      <c r="M607" s="194"/>
    </row>
    <row r="608" ht="15.75" customHeight="1">
      <c r="H608" s="193"/>
      <c r="I608" s="194"/>
      <c r="J608" s="194"/>
      <c r="K608" s="194"/>
      <c r="L608" s="194"/>
      <c r="M608" s="194"/>
    </row>
    <row r="609" ht="15.75" customHeight="1">
      <c r="H609" s="193"/>
      <c r="I609" s="194"/>
      <c r="J609" s="194"/>
      <c r="K609" s="194"/>
      <c r="L609" s="194"/>
      <c r="M609" s="194"/>
    </row>
    <row r="610" ht="15.75" customHeight="1">
      <c r="H610" s="193"/>
      <c r="I610" s="194"/>
      <c r="J610" s="194"/>
      <c r="K610" s="194"/>
      <c r="L610" s="194"/>
      <c r="M610" s="194"/>
    </row>
    <row r="611" ht="15.75" customHeight="1">
      <c r="H611" s="193"/>
      <c r="I611" s="194"/>
      <c r="J611" s="194"/>
      <c r="K611" s="194"/>
      <c r="L611" s="194"/>
      <c r="M611" s="194"/>
    </row>
    <row r="612" ht="15.75" customHeight="1">
      <c r="H612" s="193"/>
      <c r="I612" s="194"/>
      <c r="J612" s="194"/>
      <c r="K612" s="194"/>
      <c r="L612" s="194"/>
      <c r="M612" s="194"/>
    </row>
    <row r="613" ht="15.75" customHeight="1">
      <c r="H613" s="193"/>
      <c r="I613" s="194"/>
      <c r="J613" s="194"/>
      <c r="K613" s="194"/>
      <c r="L613" s="194"/>
      <c r="M613" s="194"/>
    </row>
    <row r="614" ht="15.75" customHeight="1">
      <c r="H614" s="193"/>
      <c r="I614" s="194"/>
      <c r="J614" s="194"/>
      <c r="K614" s="194"/>
      <c r="L614" s="194"/>
      <c r="M614" s="194"/>
    </row>
    <row r="615" ht="15.75" customHeight="1">
      <c r="H615" s="193"/>
      <c r="I615" s="194"/>
      <c r="J615" s="194"/>
      <c r="K615" s="194"/>
      <c r="L615" s="194"/>
      <c r="M615" s="194"/>
    </row>
    <row r="616" ht="15.75" customHeight="1">
      <c r="H616" s="193"/>
      <c r="I616" s="194"/>
      <c r="J616" s="194"/>
      <c r="K616" s="194"/>
      <c r="L616" s="194"/>
      <c r="M616" s="194"/>
    </row>
    <row r="617" ht="15.75" customHeight="1">
      <c r="H617" s="193"/>
      <c r="I617" s="194"/>
      <c r="J617" s="194"/>
      <c r="K617" s="194"/>
      <c r="L617" s="194"/>
      <c r="M617" s="194"/>
    </row>
    <row r="618" ht="15.75" customHeight="1">
      <c r="H618" s="193"/>
      <c r="I618" s="194"/>
      <c r="J618" s="194"/>
      <c r="K618" s="194"/>
      <c r="L618" s="194"/>
      <c r="M618" s="194"/>
    </row>
    <row r="619" ht="15.75" customHeight="1">
      <c r="H619" s="193"/>
      <c r="I619" s="194"/>
      <c r="J619" s="194"/>
      <c r="K619" s="194"/>
      <c r="L619" s="194"/>
      <c r="M619" s="194"/>
    </row>
    <row r="620" ht="15.75" customHeight="1">
      <c r="H620" s="193"/>
      <c r="I620" s="194"/>
      <c r="J620" s="194"/>
      <c r="K620" s="194"/>
      <c r="L620" s="194"/>
      <c r="M620" s="194"/>
    </row>
    <row r="621" ht="15.75" customHeight="1">
      <c r="H621" s="193"/>
      <c r="I621" s="194"/>
      <c r="J621" s="194"/>
      <c r="K621" s="194"/>
      <c r="L621" s="194"/>
      <c r="M621" s="194"/>
    </row>
    <row r="622" ht="15.75" customHeight="1">
      <c r="H622" s="193"/>
      <c r="I622" s="194"/>
      <c r="J622" s="194"/>
      <c r="K622" s="194"/>
      <c r="L622" s="194"/>
      <c r="M622" s="194"/>
    </row>
    <row r="623" ht="15.75" customHeight="1">
      <c r="H623" s="193"/>
      <c r="I623" s="194"/>
      <c r="J623" s="194"/>
      <c r="K623" s="194"/>
      <c r="L623" s="194"/>
      <c r="M623" s="194"/>
    </row>
    <row r="624" ht="15.75" customHeight="1">
      <c r="H624" s="193"/>
      <c r="I624" s="194"/>
      <c r="J624" s="194"/>
      <c r="K624" s="194"/>
      <c r="L624" s="194"/>
      <c r="M624" s="194"/>
    </row>
    <row r="625" ht="15.75" customHeight="1">
      <c r="H625" s="193"/>
      <c r="I625" s="194"/>
      <c r="J625" s="194"/>
      <c r="K625" s="194"/>
      <c r="L625" s="194"/>
      <c r="M625" s="194"/>
    </row>
    <row r="626" ht="15.75" customHeight="1">
      <c r="H626" s="193"/>
      <c r="I626" s="194"/>
      <c r="J626" s="194"/>
      <c r="K626" s="194"/>
      <c r="L626" s="194"/>
      <c r="M626" s="194"/>
    </row>
    <row r="627" ht="15.75" customHeight="1">
      <c r="H627" s="193"/>
      <c r="I627" s="194"/>
      <c r="J627" s="194"/>
      <c r="K627" s="194"/>
      <c r="L627" s="194"/>
      <c r="M627" s="194"/>
    </row>
    <row r="628" ht="15.75" customHeight="1">
      <c r="H628" s="193"/>
      <c r="I628" s="194"/>
      <c r="J628" s="194"/>
      <c r="K628" s="194"/>
      <c r="L628" s="194"/>
      <c r="M628" s="194"/>
    </row>
    <row r="629" ht="15.75" customHeight="1">
      <c r="H629" s="193"/>
      <c r="I629" s="194"/>
      <c r="J629" s="194"/>
      <c r="K629" s="194"/>
      <c r="L629" s="194"/>
      <c r="M629" s="194"/>
    </row>
    <row r="630" ht="15.75" customHeight="1">
      <c r="H630" s="193"/>
      <c r="I630" s="194"/>
      <c r="J630" s="194"/>
      <c r="K630" s="194"/>
      <c r="L630" s="194"/>
      <c r="M630" s="194"/>
    </row>
    <row r="631" ht="15.75" customHeight="1">
      <c r="H631" s="193"/>
      <c r="I631" s="194"/>
      <c r="J631" s="194"/>
      <c r="K631" s="194"/>
      <c r="L631" s="194"/>
      <c r="M631" s="194"/>
    </row>
    <row r="632" ht="15.75" customHeight="1">
      <c r="H632" s="193"/>
      <c r="I632" s="194"/>
      <c r="J632" s="194"/>
      <c r="K632" s="194"/>
      <c r="L632" s="194"/>
      <c r="M632" s="194"/>
    </row>
    <row r="633" ht="15.75" customHeight="1">
      <c r="H633" s="193"/>
      <c r="I633" s="194"/>
      <c r="J633" s="194"/>
      <c r="K633" s="194"/>
      <c r="L633" s="194"/>
      <c r="M633" s="194"/>
    </row>
    <row r="634" ht="15.75" customHeight="1">
      <c r="H634" s="193"/>
      <c r="I634" s="194"/>
      <c r="J634" s="194"/>
      <c r="K634" s="194"/>
      <c r="L634" s="194"/>
      <c r="M634" s="194"/>
    </row>
    <row r="635" ht="15.75" customHeight="1">
      <c r="H635" s="193"/>
      <c r="I635" s="194"/>
      <c r="J635" s="194"/>
      <c r="K635" s="194"/>
      <c r="L635" s="194"/>
      <c r="M635" s="194"/>
    </row>
    <row r="636" ht="15.75" customHeight="1">
      <c r="H636" s="193"/>
      <c r="I636" s="194"/>
      <c r="J636" s="194"/>
      <c r="K636" s="194"/>
      <c r="L636" s="194"/>
      <c r="M636" s="194"/>
    </row>
    <row r="637" ht="15.75" customHeight="1">
      <c r="H637" s="193"/>
      <c r="I637" s="194"/>
      <c r="J637" s="194"/>
      <c r="K637" s="194"/>
      <c r="L637" s="194"/>
      <c r="M637" s="194"/>
    </row>
    <row r="638" ht="15.75" customHeight="1">
      <c r="H638" s="193"/>
      <c r="I638" s="194"/>
      <c r="J638" s="194"/>
      <c r="K638" s="194"/>
      <c r="L638" s="194"/>
      <c r="M638" s="194"/>
    </row>
    <row r="639" ht="15.75" customHeight="1">
      <c r="H639" s="193"/>
      <c r="I639" s="194"/>
      <c r="J639" s="194"/>
      <c r="K639" s="194"/>
      <c r="L639" s="194"/>
      <c r="M639" s="194"/>
    </row>
    <row r="640" ht="15.75" customHeight="1">
      <c r="H640" s="193"/>
      <c r="I640" s="194"/>
      <c r="J640" s="194"/>
      <c r="K640" s="194"/>
      <c r="L640" s="194"/>
      <c r="M640" s="194"/>
    </row>
    <row r="641" ht="15.75" customHeight="1">
      <c r="H641" s="193"/>
      <c r="I641" s="194"/>
      <c r="J641" s="194"/>
      <c r="K641" s="194"/>
      <c r="L641" s="194"/>
      <c r="M641" s="194"/>
    </row>
    <row r="642" ht="15.75" customHeight="1">
      <c r="H642" s="193"/>
      <c r="I642" s="194"/>
      <c r="J642" s="194"/>
      <c r="K642" s="194"/>
      <c r="L642" s="194"/>
      <c r="M642" s="194"/>
    </row>
    <row r="643" ht="15.75" customHeight="1">
      <c r="H643" s="193"/>
      <c r="I643" s="194"/>
      <c r="J643" s="194"/>
      <c r="K643" s="194"/>
      <c r="L643" s="194"/>
      <c r="M643" s="194"/>
    </row>
    <row r="644" ht="15.75" customHeight="1">
      <c r="H644" s="193"/>
      <c r="I644" s="194"/>
      <c r="J644" s="194"/>
      <c r="K644" s="194"/>
      <c r="L644" s="194"/>
      <c r="M644" s="194"/>
    </row>
    <row r="645" ht="15.75" customHeight="1">
      <c r="H645" s="193"/>
      <c r="I645" s="194"/>
      <c r="J645" s="194"/>
      <c r="K645" s="194"/>
      <c r="L645" s="194"/>
      <c r="M645" s="194"/>
    </row>
    <row r="646" ht="15.75" customHeight="1">
      <c r="H646" s="193"/>
      <c r="I646" s="194"/>
      <c r="J646" s="194"/>
      <c r="K646" s="194"/>
      <c r="L646" s="194"/>
      <c r="M646" s="194"/>
    </row>
    <row r="647" ht="15.75" customHeight="1">
      <c r="H647" s="193"/>
      <c r="I647" s="194"/>
      <c r="J647" s="194"/>
      <c r="K647" s="194"/>
      <c r="L647" s="194"/>
      <c r="M647" s="194"/>
    </row>
    <row r="648" ht="15.75" customHeight="1">
      <c r="H648" s="193"/>
      <c r="I648" s="194"/>
      <c r="J648" s="194"/>
      <c r="K648" s="194"/>
      <c r="L648" s="194"/>
      <c r="M648" s="194"/>
    </row>
    <row r="649" ht="15.75" customHeight="1">
      <c r="H649" s="193"/>
      <c r="I649" s="194"/>
      <c r="J649" s="194"/>
      <c r="K649" s="194"/>
      <c r="L649" s="194"/>
      <c r="M649" s="194"/>
    </row>
    <row r="650" ht="15.75" customHeight="1">
      <c r="H650" s="193"/>
      <c r="I650" s="194"/>
      <c r="J650" s="194"/>
      <c r="K650" s="194"/>
      <c r="L650" s="194"/>
      <c r="M650" s="194"/>
    </row>
    <row r="651" ht="15.75" customHeight="1">
      <c r="H651" s="193"/>
      <c r="I651" s="194"/>
      <c r="J651" s="194"/>
      <c r="K651" s="194"/>
      <c r="L651" s="194"/>
      <c r="M651" s="194"/>
    </row>
    <row r="652" ht="15.75" customHeight="1">
      <c r="H652" s="193"/>
      <c r="I652" s="194"/>
      <c r="J652" s="194"/>
      <c r="K652" s="194"/>
      <c r="L652" s="194"/>
      <c r="M652" s="194"/>
    </row>
    <row r="653" ht="15.75" customHeight="1">
      <c r="H653" s="193"/>
      <c r="I653" s="194"/>
      <c r="J653" s="194"/>
      <c r="K653" s="194"/>
      <c r="L653" s="194"/>
      <c r="M653" s="194"/>
    </row>
    <row r="654" ht="15.75" customHeight="1">
      <c r="H654" s="193"/>
      <c r="I654" s="194"/>
      <c r="J654" s="194"/>
      <c r="K654" s="194"/>
      <c r="L654" s="194"/>
      <c r="M654" s="194"/>
    </row>
    <row r="655" ht="15.75" customHeight="1">
      <c r="H655" s="193"/>
      <c r="I655" s="194"/>
      <c r="J655" s="194"/>
      <c r="K655" s="194"/>
      <c r="L655" s="194"/>
      <c r="M655" s="194"/>
    </row>
    <row r="656" ht="15.75" customHeight="1">
      <c r="H656" s="193"/>
      <c r="I656" s="194"/>
      <c r="J656" s="194"/>
      <c r="K656" s="194"/>
      <c r="L656" s="194"/>
      <c r="M656" s="194"/>
    </row>
    <row r="657" ht="15.75" customHeight="1">
      <c r="H657" s="193"/>
      <c r="I657" s="194"/>
      <c r="J657" s="194"/>
      <c r="K657" s="194"/>
      <c r="L657" s="194"/>
      <c r="M657" s="194"/>
    </row>
    <row r="658" ht="15.75" customHeight="1">
      <c r="H658" s="193"/>
      <c r="I658" s="194"/>
      <c r="J658" s="194"/>
      <c r="K658" s="194"/>
      <c r="L658" s="194"/>
      <c r="M658" s="194"/>
    </row>
    <row r="659" ht="15.75" customHeight="1">
      <c r="H659" s="193"/>
      <c r="I659" s="194"/>
      <c r="J659" s="194"/>
      <c r="K659" s="194"/>
      <c r="L659" s="194"/>
      <c r="M659" s="194"/>
    </row>
    <row r="660" ht="15.75" customHeight="1">
      <c r="H660" s="193"/>
      <c r="I660" s="194"/>
      <c r="J660" s="194"/>
      <c r="K660" s="194"/>
      <c r="L660" s="194"/>
      <c r="M660" s="194"/>
    </row>
    <row r="661" ht="15.75" customHeight="1">
      <c r="H661" s="193"/>
      <c r="I661" s="194"/>
      <c r="J661" s="194"/>
      <c r="K661" s="194"/>
      <c r="L661" s="194"/>
      <c r="M661" s="194"/>
    </row>
    <row r="662" ht="15.75" customHeight="1">
      <c r="H662" s="193"/>
      <c r="I662" s="194"/>
      <c r="J662" s="194"/>
      <c r="K662" s="194"/>
      <c r="L662" s="194"/>
      <c r="M662" s="194"/>
    </row>
    <row r="663" ht="15.75" customHeight="1">
      <c r="H663" s="193"/>
      <c r="I663" s="194"/>
      <c r="J663" s="194"/>
      <c r="K663" s="194"/>
      <c r="L663" s="194"/>
      <c r="M663" s="194"/>
    </row>
    <row r="664" ht="15.75" customHeight="1">
      <c r="H664" s="193"/>
      <c r="I664" s="194"/>
      <c r="J664" s="194"/>
      <c r="K664" s="194"/>
      <c r="L664" s="194"/>
      <c r="M664" s="194"/>
    </row>
    <row r="665" ht="15.75" customHeight="1">
      <c r="H665" s="193"/>
      <c r="I665" s="194"/>
      <c r="J665" s="194"/>
      <c r="K665" s="194"/>
      <c r="L665" s="194"/>
      <c r="M665" s="194"/>
    </row>
    <row r="666" ht="15.75" customHeight="1">
      <c r="H666" s="193"/>
      <c r="I666" s="194"/>
      <c r="J666" s="194"/>
      <c r="K666" s="194"/>
      <c r="L666" s="194"/>
      <c r="M666" s="194"/>
    </row>
    <row r="667" ht="15.75" customHeight="1">
      <c r="H667" s="193"/>
      <c r="I667" s="194"/>
      <c r="J667" s="194"/>
      <c r="K667" s="194"/>
      <c r="L667" s="194"/>
      <c r="M667" s="194"/>
    </row>
    <row r="668" ht="15.75" customHeight="1">
      <c r="H668" s="193"/>
      <c r="I668" s="194"/>
      <c r="J668" s="194"/>
      <c r="K668" s="194"/>
      <c r="L668" s="194"/>
      <c r="M668" s="194"/>
    </row>
    <row r="669" ht="15.75" customHeight="1">
      <c r="H669" s="193"/>
      <c r="I669" s="194"/>
      <c r="J669" s="194"/>
      <c r="K669" s="194"/>
      <c r="L669" s="194"/>
      <c r="M669" s="194"/>
    </row>
    <row r="670" ht="15.75" customHeight="1">
      <c r="H670" s="193"/>
      <c r="I670" s="194"/>
      <c r="J670" s="194"/>
      <c r="K670" s="194"/>
      <c r="L670" s="194"/>
      <c r="M670" s="194"/>
    </row>
    <row r="671" ht="15.75" customHeight="1">
      <c r="H671" s="193"/>
      <c r="I671" s="194"/>
      <c r="J671" s="194"/>
      <c r="K671" s="194"/>
      <c r="L671" s="194"/>
      <c r="M671" s="194"/>
    </row>
    <row r="672" ht="15.75" customHeight="1">
      <c r="H672" s="193"/>
      <c r="I672" s="194"/>
      <c r="J672" s="194"/>
      <c r="K672" s="194"/>
      <c r="L672" s="194"/>
      <c r="M672" s="194"/>
    </row>
    <row r="673" ht="15.75" customHeight="1">
      <c r="H673" s="193"/>
      <c r="I673" s="194"/>
      <c r="J673" s="194"/>
      <c r="K673" s="194"/>
      <c r="L673" s="194"/>
      <c r="M673" s="194"/>
    </row>
    <row r="674" ht="15.75" customHeight="1">
      <c r="H674" s="193"/>
      <c r="I674" s="194"/>
      <c r="J674" s="194"/>
      <c r="K674" s="194"/>
      <c r="L674" s="194"/>
      <c r="M674" s="194"/>
    </row>
    <row r="675" ht="15.75" customHeight="1">
      <c r="H675" s="193"/>
      <c r="I675" s="194"/>
      <c r="J675" s="194"/>
      <c r="K675" s="194"/>
      <c r="L675" s="194"/>
      <c r="M675" s="194"/>
    </row>
    <row r="676" ht="15.75" customHeight="1">
      <c r="H676" s="193"/>
      <c r="I676" s="194"/>
      <c r="J676" s="194"/>
      <c r="K676" s="194"/>
      <c r="L676" s="194"/>
      <c r="M676" s="194"/>
    </row>
    <row r="677" ht="15.75" customHeight="1">
      <c r="H677" s="193"/>
      <c r="I677" s="194"/>
      <c r="J677" s="194"/>
      <c r="K677" s="194"/>
      <c r="L677" s="194"/>
      <c r="M677" s="194"/>
    </row>
    <row r="678" ht="15.75" customHeight="1">
      <c r="H678" s="193"/>
      <c r="I678" s="194"/>
      <c r="J678" s="194"/>
      <c r="K678" s="194"/>
      <c r="L678" s="194"/>
      <c r="M678" s="194"/>
    </row>
    <row r="679" ht="15.75" customHeight="1">
      <c r="H679" s="193"/>
      <c r="I679" s="194"/>
      <c r="J679" s="194"/>
      <c r="K679" s="194"/>
      <c r="L679" s="194"/>
      <c r="M679" s="194"/>
    </row>
    <row r="680" ht="15.75" customHeight="1">
      <c r="H680" s="193"/>
      <c r="I680" s="194"/>
      <c r="J680" s="194"/>
      <c r="K680" s="194"/>
      <c r="L680" s="194"/>
      <c r="M680" s="194"/>
    </row>
    <row r="681" ht="15.75" customHeight="1">
      <c r="H681" s="193"/>
      <c r="I681" s="194"/>
      <c r="J681" s="194"/>
      <c r="K681" s="194"/>
      <c r="L681" s="194"/>
      <c r="M681" s="194"/>
    </row>
    <row r="682" ht="15.75" customHeight="1">
      <c r="H682" s="193"/>
      <c r="I682" s="194"/>
      <c r="J682" s="194"/>
      <c r="K682" s="194"/>
      <c r="L682" s="194"/>
      <c r="M682" s="194"/>
    </row>
    <row r="683" ht="15.75" customHeight="1">
      <c r="H683" s="193"/>
      <c r="I683" s="194"/>
      <c r="J683" s="194"/>
      <c r="K683" s="194"/>
      <c r="L683" s="194"/>
      <c r="M683" s="194"/>
    </row>
    <row r="684" ht="15.75" customHeight="1">
      <c r="H684" s="193"/>
      <c r="I684" s="194"/>
      <c r="J684" s="194"/>
      <c r="K684" s="194"/>
      <c r="L684" s="194"/>
      <c r="M684" s="194"/>
    </row>
    <row r="685" ht="15.75" customHeight="1">
      <c r="H685" s="193"/>
      <c r="I685" s="194"/>
      <c r="J685" s="194"/>
      <c r="K685" s="194"/>
      <c r="L685" s="194"/>
      <c r="M685" s="194"/>
    </row>
    <row r="686" ht="15.75" customHeight="1">
      <c r="H686" s="193"/>
      <c r="I686" s="194"/>
      <c r="J686" s="194"/>
      <c r="K686" s="194"/>
      <c r="L686" s="194"/>
      <c r="M686" s="194"/>
    </row>
    <row r="687" ht="15.75" customHeight="1">
      <c r="H687" s="193"/>
      <c r="I687" s="194"/>
      <c r="J687" s="194"/>
      <c r="K687" s="194"/>
      <c r="L687" s="194"/>
      <c r="M687" s="194"/>
    </row>
    <row r="688" ht="15.75" customHeight="1">
      <c r="H688" s="193"/>
      <c r="I688" s="194"/>
      <c r="J688" s="194"/>
      <c r="K688" s="194"/>
      <c r="L688" s="194"/>
      <c r="M688" s="194"/>
    </row>
    <row r="689" ht="15.75" customHeight="1">
      <c r="H689" s="193"/>
      <c r="I689" s="194"/>
      <c r="J689" s="194"/>
      <c r="K689" s="194"/>
      <c r="L689" s="194"/>
      <c r="M689" s="194"/>
    </row>
    <row r="690" ht="15.75" customHeight="1">
      <c r="H690" s="193"/>
      <c r="I690" s="194"/>
      <c r="J690" s="194"/>
      <c r="K690" s="194"/>
      <c r="L690" s="194"/>
      <c r="M690" s="194"/>
    </row>
    <row r="691" ht="15.75" customHeight="1">
      <c r="H691" s="193"/>
      <c r="I691" s="194"/>
      <c r="J691" s="194"/>
      <c r="K691" s="194"/>
      <c r="L691" s="194"/>
      <c r="M691" s="194"/>
    </row>
    <row r="692" ht="15.75" customHeight="1">
      <c r="H692" s="193"/>
      <c r="I692" s="194"/>
      <c r="J692" s="194"/>
      <c r="K692" s="194"/>
      <c r="L692" s="194"/>
      <c r="M692" s="194"/>
    </row>
    <row r="693" ht="15.75" customHeight="1">
      <c r="H693" s="193"/>
      <c r="I693" s="194"/>
      <c r="J693" s="194"/>
      <c r="K693" s="194"/>
      <c r="L693" s="194"/>
      <c r="M693" s="194"/>
    </row>
    <row r="694" ht="15.75" customHeight="1">
      <c r="H694" s="193"/>
      <c r="I694" s="194"/>
      <c r="J694" s="194"/>
      <c r="K694" s="194"/>
      <c r="L694" s="194"/>
      <c r="M694" s="194"/>
    </row>
    <row r="695" ht="15.75" customHeight="1">
      <c r="H695" s="193"/>
      <c r="I695" s="194"/>
      <c r="J695" s="194"/>
      <c r="K695" s="194"/>
      <c r="L695" s="194"/>
      <c r="M695" s="194"/>
    </row>
    <row r="696" ht="15.75" customHeight="1">
      <c r="H696" s="193"/>
      <c r="I696" s="194"/>
      <c r="J696" s="194"/>
      <c r="K696" s="194"/>
      <c r="L696" s="194"/>
      <c r="M696" s="194"/>
    </row>
    <row r="697" ht="15.75" customHeight="1">
      <c r="H697" s="193"/>
      <c r="I697" s="194"/>
      <c r="J697" s="194"/>
      <c r="K697" s="194"/>
      <c r="L697" s="194"/>
      <c r="M697" s="194"/>
    </row>
    <row r="698" ht="15.75" customHeight="1">
      <c r="H698" s="193"/>
      <c r="I698" s="194"/>
      <c r="J698" s="194"/>
      <c r="K698" s="194"/>
      <c r="L698" s="194"/>
      <c r="M698" s="194"/>
    </row>
    <row r="699" ht="15.75" customHeight="1">
      <c r="H699" s="193"/>
      <c r="I699" s="194"/>
      <c r="J699" s="194"/>
      <c r="K699" s="194"/>
      <c r="L699" s="194"/>
      <c r="M699" s="194"/>
    </row>
    <row r="700" ht="15.75" customHeight="1">
      <c r="H700" s="193"/>
      <c r="I700" s="194"/>
      <c r="J700" s="194"/>
      <c r="K700" s="194"/>
      <c r="L700" s="194"/>
      <c r="M700" s="194"/>
    </row>
    <row r="701" ht="15.75" customHeight="1">
      <c r="H701" s="193"/>
      <c r="I701" s="194"/>
      <c r="J701" s="194"/>
      <c r="K701" s="194"/>
      <c r="L701" s="194"/>
      <c r="M701" s="194"/>
    </row>
    <row r="702" ht="15.75" customHeight="1">
      <c r="H702" s="193"/>
      <c r="I702" s="194"/>
      <c r="J702" s="194"/>
      <c r="K702" s="194"/>
      <c r="L702" s="194"/>
      <c r="M702" s="194"/>
    </row>
    <row r="703" ht="15.75" customHeight="1">
      <c r="H703" s="193"/>
      <c r="I703" s="194"/>
      <c r="J703" s="194"/>
      <c r="K703" s="194"/>
      <c r="L703" s="194"/>
      <c r="M703" s="194"/>
    </row>
    <row r="704" ht="15.75" customHeight="1">
      <c r="H704" s="193"/>
      <c r="I704" s="194"/>
      <c r="J704" s="194"/>
      <c r="K704" s="194"/>
      <c r="L704" s="194"/>
      <c r="M704" s="194"/>
    </row>
    <row r="705" ht="15.75" customHeight="1">
      <c r="H705" s="193"/>
      <c r="I705" s="194"/>
      <c r="J705" s="194"/>
      <c r="K705" s="194"/>
      <c r="L705" s="194"/>
      <c r="M705" s="194"/>
    </row>
    <row r="706" ht="15.75" customHeight="1">
      <c r="H706" s="193"/>
      <c r="I706" s="194"/>
      <c r="J706" s="194"/>
      <c r="K706" s="194"/>
      <c r="L706" s="194"/>
      <c r="M706" s="194"/>
    </row>
    <row r="707" ht="15.75" customHeight="1">
      <c r="H707" s="193"/>
      <c r="I707" s="194"/>
      <c r="J707" s="194"/>
      <c r="K707" s="194"/>
      <c r="L707" s="194"/>
      <c r="M707" s="194"/>
    </row>
    <row r="708" ht="15.75" customHeight="1">
      <c r="H708" s="193"/>
      <c r="I708" s="194"/>
      <c r="J708" s="194"/>
      <c r="K708" s="194"/>
      <c r="L708" s="194"/>
      <c r="M708" s="194"/>
    </row>
    <row r="709" ht="15.75" customHeight="1">
      <c r="H709" s="193"/>
      <c r="I709" s="194"/>
      <c r="J709" s="194"/>
      <c r="K709" s="194"/>
      <c r="L709" s="194"/>
      <c r="M709" s="194"/>
    </row>
    <row r="710" ht="15.75" customHeight="1">
      <c r="H710" s="193"/>
      <c r="I710" s="194"/>
      <c r="J710" s="194"/>
      <c r="K710" s="194"/>
      <c r="L710" s="194"/>
      <c r="M710" s="194"/>
    </row>
    <row r="711" ht="15.75" customHeight="1">
      <c r="H711" s="193"/>
      <c r="I711" s="194"/>
      <c r="J711" s="194"/>
      <c r="K711" s="194"/>
      <c r="L711" s="194"/>
      <c r="M711" s="194"/>
    </row>
    <row r="712" ht="15.75" customHeight="1">
      <c r="H712" s="193"/>
      <c r="I712" s="194"/>
      <c r="J712" s="194"/>
      <c r="K712" s="194"/>
      <c r="L712" s="194"/>
      <c r="M712" s="194"/>
    </row>
    <row r="713" ht="15.75" customHeight="1">
      <c r="H713" s="193"/>
      <c r="I713" s="194"/>
      <c r="J713" s="194"/>
      <c r="K713" s="194"/>
      <c r="L713" s="194"/>
      <c r="M713" s="194"/>
    </row>
    <row r="714" ht="15.75" customHeight="1">
      <c r="H714" s="193"/>
      <c r="I714" s="194"/>
      <c r="J714" s="194"/>
      <c r="K714" s="194"/>
      <c r="L714" s="194"/>
      <c r="M714" s="194"/>
    </row>
    <row r="715" ht="15.75" customHeight="1">
      <c r="H715" s="193"/>
      <c r="I715" s="194"/>
      <c r="J715" s="194"/>
      <c r="K715" s="194"/>
      <c r="L715" s="194"/>
      <c r="M715" s="194"/>
    </row>
    <row r="716" ht="15.75" customHeight="1">
      <c r="H716" s="193"/>
      <c r="I716" s="194"/>
      <c r="J716" s="194"/>
      <c r="K716" s="194"/>
      <c r="L716" s="194"/>
      <c r="M716" s="194"/>
    </row>
    <row r="717" ht="15.75" customHeight="1">
      <c r="H717" s="193"/>
      <c r="I717" s="194"/>
      <c r="J717" s="194"/>
      <c r="K717" s="194"/>
      <c r="L717" s="194"/>
      <c r="M717" s="194"/>
    </row>
    <row r="718" ht="15.75" customHeight="1">
      <c r="H718" s="193"/>
      <c r="I718" s="194"/>
      <c r="J718" s="194"/>
      <c r="K718" s="194"/>
      <c r="L718" s="194"/>
      <c r="M718" s="194"/>
    </row>
    <row r="719" ht="15.75" customHeight="1">
      <c r="H719" s="193"/>
      <c r="I719" s="194"/>
      <c r="J719" s="194"/>
      <c r="K719" s="194"/>
      <c r="L719" s="194"/>
      <c r="M719" s="194"/>
    </row>
    <row r="720" ht="15.75" customHeight="1">
      <c r="H720" s="193"/>
      <c r="I720" s="194"/>
      <c r="J720" s="194"/>
      <c r="K720" s="194"/>
      <c r="L720" s="194"/>
      <c r="M720" s="194"/>
    </row>
    <row r="721" ht="15.75" customHeight="1">
      <c r="H721" s="193"/>
      <c r="I721" s="194"/>
      <c r="J721" s="194"/>
      <c r="K721" s="194"/>
      <c r="L721" s="194"/>
      <c r="M721" s="194"/>
    </row>
    <row r="722" ht="15.75" customHeight="1">
      <c r="H722" s="193"/>
      <c r="I722" s="194"/>
      <c r="J722" s="194"/>
      <c r="K722" s="194"/>
      <c r="L722" s="194"/>
      <c r="M722" s="194"/>
    </row>
    <row r="723" ht="15.75" customHeight="1">
      <c r="H723" s="193"/>
      <c r="I723" s="194"/>
      <c r="J723" s="194"/>
      <c r="K723" s="194"/>
      <c r="L723" s="194"/>
      <c r="M723" s="194"/>
    </row>
    <row r="724" ht="15.75" customHeight="1">
      <c r="H724" s="193"/>
      <c r="I724" s="194"/>
      <c r="J724" s="194"/>
      <c r="K724" s="194"/>
      <c r="L724" s="194"/>
      <c r="M724" s="194"/>
    </row>
    <row r="725" ht="15.75" customHeight="1">
      <c r="H725" s="193"/>
      <c r="I725" s="194"/>
      <c r="J725" s="194"/>
      <c r="K725" s="194"/>
      <c r="L725" s="194"/>
      <c r="M725" s="194"/>
    </row>
    <row r="726" ht="15.75" customHeight="1">
      <c r="H726" s="193"/>
      <c r="I726" s="194"/>
      <c r="J726" s="194"/>
      <c r="K726" s="194"/>
      <c r="L726" s="194"/>
      <c r="M726" s="194"/>
    </row>
    <row r="727" ht="15.75" customHeight="1">
      <c r="H727" s="193"/>
      <c r="I727" s="194"/>
      <c r="J727" s="194"/>
      <c r="K727" s="194"/>
      <c r="L727" s="194"/>
      <c r="M727" s="194"/>
    </row>
    <row r="728" ht="15.75" customHeight="1">
      <c r="H728" s="193"/>
      <c r="I728" s="194"/>
      <c r="J728" s="194"/>
      <c r="K728" s="194"/>
      <c r="L728" s="194"/>
      <c r="M728" s="194"/>
    </row>
    <row r="729" ht="15.75" customHeight="1">
      <c r="H729" s="193"/>
      <c r="I729" s="194"/>
      <c r="J729" s="194"/>
      <c r="K729" s="194"/>
      <c r="L729" s="194"/>
      <c r="M729" s="194"/>
    </row>
    <row r="730" ht="15.75" customHeight="1">
      <c r="H730" s="193"/>
      <c r="I730" s="194"/>
      <c r="J730" s="194"/>
      <c r="K730" s="194"/>
      <c r="L730" s="194"/>
      <c r="M730" s="194"/>
    </row>
    <row r="731" ht="15.75" customHeight="1">
      <c r="H731" s="193"/>
      <c r="I731" s="194"/>
      <c r="J731" s="194"/>
      <c r="K731" s="194"/>
      <c r="L731" s="194"/>
      <c r="M731" s="194"/>
    </row>
    <row r="732" ht="15.75" customHeight="1">
      <c r="H732" s="193"/>
      <c r="I732" s="194"/>
      <c r="J732" s="194"/>
      <c r="K732" s="194"/>
      <c r="L732" s="194"/>
      <c r="M732" s="194"/>
    </row>
    <row r="733" ht="15.75" customHeight="1">
      <c r="H733" s="193"/>
      <c r="I733" s="194"/>
      <c r="J733" s="194"/>
      <c r="K733" s="194"/>
      <c r="L733" s="194"/>
      <c r="M733" s="194"/>
    </row>
    <row r="734" ht="15.75" customHeight="1">
      <c r="H734" s="193"/>
      <c r="I734" s="194"/>
      <c r="J734" s="194"/>
      <c r="K734" s="194"/>
      <c r="L734" s="194"/>
      <c r="M734" s="194"/>
    </row>
    <row r="735" ht="15.75" customHeight="1">
      <c r="H735" s="193"/>
      <c r="I735" s="194"/>
      <c r="J735" s="194"/>
      <c r="K735" s="194"/>
      <c r="L735" s="194"/>
      <c r="M735" s="194"/>
    </row>
    <row r="736" ht="15.75" customHeight="1">
      <c r="H736" s="193"/>
      <c r="I736" s="194"/>
      <c r="J736" s="194"/>
      <c r="K736" s="194"/>
      <c r="L736" s="194"/>
      <c r="M736" s="194"/>
    </row>
    <row r="737" ht="15.75" customHeight="1">
      <c r="H737" s="193"/>
      <c r="I737" s="194"/>
      <c r="J737" s="194"/>
      <c r="K737" s="194"/>
      <c r="L737" s="194"/>
      <c r="M737" s="194"/>
    </row>
    <row r="738" ht="15.75" customHeight="1">
      <c r="H738" s="193"/>
      <c r="I738" s="194"/>
      <c r="J738" s="194"/>
      <c r="K738" s="194"/>
      <c r="L738" s="194"/>
      <c r="M738" s="194"/>
    </row>
    <row r="739" ht="15.75" customHeight="1">
      <c r="H739" s="193"/>
      <c r="I739" s="194"/>
      <c r="J739" s="194"/>
      <c r="K739" s="194"/>
      <c r="L739" s="194"/>
      <c r="M739" s="194"/>
    </row>
    <row r="740" ht="15.75" customHeight="1">
      <c r="H740" s="193"/>
      <c r="I740" s="194"/>
      <c r="J740" s="194"/>
      <c r="K740" s="194"/>
      <c r="L740" s="194"/>
      <c r="M740" s="194"/>
    </row>
    <row r="741" ht="15.75" customHeight="1">
      <c r="H741" s="193"/>
      <c r="I741" s="194"/>
      <c r="J741" s="194"/>
      <c r="K741" s="194"/>
      <c r="L741" s="194"/>
      <c r="M741" s="194"/>
    </row>
    <row r="742" ht="15.75" customHeight="1">
      <c r="H742" s="193"/>
      <c r="I742" s="194"/>
      <c r="J742" s="194"/>
      <c r="K742" s="194"/>
      <c r="L742" s="194"/>
      <c r="M742" s="194"/>
    </row>
    <row r="743" ht="15.75" customHeight="1">
      <c r="H743" s="193"/>
      <c r="I743" s="194"/>
      <c r="J743" s="194"/>
      <c r="K743" s="194"/>
      <c r="L743" s="194"/>
      <c r="M743" s="194"/>
    </row>
    <row r="744" ht="15.75" customHeight="1">
      <c r="H744" s="193"/>
      <c r="I744" s="194"/>
      <c r="J744" s="194"/>
      <c r="K744" s="194"/>
      <c r="L744" s="194"/>
      <c r="M744" s="194"/>
    </row>
    <row r="745" ht="15.75" customHeight="1">
      <c r="H745" s="193"/>
      <c r="I745" s="194"/>
      <c r="J745" s="194"/>
      <c r="K745" s="194"/>
      <c r="L745" s="194"/>
      <c r="M745" s="194"/>
    </row>
    <row r="746" ht="15.75" customHeight="1">
      <c r="H746" s="193"/>
      <c r="I746" s="194"/>
      <c r="J746" s="194"/>
      <c r="K746" s="194"/>
      <c r="L746" s="194"/>
      <c r="M746" s="194"/>
    </row>
    <row r="747" ht="15.75" customHeight="1">
      <c r="H747" s="193"/>
      <c r="I747" s="194"/>
      <c r="J747" s="194"/>
      <c r="K747" s="194"/>
      <c r="L747" s="194"/>
      <c r="M747" s="194"/>
    </row>
    <row r="748" ht="15.75" customHeight="1">
      <c r="H748" s="193"/>
      <c r="I748" s="194"/>
      <c r="J748" s="194"/>
      <c r="K748" s="194"/>
      <c r="L748" s="194"/>
      <c r="M748" s="194"/>
    </row>
    <row r="749" ht="15.75" customHeight="1">
      <c r="H749" s="193"/>
      <c r="I749" s="194"/>
      <c r="J749" s="194"/>
      <c r="K749" s="194"/>
      <c r="L749" s="194"/>
      <c r="M749" s="194"/>
    </row>
    <row r="750" ht="15.75" customHeight="1">
      <c r="H750" s="193"/>
      <c r="I750" s="194"/>
      <c r="J750" s="194"/>
      <c r="K750" s="194"/>
      <c r="L750" s="194"/>
      <c r="M750" s="194"/>
    </row>
    <row r="751" ht="15.75" customHeight="1">
      <c r="H751" s="193"/>
      <c r="I751" s="194"/>
      <c r="J751" s="194"/>
      <c r="K751" s="194"/>
      <c r="L751" s="194"/>
      <c r="M751" s="194"/>
    </row>
    <row r="752" ht="15.75" customHeight="1">
      <c r="H752" s="193"/>
      <c r="I752" s="194"/>
      <c r="J752" s="194"/>
      <c r="K752" s="194"/>
      <c r="L752" s="194"/>
      <c r="M752" s="194"/>
    </row>
    <row r="753" ht="15.75" customHeight="1">
      <c r="H753" s="193"/>
      <c r="I753" s="194"/>
      <c r="J753" s="194"/>
      <c r="K753" s="194"/>
      <c r="L753" s="194"/>
      <c r="M753" s="194"/>
    </row>
    <row r="754" ht="15.75" customHeight="1">
      <c r="H754" s="193"/>
      <c r="I754" s="194"/>
      <c r="J754" s="194"/>
      <c r="K754" s="194"/>
      <c r="L754" s="194"/>
      <c r="M754" s="194"/>
    </row>
    <row r="755" ht="15.75" customHeight="1">
      <c r="H755" s="193"/>
      <c r="I755" s="194"/>
      <c r="J755" s="194"/>
      <c r="K755" s="194"/>
      <c r="L755" s="194"/>
      <c r="M755" s="194"/>
    </row>
    <row r="756" ht="15.75" customHeight="1">
      <c r="H756" s="193"/>
      <c r="I756" s="194"/>
      <c r="J756" s="194"/>
      <c r="K756" s="194"/>
      <c r="L756" s="194"/>
      <c r="M756" s="194"/>
    </row>
    <row r="757" ht="15.75" customHeight="1">
      <c r="H757" s="193"/>
      <c r="I757" s="194"/>
      <c r="J757" s="194"/>
      <c r="K757" s="194"/>
      <c r="L757" s="194"/>
      <c r="M757" s="194"/>
    </row>
    <row r="758" ht="15.75" customHeight="1">
      <c r="H758" s="193"/>
      <c r="I758" s="194"/>
      <c r="J758" s="194"/>
      <c r="K758" s="194"/>
      <c r="L758" s="194"/>
      <c r="M758" s="194"/>
    </row>
    <row r="759" ht="15.75" customHeight="1">
      <c r="H759" s="193"/>
      <c r="I759" s="194"/>
      <c r="J759" s="194"/>
      <c r="K759" s="194"/>
      <c r="L759" s="194"/>
      <c r="M759" s="194"/>
    </row>
    <row r="760" ht="15.75" customHeight="1">
      <c r="H760" s="193"/>
      <c r="I760" s="194"/>
      <c r="J760" s="194"/>
      <c r="K760" s="194"/>
      <c r="L760" s="194"/>
      <c r="M760" s="194"/>
    </row>
    <row r="761" ht="15.75" customHeight="1">
      <c r="H761" s="193"/>
      <c r="I761" s="194"/>
      <c r="J761" s="194"/>
      <c r="K761" s="194"/>
      <c r="L761" s="194"/>
      <c r="M761" s="194"/>
    </row>
    <row r="762" ht="15.75" customHeight="1">
      <c r="H762" s="193"/>
      <c r="I762" s="194"/>
      <c r="J762" s="194"/>
      <c r="K762" s="194"/>
      <c r="L762" s="194"/>
      <c r="M762" s="194"/>
    </row>
    <row r="763" ht="15.75" customHeight="1">
      <c r="H763" s="193"/>
      <c r="I763" s="194"/>
      <c r="J763" s="194"/>
      <c r="K763" s="194"/>
      <c r="L763" s="194"/>
      <c r="M763" s="194"/>
    </row>
    <row r="764" ht="15.75" customHeight="1">
      <c r="H764" s="193"/>
      <c r="I764" s="194"/>
      <c r="J764" s="194"/>
      <c r="K764" s="194"/>
      <c r="L764" s="194"/>
      <c r="M764" s="194"/>
    </row>
    <row r="765" ht="15.75" customHeight="1">
      <c r="H765" s="193"/>
      <c r="I765" s="194"/>
      <c r="J765" s="194"/>
      <c r="K765" s="194"/>
      <c r="L765" s="194"/>
      <c r="M765" s="194"/>
    </row>
    <row r="766" ht="15.75" customHeight="1">
      <c r="H766" s="193"/>
      <c r="I766" s="194"/>
      <c r="J766" s="194"/>
      <c r="K766" s="194"/>
      <c r="L766" s="194"/>
      <c r="M766" s="194"/>
    </row>
    <row r="767" ht="15.75" customHeight="1">
      <c r="H767" s="193"/>
      <c r="I767" s="194"/>
      <c r="J767" s="194"/>
      <c r="K767" s="194"/>
      <c r="L767" s="194"/>
      <c r="M767" s="194"/>
    </row>
    <row r="768" ht="15.75" customHeight="1">
      <c r="H768" s="193"/>
      <c r="I768" s="194"/>
      <c r="J768" s="194"/>
      <c r="K768" s="194"/>
      <c r="L768" s="194"/>
      <c r="M768" s="194"/>
    </row>
    <row r="769" ht="15.75" customHeight="1">
      <c r="H769" s="193"/>
      <c r="I769" s="194"/>
      <c r="J769" s="194"/>
      <c r="K769" s="194"/>
      <c r="L769" s="194"/>
      <c r="M769" s="194"/>
    </row>
    <row r="770" ht="15.75" customHeight="1">
      <c r="H770" s="193"/>
      <c r="I770" s="194"/>
      <c r="J770" s="194"/>
      <c r="K770" s="194"/>
      <c r="L770" s="194"/>
      <c r="M770" s="194"/>
    </row>
    <row r="771" ht="15.75" customHeight="1">
      <c r="H771" s="193"/>
      <c r="I771" s="194"/>
      <c r="J771" s="194"/>
      <c r="K771" s="194"/>
      <c r="L771" s="194"/>
      <c r="M771" s="194"/>
    </row>
    <row r="772" ht="15.75" customHeight="1">
      <c r="H772" s="193"/>
      <c r="I772" s="194"/>
      <c r="J772" s="194"/>
      <c r="K772" s="194"/>
      <c r="L772" s="194"/>
      <c r="M772" s="194"/>
    </row>
    <row r="773" ht="15.75" customHeight="1">
      <c r="H773" s="193"/>
      <c r="I773" s="194"/>
      <c r="J773" s="194"/>
      <c r="K773" s="194"/>
      <c r="L773" s="194"/>
      <c r="M773" s="194"/>
    </row>
    <row r="774" ht="15.75" customHeight="1">
      <c r="H774" s="193"/>
      <c r="I774" s="194"/>
      <c r="J774" s="194"/>
      <c r="K774" s="194"/>
      <c r="L774" s="194"/>
      <c r="M774" s="194"/>
    </row>
    <row r="775" ht="15.75" customHeight="1">
      <c r="H775" s="193"/>
      <c r="I775" s="194"/>
      <c r="J775" s="194"/>
      <c r="K775" s="194"/>
      <c r="L775" s="194"/>
      <c r="M775" s="194"/>
    </row>
    <row r="776" ht="15.75" customHeight="1">
      <c r="H776" s="193"/>
      <c r="I776" s="194"/>
      <c r="J776" s="194"/>
      <c r="K776" s="194"/>
      <c r="L776" s="194"/>
      <c r="M776" s="194"/>
    </row>
    <row r="777" ht="15.75" customHeight="1">
      <c r="H777" s="193"/>
      <c r="I777" s="194"/>
      <c r="J777" s="194"/>
      <c r="K777" s="194"/>
      <c r="L777" s="194"/>
      <c r="M777" s="194"/>
    </row>
    <row r="778" ht="15.75" customHeight="1">
      <c r="H778" s="193"/>
      <c r="I778" s="194"/>
      <c r="J778" s="194"/>
      <c r="K778" s="194"/>
      <c r="L778" s="194"/>
      <c r="M778" s="194"/>
    </row>
    <row r="779" ht="15.75" customHeight="1">
      <c r="H779" s="193"/>
      <c r="I779" s="194"/>
      <c r="J779" s="194"/>
      <c r="K779" s="194"/>
      <c r="L779" s="194"/>
      <c r="M779" s="194"/>
    </row>
    <row r="780" ht="15.75" customHeight="1">
      <c r="H780" s="193"/>
      <c r="I780" s="194"/>
      <c r="J780" s="194"/>
      <c r="K780" s="194"/>
      <c r="L780" s="194"/>
      <c r="M780" s="194"/>
    </row>
    <row r="781" ht="15.75" customHeight="1">
      <c r="H781" s="193"/>
      <c r="I781" s="194"/>
      <c r="J781" s="194"/>
      <c r="K781" s="194"/>
      <c r="L781" s="194"/>
      <c r="M781" s="194"/>
    </row>
    <row r="782" ht="15.75" customHeight="1">
      <c r="H782" s="193"/>
      <c r="I782" s="194"/>
      <c r="J782" s="194"/>
      <c r="K782" s="194"/>
      <c r="L782" s="194"/>
      <c r="M782" s="194"/>
    </row>
    <row r="783" ht="15.75" customHeight="1">
      <c r="H783" s="193"/>
      <c r="I783" s="194"/>
      <c r="J783" s="194"/>
      <c r="K783" s="194"/>
      <c r="L783" s="194"/>
      <c r="M783" s="194"/>
    </row>
    <row r="784" ht="15.75" customHeight="1">
      <c r="H784" s="193"/>
      <c r="I784" s="194"/>
      <c r="J784" s="194"/>
      <c r="K784" s="194"/>
      <c r="L784" s="194"/>
      <c r="M784" s="194"/>
    </row>
    <row r="785" ht="15.75" customHeight="1">
      <c r="H785" s="193"/>
      <c r="I785" s="194"/>
      <c r="J785" s="194"/>
      <c r="K785" s="194"/>
      <c r="L785" s="194"/>
      <c r="M785" s="194"/>
    </row>
    <row r="786" ht="15.75" customHeight="1">
      <c r="H786" s="193"/>
      <c r="I786" s="194"/>
      <c r="J786" s="194"/>
      <c r="K786" s="194"/>
      <c r="L786" s="194"/>
      <c r="M786" s="194"/>
    </row>
    <row r="787" ht="15.75" customHeight="1">
      <c r="H787" s="193"/>
      <c r="I787" s="194"/>
      <c r="J787" s="194"/>
      <c r="K787" s="194"/>
      <c r="L787" s="194"/>
      <c r="M787" s="194"/>
    </row>
    <row r="788" ht="15.75" customHeight="1">
      <c r="H788" s="193"/>
      <c r="I788" s="194"/>
      <c r="J788" s="194"/>
      <c r="K788" s="194"/>
      <c r="L788" s="194"/>
      <c r="M788" s="194"/>
    </row>
    <row r="789" ht="15.75" customHeight="1">
      <c r="H789" s="193"/>
      <c r="I789" s="194"/>
      <c r="J789" s="194"/>
      <c r="K789" s="194"/>
      <c r="L789" s="194"/>
      <c r="M789" s="194"/>
    </row>
    <row r="790" ht="15.75" customHeight="1">
      <c r="H790" s="193"/>
      <c r="I790" s="194"/>
      <c r="J790" s="194"/>
      <c r="K790" s="194"/>
      <c r="L790" s="194"/>
      <c r="M790" s="194"/>
    </row>
    <row r="791" ht="15.75" customHeight="1">
      <c r="H791" s="193"/>
      <c r="I791" s="194"/>
      <c r="J791" s="194"/>
      <c r="K791" s="194"/>
      <c r="L791" s="194"/>
      <c r="M791" s="194"/>
    </row>
    <row r="792" ht="15.75" customHeight="1">
      <c r="H792" s="193"/>
      <c r="I792" s="194"/>
      <c r="J792" s="194"/>
      <c r="K792" s="194"/>
      <c r="L792" s="194"/>
      <c r="M792" s="194"/>
    </row>
    <row r="793" ht="15.75" customHeight="1">
      <c r="H793" s="193"/>
      <c r="I793" s="194"/>
      <c r="J793" s="194"/>
      <c r="K793" s="194"/>
      <c r="L793" s="194"/>
      <c r="M793" s="194"/>
    </row>
    <row r="794" ht="15.75" customHeight="1">
      <c r="H794" s="193"/>
      <c r="I794" s="194"/>
      <c r="J794" s="194"/>
      <c r="K794" s="194"/>
      <c r="L794" s="194"/>
      <c r="M794" s="194"/>
    </row>
    <row r="795" ht="15.75" customHeight="1">
      <c r="H795" s="193"/>
      <c r="I795" s="194"/>
      <c r="J795" s="194"/>
      <c r="K795" s="194"/>
      <c r="L795" s="194"/>
      <c r="M795" s="194"/>
    </row>
    <row r="796" ht="15.75" customHeight="1">
      <c r="H796" s="193"/>
      <c r="I796" s="194"/>
      <c r="J796" s="194"/>
      <c r="K796" s="194"/>
      <c r="L796" s="194"/>
      <c r="M796" s="194"/>
    </row>
    <row r="797" ht="15.75" customHeight="1">
      <c r="H797" s="193"/>
      <c r="I797" s="194"/>
      <c r="J797" s="194"/>
      <c r="K797" s="194"/>
      <c r="L797" s="194"/>
      <c r="M797" s="194"/>
    </row>
    <row r="798" ht="15.75" customHeight="1">
      <c r="H798" s="193"/>
      <c r="I798" s="194"/>
      <c r="J798" s="194"/>
      <c r="K798" s="194"/>
      <c r="L798" s="194"/>
      <c r="M798" s="194"/>
    </row>
    <row r="799" ht="15.75" customHeight="1">
      <c r="H799" s="193"/>
      <c r="I799" s="194"/>
      <c r="J799" s="194"/>
      <c r="K799" s="194"/>
      <c r="L799" s="194"/>
      <c r="M799" s="194"/>
    </row>
    <row r="800" ht="15.75" customHeight="1">
      <c r="H800" s="193"/>
      <c r="I800" s="194"/>
      <c r="J800" s="194"/>
      <c r="K800" s="194"/>
      <c r="L800" s="194"/>
      <c r="M800" s="194"/>
    </row>
    <row r="801" ht="15.75" customHeight="1">
      <c r="H801" s="193"/>
      <c r="I801" s="194"/>
      <c r="J801" s="194"/>
      <c r="K801" s="194"/>
      <c r="L801" s="194"/>
      <c r="M801" s="194"/>
    </row>
    <row r="802" ht="15.75" customHeight="1">
      <c r="H802" s="193"/>
      <c r="I802" s="194"/>
      <c r="J802" s="194"/>
      <c r="K802" s="194"/>
      <c r="L802" s="194"/>
      <c r="M802" s="194"/>
    </row>
    <row r="803" ht="15.75" customHeight="1">
      <c r="H803" s="193"/>
      <c r="I803" s="194"/>
      <c r="J803" s="194"/>
      <c r="K803" s="194"/>
      <c r="L803" s="194"/>
      <c r="M803" s="194"/>
    </row>
    <row r="804" ht="15.75" customHeight="1">
      <c r="H804" s="193"/>
      <c r="I804" s="194"/>
      <c r="J804" s="194"/>
      <c r="K804" s="194"/>
      <c r="L804" s="194"/>
      <c r="M804" s="194"/>
    </row>
    <row r="805" ht="15.75" customHeight="1">
      <c r="H805" s="193"/>
      <c r="I805" s="194"/>
      <c r="J805" s="194"/>
      <c r="K805" s="194"/>
      <c r="L805" s="194"/>
      <c r="M805" s="194"/>
    </row>
    <row r="806" ht="15.75" customHeight="1">
      <c r="H806" s="193"/>
      <c r="I806" s="194"/>
      <c r="J806" s="194"/>
      <c r="K806" s="194"/>
      <c r="L806" s="194"/>
      <c r="M806" s="194"/>
    </row>
    <row r="807" ht="15.75" customHeight="1">
      <c r="H807" s="193"/>
      <c r="I807" s="194"/>
      <c r="J807" s="194"/>
      <c r="K807" s="194"/>
      <c r="L807" s="194"/>
      <c r="M807" s="194"/>
    </row>
    <row r="808" ht="15.75" customHeight="1">
      <c r="H808" s="193"/>
      <c r="I808" s="194"/>
      <c r="J808" s="194"/>
      <c r="K808" s="194"/>
      <c r="L808" s="194"/>
      <c r="M808" s="194"/>
    </row>
    <row r="809" ht="15.75" customHeight="1">
      <c r="H809" s="193"/>
      <c r="I809" s="194"/>
      <c r="J809" s="194"/>
      <c r="K809" s="194"/>
      <c r="L809" s="194"/>
      <c r="M809" s="194"/>
    </row>
    <row r="810" ht="15.75" customHeight="1">
      <c r="H810" s="193"/>
      <c r="I810" s="194"/>
      <c r="J810" s="194"/>
      <c r="K810" s="194"/>
      <c r="L810" s="194"/>
      <c r="M810" s="194"/>
    </row>
    <row r="811" ht="15.75" customHeight="1">
      <c r="H811" s="193"/>
      <c r="I811" s="194"/>
      <c r="J811" s="194"/>
      <c r="K811" s="194"/>
      <c r="L811" s="194"/>
      <c r="M811" s="194"/>
    </row>
    <row r="812" ht="15.75" customHeight="1">
      <c r="H812" s="193"/>
      <c r="I812" s="194"/>
      <c r="J812" s="194"/>
      <c r="K812" s="194"/>
      <c r="L812" s="194"/>
      <c r="M812" s="194"/>
    </row>
    <row r="813" ht="15.75" customHeight="1">
      <c r="H813" s="193"/>
      <c r="I813" s="194"/>
      <c r="J813" s="194"/>
      <c r="K813" s="194"/>
      <c r="L813" s="194"/>
      <c r="M813" s="194"/>
    </row>
    <row r="814" ht="15.75" customHeight="1">
      <c r="H814" s="193"/>
      <c r="I814" s="194"/>
      <c r="J814" s="194"/>
      <c r="K814" s="194"/>
      <c r="L814" s="194"/>
      <c r="M814" s="194"/>
    </row>
    <row r="815" ht="15.75" customHeight="1">
      <c r="H815" s="193"/>
      <c r="I815" s="194"/>
      <c r="J815" s="194"/>
      <c r="K815" s="194"/>
      <c r="L815" s="194"/>
      <c r="M815" s="194"/>
    </row>
    <row r="816" ht="15.75" customHeight="1">
      <c r="H816" s="193"/>
      <c r="I816" s="194"/>
      <c r="J816" s="194"/>
      <c r="K816" s="194"/>
      <c r="L816" s="194"/>
      <c r="M816" s="194"/>
    </row>
    <row r="817" ht="15.75" customHeight="1">
      <c r="H817" s="193"/>
      <c r="I817" s="194"/>
      <c r="J817" s="194"/>
      <c r="K817" s="194"/>
      <c r="L817" s="194"/>
      <c r="M817" s="194"/>
    </row>
    <row r="818" ht="15.75" customHeight="1">
      <c r="H818" s="193"/>
      <c r="I818" s="194"/>
      <c r="J818" s="194"/>
      <c r="K818" s="194"/>
      <c r="L818" s="194"/>
      <c r="M818" s="194"/>
    </row>
    <row r="819" ht="15.75" customHeight="1">
      <c r="H819" s="193"/>
      <c r="I819" s="194"/>
      <c r="J819" s="194"/>
      <c r="K819" s="194"/>
      <c r="L819" s="194"/>
      <c r="M819" s="194"/>
    </row>
    <row r="820" ht="15.75" customHeight="1">
      <c r="H820" s="193"/>
      <c r="I820" s="194"/>
      <c r="J820" s="194"/>
      <c r="K820" s="194"/>
      <c r="L820" s="194"/>
      <c r="M820" s="194"/>
    </row>
    <row r="821" ht="15.75" customHeight="1">
      <c r="H821" s="193"/>
      <c r="I821" s="194"/>
      <c r="J821" s="194"/>
      <c r="K821" s="194"/>
      <c r="L821" s="194"/>
      <c r="M821" s="194"/>
    </row>
    <row r="822" ht="15.75" customHeight="1">
      <c r="H822" s="193"/>
      <c r="I822" s="194"/>
      <c r="J822" s="194"/>
      <c r="K822" s="194"/>
      <c r="L822" s="194"/>
      <c r="M822" s="194"/>
    </row>
    <row r="823" ht="15.75" customHeight="1">
      <c r="H823" s="193"/>
      <c r="I823" s="194"/>
      <c r="J823" s="194"/>
      <c r="K823" s="194"/>
      <c r="L823" s="194"/>
      <c r="M823" s="194"/>
    </row>
    <row r="824" ht="15.75" customHeight="1">
      <c r="H824" s="193"/>
      <c r="I824" s="194"/>
      <c r="J824" s="194"/>
      <c r="K824" s="194"/>
      <c r="L824" s="194"/>
      <c r="M824" s="194"/>
    </row>
    <row r="825" ht="15.75" customHeight="1">
      <c r="H825" s="193"/>
      <c r="I825" s="194"/>
      <c r="J825" s="194"/>
      <c r="K825" s="194"/>
      <c r="L825" s="194"/>
      <c r="M825" s="194"/>
    </row>
    <row r="826" ht="15.75" customHeight="1">
      <c r="H826" s="193"/>
      <c r="I826" s="194"/>
      <c r="J826" s="194"/>
      <c r="K826" s="194"/>
      <c r="L826" s="194"/>
      <c r="M826" s="194"/>
    </row>
    <row r="827" ht="15.75" customHeight="1">
      <c r="H827" s="193"/>
      <c r="I827" s="194"/>
      <c r="J827" s="194"/>
      <c r="K827" s="194"/>
      <c r="L827" s="194"/>
      <c r="M827" s="194"/>
    </row>
    <row r="828" ht="15.75" customHeight="1">
      <c r="H828" s="193"/>
      <c r="I828" s="194"/>
      <c r="J828" s="194"/>
      <c r="K828" s="194"/>
      <c r="L828" s="194"/>
      <c r="M828" s="194"/>
    </row>
    <row r="829" ht="15.75" customHeight="1">
      <c r="H829" s="193"/>
      <c r="I829" s="194"/>
      <c r="J829" s="194"/>
      <c r="K829" s="194"/>
      <c r="L829" s="194"/>
      <c r="M829" s="194"/>
    </row>
    <row r="830" ht="15.75" customHeight="1">
      <c r="H830" s="193"/>
      <c r="I830" s="194"/>
      <c r="J830" s="194"/>
      <c r="K830" s="194"/>
      <c r="L830" s="194"/>
      <c r="M830" s="194"/>
    </row>
    <row r="831" ht="15.75" customHeight="1">
      <c r="H831" s="193"/>
      <c r="I831" s="194"/>
      <c r="J831" s="194"/>
      <c r="K831" s="194"/>
      <c r="L831" s="194"/>
      <c r="M831" s="194"/>
    </row>
    <row r="832" ht="15.75" customHeight="1">
      <c r="H832" s="193"/>
      <c r="I832" s="194"/>
      <c r="J832" s="194"/>
      <c r="K832" s="194"/>
      <c r="L832" s="194"/>
      <c r="M832" s="194"/>
    </row>
    <row r="833" ht="15.75" customHeight="1">
      <c r="H833" s="193"/>
      <c r="I833" s="194"/>
      <c r="J833" s="194"/>
      <c r="K833" s="194"/>
      <c r="L833" s="194"/>
      <c r="M833" s="194"/>
    </row>
    <row r="834" ht="15.75" customHeight="1">
      <c r="H834" s="193"/>
      <c r="I834" s="194"/>
      <c r="J834" s="194"/>
      <c r="K834" s="194"/>
      <c r="L834" s="194"/>
      <c r="M834" s="194"/>
    </row>
    <row r="835" ht="15.75" customHeight="1">
      <c r="H835" s="193"/>
      <c r="I835" s="194"/>
      <c r="J835" s="194"/>
      <c r="K835" s="194"/>
      <c r="L835" s="194"/>
      <c r="M835" s="194"/>
    </row>
    <row r="836" ht="15.75" customHeight="1">
      <c r="H836" s="193"/>
      <c r="I836" s="194"/>
      <c r="J836" s="194"/>
      <c r="K836" s="194"/>
      <c r="L836" s="194"/>
      <c r="M836" s="194"/>
    </row>
    <row r="837" ht="15.75" customHeight="1">
      <c r="H837" s="193"/>
      <c r="I837" s="194"/>
      <c r="J837" s="194"/>
      <c r="K837" s="194"/>
      <c r="L837" s="194"/>
      <c r="M837" s="194"/>
    </row>
    <row r="838" ht="15.75" customHeight="1">
      <c r="H838" s="193"/>
      <c r="I838" s="194"/>
      <c r="J838" s="194"/>
      <c r="K838" s="194"/>
      <c r="L838" s="194"/>
      <c r="M838" s="194"/>
    </row>
    <row r="839" ht="15.75" customHeight="1">
      <c r="H839" s="193"/>
      <c r="I839" s="194"/>
      <c r="J839" s="194"/>
      <c r="K839" s="194"/>
      <c r="L839" s="194"/>
      <c r="M839" s="194"/>
    </row>
    <row r="840" ht="15.75" customHeight="1">
      <c r="H840" s="193"/>
      <c r="I840" s="194"/>
      <c r="J840" s="194"/>
      <c r="K840" s="194"/>
      <c r="L840" s="194"/>
      <c r="M840" s="194"/>
    </row>
    <row r="841" ht="15.75" customHeight="1">
      <c r="H841" s="193"/>
      <c r="I841" s="194"/>
      <c r="J841" s="194"/>
      <c r="K841" s="194"/>
      <c r="L841" s="194"/>
      <c r="M841" s="194"/>
    </row>
    <row r="842" ht="15.75" customHeight="1">
      <c r="H842" s="193"/>
      <c r="I842" s="194"/>
      <c r="J842" s="194"/>
      <c r="K842" s="194"/>
      <c r="L842" s="194"/>
      <c r="M842" s="194"/>
    </row>
    <row r="843" ht="15.75" customHeight="1">
      <c r="H843" s="193"/>
      <c r="I843" s="194"/>
      <c r="J843" s="194"/>
      <c r="K843" s="194"/>
      <c r="L843" s="194"/>
      <c r="M843" s="194"/>
    </row>
    <row r="844" ht="15.75" customHeight="1">
      <c r="H844" s="193"/>
      <c r="I844" s="194"/>
      <c r="J844" s="194"/>
      <c r="K844" s="194"/>
      <c r="L844" s="194"/>
      <c r="M844" s="194"/>
    </row>
    <row r="845" ht="15.75" customHeight="1">
      <c r="H845" s="193"/>
      <c r="I845" s="194"/>
      <c r="J845" s="194"/>
      <c r="K845" s="194"/>
      <c r="L845" s="194"/>
      <c r="M845" s="194"/>
    </row>
    <row r="846" ht="15.75" customHeight="1">
      <c r="H846" s="193"/>
      <c r="I846" s="194"/>
      <c r="J846" s="194"/>
      <c r="K846" s="194"/>
      <c r="L846" s="194"/>
      <c r="M846" s="194"/>
    </row>
    <row r="847" ht="15.75" customHeight="1">
      <c r="H847" s="193"/>
      <c r="I847" s="194"/>
      <c r="J847" s="194"/>
      <c r="K847" s="194"/>
      <c r="L847" s="194"/>
      <c r="M847" s="194"/>
    </row>
    <row r="848" ht="15.75" customHeight="1">
      <c r="H848" s="193"/>
      <c r="I848" s="194"/>
      <c r="J848" s="194"/>
      <c r="K848" s="194"/>
      <c r="L848" s="194"/>
      <c r="M848" s="194"/>
    </row>
    <row r="849" ht="15.75" customHeight="1">
      <c r="H849" s="193"/>
      <c r="I849" s="194"/>
      <c r="J849" s="194"/>
      <c r="K849" s="194"/>
      <c r="L849" s="194"/>
      <c r="M849" s="194"/>
    </row>
    <row r="850" ht="15.75" customHeight="1">
      <c r="H850" s="193"/>
      <c r="I850" s="194"/>
      <c r="J850" s="194"/>
      <c r="K850" s="194"/>
      <c r="L850" s="194"/>
      <c r="M850" s="194"/>
    </row>
    <row r="851" ht="15.75" customHeight="1">
      <c r="H851" s="193"/>
      <c r="I851" s="194"/>
      <c r="J851" s="194"/>
      <c r="K851" s="194"/>
      <c r="L851" s="194"/>
      <c r="M851" s="194"/>
    </row>
    <row r="852" ht="15.75" customHeight="1">
      <c r="H852" s="193"/>
      <c r="I852" s="194"/>
      <c r="J852" s="194"/>
      <c r="K852" s="194"/>
      <c r="L852" s="194"/>
      <c r="M852" s="194"/>
    </row>
    <row r="853" ht="15.75" customHeight="1">
      <c r="H853" s="193"/>
      <c r="I853" s="194"/>
      <c r="J853" s="194"/>
      <c r="K853" s="194"/>
      <c r="L853" s="194"/>
      <c r="M853" s="194"/>
    </row>
    <row r="854" ht="15.75" customHeight="1">
      <c r="H854" s="193"/>
      <c r="I854" s="194"/>
      <c r="J854" s="194"/>
      <c r="K854" s="194"/>
      <c r="L854" s="194"/>
      <c r="M854" s="194"/>
    </row>
    <row r="855" ht="15.75" customHeight="1">
      <c r="H855" s="193"/>
      <c r="I855" s="194"/>
      <c r="J855" s="194"/>
      <c r="K855" s="194"/>
      <c r="L855" s="194"/>
      <c r="M855" s="194"/>
    </row>
    <row r="856" ht="15.75" customHeight="1">
      <c r="H856" s="193"/>
      <c r="I856" s="194"/>
      <c r="J856" s="194"/>
      <c r="K856" s="194"/>
      <c r="L856" s="194"/>
      <c r="M856" s="194"/>
    </row>
    <row r="857" ht="15.75" customHeight="1">
      <c r="H857" s="193"/>
      <c r="I857" s="194"/>
      <c r="J857" s="194"/>
      <c r="K857" s="194"/>
      <c r="L857" s="194"/>
      <c r="M857" s="194"/>
    </row>
    <row r="858" ht="15.75" customHeight="1">
      <c r="H858" s="193"/>
      <c r="I858" s="194"/>
      <c r="J858" s="194"/>
      <c r="K858" s="194"/>
      <c r="L858" s="194"/>
      <c r="M858" s="194"/>
    </row>
    <row r="859" ht="15.75" customHeight="1">
      <c r="H859" s="193"/>
      <c r="I859" s="194"/>
      <c r="J859" s="194"/>
      <c r="K859" s="194"/>
      <c r="L859" s="194"/>
      <c r="M859" s="194"/>
    </row>
    <row r="860" ht="15.75" customHeight="1">
      <c r="H860" s="193"/>
      <c r="I860" s="194"/>
      <c r="J860" s="194"/>
      <c r="K860" s="194"/>
      <c r="L860" s="194"/>
      <c r="M860" s="194"/>
    </row>
    <row r="861" ht="15.75" customHeight="1">
      <c r="H861" s="193"/>
      <c r="I861" s="194"/>
      <c r="J861" s="194"/>
      <c r="K861" s="194"/>
      <c r="L861" s="194"/>
      <c r="M861" s="194"/>
    </row>
    <row r="862" ht="15.75" customHeight="1">
      <c r="H862" s="193"/>
      <c r="I862" s="194"/>
      <c r="J862" s="194"/>
      <c r="K862" s="194"/>
      <c r="L862" s="194"/>
      <c r="M862" s="194"/>
    </row>
    <row r="863" ht="15.75" customHeight="1">
      <c r="H863" s="193"/>
      <c r="I863" s="194"/>
      <c r="J863" s="194"/>
      <c r="K863" s="194"/>
      <c r="L863" s="194"/>
      <c r="M863" s="194"/>
    </row>
    <row r="864" ht="15.75" customHeight="1">
      <c r="H864" s="193"/>
      <c r="I864" s="194"/>
      <c r="J864" s="194"/>
      <c r="K864" s="194"/>
      <c r="L864" s="194"/>
      <c r="M864" s="194"/>
    </row>
    <row r="865" ht="15.75" customHeight="1">
      <c r="H865" s="193"/>
      <c r="I865" s="194"/>
      <c r="J865" s="194"/>
      <c r="K865" s="194"/>
      <c r="L865" s="194"/>
      <c r="M865" s="194"/>
    </row>
    <row r="866" ht="15.75" customHeight="1">
      <c r="H866" s="193"/>
      <c r="I866" s="194"/>
      <c r="J866" s="194"/>
      <c r="K866" s="194"/>
      <c r="L866" s="194"/>
      <c r="M866" s="194"/>
    </row>
    <row r="867" ht="15.75" customHeight="1">
      <c r="H867" s="193"/>
      <c r="I867" s="194"/>
      <c r="J867" s="194"/>
      <c r="K867" s="194"/>
      <c r="L867" s="194"/>
      <c r="M867" s="194"/>
    </row>
    <row r="868" ht="15.75" customHeight="1">
      <c r="H868" s="193"/>
      <c r="I868" s="194"/>
      <c r="J868" s="194"/>
      <c r="K868" s="194"/>
      <c r="L868" s="194"/>
      <c r="M868" s="194"/>
    </row>
    <row r="869" ht="15.75" customHeight="1">
      <c r="H869" s="193"/>
      <c r="I869" s="194"/>
      <c r="J869" s="194"/>
      <c r="K869" s="194"/>
      <c r="L869" s="194"/>
      <c r="M869" s="194"/>
    </row>
    <row r="870" ht="15.75" customHeight="1">
      <c r="H870" s="193"/>
      <c r="I870" s="194"/>
      <c r="J870" s="194"/>
      <c r="K870" s="194"/>
      <c r="L870" s="194"/>
      <c r="M870" s="194"/>
    </row>
    <row r="871" ht="15.75" customHeight="1">
      <c r="H871" s="193"/>
      <c r="I871" s="194"/>
      <c r="J871" s="194"/>
      <c r="K871" s="194"/>
      <c r="L871" s="194"/>
      <c r="M871" s="194"/>
    </row>
    <row r="872" ht="15.75" customHeight="1">
      <c r="H872" s="193"/>
      <c r="I872" s="194"/>
      <c r="J872" s="194"/>
      <c r="K872" s="194"/>
      <c r="L872" s="194"/>
      <c r="M872" s="194"/>
    </row>
    <row r="873" ht="15.75" customHeight="1">
      <c r="H873" s="193"/>
      <c r="I873" s="194"/>
      <c r="J873" s="194"/>
      <c r="K873" s="194"/>
      <c r="L873" s="194"/>
      <c r="M873" s="194"/>
    </row>
    <row r="874" ht="15.75" customHeight="1">
      <c r="H874" s="193"/>
      <c r="I874" s="194"/>
      <c r="J874" s="194"/>
      <c r="K874" s="194"/>
      <c r="L874" s="194"/>
      <c r="M874" s="194"/>
    </row>
    <row r="875" ht="15.75" customHeight="1">
      <c r="H875" s="193"/>
      <c r="I875" s="194"/>
      <c r="J875" s="194"/>
      <c r="K875" s="194"/>
      <c r="L875" s="194"/>
      <c r="M875" s="194"/>
    </row>
    <row r="876" ht="15.75" customHeight="1">
      <c r="H876" s="193"/>
      <c r="I876" s="194"/>
      <c r="J876" s="194"/>
      <c r="K876" s="194"/>
      <c r="L876" s="194"/>
      <c r="M876" s="194"/>
    </row>
    <row r="877" ht="15.75" customHeight="1">
      <c r="H877" s="193"/>
      <c r="I877" s="194"/>
      <c r="J877" s="194"/>
      <c r="K877" s="194"/>
      <c r="L877" s="194"/>
      <c r="M877" s="194"/>
    </row>
    <row r="878" ht="15.75" customHeight="1">
      <c r="H878" s="193"/>
      <c r="I878" s="194"/>
      <c r="J878" s="194"/>
      <c r="K878" s="194"/>
      <c r="L878" s="194"/>
      <c r="M878" s="194"/>
    </row>
    <row r="879" ht="15.75" customHeight="1">
      <c r="H879" s="193"/>
      <c r="I879" s="194"/>
      <c r="J879" s="194"/>
      <c r="K879" s="194"/>
      <c r="L879" s="194"/>
      <c r="M879" s="194"/>
    </row>
    <row r="880" ht="15.75" customHeight="1">
      <c r="H880" s="193"/>
      <c r="I880" s="194"/>
      <c r="J880" s="194"/>
      <c r="K880" s="194"/>
      <c r="L880" s="194"/>
      <c r="M880" s="194"/>
    </row>
    <row r="881" ht="15.75" customHeight="1">
      <c r="H881" s="193"/>
      <c r="I881" s="194"/>
      <c r="J881" s="194"/>
      <c r="K881" s="194"/>
      <c r="L881" s="194"/>
      <c r="M881" s="194"/>
    </row>
    <row r="882" ht="15.75" customHeight="1">
      <c r="H882" s="193"/>
      <c r="I882" s="194"/>
      <c r="J882" s="194"/>
      <c r="K882" s="194"/>
      <c r="L882" s="194"/>
      <c r="M882" s="194"/>
    </row>
    <row r="883" ht="15.75" customHeight="1">
      <c r="H883" s="193"/>
      <c r="I883" s="194"/>
      <c r="J883" s="194"/>
      <c r="K883" s="194"/>
      <c r="L883" s="194"/>
      <c r="M883" s="194"/>
    </row>
    <row r="884" ht="15.75" customHeight="1">
      <c r="H884" s="193"/>
      <c r="I884" s="194"/>
      <c r="J884" s="194"/>
      <c r="K884" s="194"/>
      <c r="L884" s="194"/>
      <c r="M884" s="194"/>
    </row>
    <row r="885" ht="15.75" customHeight="1">
      <c r="H885" s="193"/>
      <c r="I885" s="194"/>
      <c r="J885" s="194"/>
      <c r="K885" s="194"/>
      <c r="L885" s="194"/>
      <c r="M885" s="194"/>
    </row>
    <row r="886" ht="15.75" customHeight="1">
      <c r="H886" s="193"/>
      <c r="I886" s="194"/>
      <c r="J886" s="194"/>
      <c r="K886" s="194"/>
      <c r="L886" s="194"/>
      <c r="M886" s="194"/>
    </row>
    <row r="887" ht="15.75" customHeight="1">
      <c r="H887" s="193"/>
      <c r="I887" s="194"/>
      <c r="J887" s="194"/>
      <c r="K887" s="194"/>
      <c r="L887" s="194"/>
      <c r="M887" s="194"/>
    </row>
    <row r="888" ht="15.75" customHeight="1">
      <c r="H888" s="193"/>
      <c r="I888" s="194"/>
      <c r="J888" s="194"/>
      <c r="K888" s="194"/>
      <c r="L888" s="194"/>
      <c r="M888" s="194"/>
    </row>
    <row r="889" ht="15.75" customHeight="1">
      <c r="H889" s="193"/>
      <c r="I889" s="194"/>
      <c r="J889" s="194"/>
      <c r="K889" s="194"/>
      <c r="L889" s="194"/>
      <c r="M889" s="194"/>
    </row>
    <row r="890" ht="15.75" customHeight="1">
      <c r="H890" s="193"/>
      <c r="I890" s="194"/>
      <c r="J890" s="194"/>
      <c r="K890" s="194"/>
      <c r="L890" s="194"/>
      <c r="M890" s="194"/>
    </row>
    <row r="891" ht="15.75" customHeight="1">
      <c r="H891" s="193"/>
      <c r="I891" s="194"/>
      <c r="J891" s="194"/>
      <c r="K891" s="194"/>
      <c r="L891" s="194"/>
      <c r="M891" s="194"/>
    </row>
    <row r="892" ht="15.75" customHeight="1">
      <c r="H892" s="193"/>
      <c r="I892" s="194"/>
      <c r="J892" s="194"/>
      <c r="K892" s="194"/>
      <c r="L892" s="194"/>
      <c r="M892" s="194"/>
    </row>
    <row r="893" ht="15.75" customHeight="1">
      <c r="H893" s="193"/>
      <c r="I893" s="194"/>
      <c r="J893" s="194"/>
      <c r="K893" s="194"/>
      <c r="L893" s="194"/>
      <c r="M893" s="194"/>
    </row>
    <row r="894" ht="15.75" customHeight="1">
      <c r="H894" s="193"/>
      <c r="I894" s="194"/>
      <c r="J894" s="194"/>
      <c r="K894" s="194"/>
      <c r="L894" s="194"/>
      <c r="M894" s="194"/>
    </row>
    <row r="895" ht="15.75" customHeight="1">
      <c r="H895" s="193"/>
      <c r="I895" s="194"/>
      <c r="J895" s="194"/>
      <c r="K895" s="194"/>
      <c r="L895" s="194"/>
      <c r="M895" s="194"/>
    </row>
    <row r="896" ht="15.75" customHeight="1">
      <c r="H896" s="193"/>
      <c r="I896" s="194"/>
      <c r="J896" s="194"/>
      <c r="K896" s="194"/>
      <c r="L896" s="194"/>
      <c r="M896" s="194"/>
    </row>
    <row r="897" ht="15.75" customHeight="1">
      <c r="H897" s="193"/>
      <c r="I897" s="194"/>
      <c r="J897" s="194"/>
      <c r="K897" s="194"/>
      <c r="L897" s="194"/>
      <c r="M897" s="194"/>
    </row>
    <row r="898" ht="15.75" customHeight="1">
      <c r="H898" s="193"/>
      <c r="I898" s="194"/>
      <c r="J898" s="194"/>
      <c r="K898" s="194"/>
      <c r="L898" s="194"/>
      <c r="M898" s="194"/>
    </row>
    <row r="899" ht="15.75" customHeight="1">
      <c r="H899" s="193"/>
      <c r="I899" s="194"/>
      <c r="J899" s="194"/>
      <c r="K899" s="194"/>
      <c r="L899" s="194"/>
      <c r="M899" s="194"/>
    </row>
    <row r="900" ht="15.75" customHeight="1">
      <c r="H900" s="193"/>
      <c r="I900" s="194"/>
      <c r="J900" s="194"/>
      <c r="K900" s="194"/>
      <c r="L900" s="194"/>
      <c r="M900" s="194"/>
    </row>
    <row r="901" ht="15.75" customHeight="1">
      <c r="H901" s="193"/>
      <c r="I901" s="194"/>
      <c r="J901" s="194"/>
      <c r="K901" s="194"/>
      <c r="L901" s="194"/>
      <c r="M901" s="194"/>
    </row>
    <row r="902" ht="15.75" customHeight="1">
      <c r="H902" s="193"/>
      <c r="I902" s="194"/>
      <c r="J902" s="194"/>
      <c r="K902" s="194"/>
      <c r="L902" s="194"/>
      <c r="M902" s="194"/>
    </row>
    <row r="903" ht="15.75" customHeight="1">
      <c r="H903" s="193"/>
      <c r="I903" s="194"/>
      <c r="J903" s="194"/>
      <c r="K903" s="194"/>
      <c r="L903" s="194"/>
      <c r="M903" s="194"/>
    </row>
    <row r="904" ht="15.75" customHeight="1">
      <c r="H904" s="193"/>
      <c r="I904" s="194"/>
      <c r="J904" s="194"/>
      <c r="K904" s="194"/>
      <c r="L904" s="194"/>
      <c r="M904" s="194"/>
    </row>
    <row r="905" ht="15.75" customHeight="1">
      <c r="H905" s="193"/>
      <c r="I905" s="194"/>
      <c r="J905" s="194"/>
      <c r="K905" s="194"/>
      <c r="L905" s="194"/>
      <c r="M905" s="194"/>
    </row>
    <row r="906" ht="15.75" customHeight="1">
      <c r="H906" s="193"/>
      <c r="I906" s="194"/>
      <c r="J906" s="194"/>
      <c r="K906" s="194"/>
      <c r="L906" s="194"/>
      <c r="M906" s="194"/>
    </row>
    <row r="907" ht="15.75" customHeight="1">
      <c r="H907" s="193"/>
      <c r="I907" s="194"/>
      <c r="J907" s="194"/>
      <c r="K907" s="194"/>
      <c r="L907" s="194"/>
      <c r="M907" s="194"/>
    </row>
    <row r="908" ht="15.75" customHeight="1">
      <c r="H908" s="193"/>
      <c r="I908" s="194"/>
      <c r="J908" s="194"/>
      <c r="K908" s="194"/>
      <c r="L908" s="194"/>
      <c r="M908" s="194"/>
    </row>
    <row r="909" ht="15.75" customHeight="1">
      <c r="H909" s="193"/>
      <c r="I909" s="194"/>
      <c r="J909" s="194"/>
      <c r="K909" s="194"/>
      <c r="L909" s="194"/>
      <c r="M909" s="194"/>
    </row>
    <row r="910" ht="15.75" customHeight="1">
      <c r="H910" s="193"/>
      <c r="I910" s="194"/>
      <c r="J910" s="194"/>
      <c r="K910" s="194"/>
      <c r="L910" s="194"/>
      <c r="M910" s="194"/>
    </row>
    <row r="911" ht="15.75" customHeight="1">
      <c r="H911" s="193"/>
      <c r="I911" s="194"/>
      <c r="J911" s="194"/>
      <c r="K911" s="194"/>
      <c r="L911" s="194"/>
      <c r="M911" s="194"/>
    </row>
    <row r="912" ht="15.75" customHeight="1">
      <c r="H912" s="193"/>
      <c r="I912" s="194"/>
      <c r="J912" s="194"/>
      <c r="K912" s="194"/>
      <c r="L912" s="194"/>
      <c r="M912" s="194"/>
    </row>
    <row r="913" ht="15.75" customHeight="1">
      <c r="H913" s="193"/>
      <c r="I913" s="194"/>
      <c r="J913" s="194"/>
      <c r="K913" s="194"/>
      <c r="L913" s="194"/>
      <c r="M913" s="194"/>
    </row>
    <row r="914" ht="15.75" customHeight="1">
      <c r="H914" s="193"/>
      <c r="I914" s="194"/>
      <c r="J914" s="194"/>
      <c r="K914" s="194"/>
      <c r="L914" s="194"/>
      <c r="M914" s="194"/>
    </row>
    <row r="915" ht="15.75" customHeight="1">
      <c r="H915" s="193"/>
      <c r="I915" s="194"/>
      <c r="J915" s="194"/>
      <c r="K915" s="194"/>
      <c r="L915" s="194"/>
      <c r="M915" s="194"/>
    </row>
    <row r="916" ht="15.75" customHeight="1">
      <c r="H916" s="193"/>
      <c r="I916" s="194"/>
      <c r="J916" s="194"/>
      <c r="K916" s="194"/>
      <c r="L916" s="194"/>
      <c r="M916" s="194"/>
    </row>
    <row r="917" ht="15.75" customHeight="1">
      <c r="H917" s="193"/>
      <c r="I917" s="194"/>
      <c r="J917" s="194"/>
      <c r="K917" s="194"/>
      <c r="L917" s="194"/>
      <c r="M917" s="194"/>
    </row>
    <row r="918" ht="15.75" customHeight="1">
      <c r="H918" s="193"/>
      <c r="I918" s="194"/>
      <c r="J918" s="194"/>
      <c r="K918" s="194"/>
      <c r="L918" s="194"/>
      <c r="M918" s="194"/>
    </row>
    <row r="919" ht="15.75" customHeight="1">
      <c r="H919" s="193"/>
      <c r="I919" s="194"/>
      <c r="J919" s="194"/>
      <c r="K919" s="194"/>
      <c r="L919" s="194"/>
      <c r="M919" s="194"/>
    </row>
    <row r="920" ht="15.75" customHeight="1">
      <c r="H920" s="193"/>
      <c r="I920" s="194"/>
      <c r="J920" s="194"/>
      <c r="K920" s="194"/>
      <c r="L920" s="194"/>
      <c r="M920" s="194"/>
    </row>
    <row r="921" ht="15.75" customHeight="1">
      <c r="H921" s="193"/>
      <c r="I921" s="194"/>
      <c r="J921" s="194"/>
      <c r="K921" s="194"/>
      <c r="L921" s="194"/>
      <c r="M921" s="194"/>
    </row>
    <row r="922" ht="15.75" customHeight="1">
      <c r="H922" s="193"/>
      <c r="I922" s="194"/>
      <c r="J922" s="194"/>
      <c r="K922" s="194"/>
      <c r="L922" s="194"/>
      <c r="M922" s="194"/>
    </row>
    <row r="923" ht="15.75" customHeight="1">
      <c r="H923" s="193"/>
      <c r="I923" s="194"/>
      <c r="J923" s="194"/>
      <c r="K923" s="194"/>
      <c r="L923" s="194"/>
      <c r="M923" s="194"/>
    </row>
    <row r="924" ht="15.75" customHeight="1">
      <c r="H924" s="193"/>
      <c r="I924" s="194"/>
      <c r="J924" s="194"/>
      <c r="K924" s="194"/>
      <c r="L924" s="194"/>
      <c r="M924" s="194"/>
    </row>
    <row r="925" ht="15.75" customHeight="1">
      <c r="H925" s="193"/>
      <c r="I925" s="194"/>
      <c r="J925" s="194"/>
      <c r="K925" s="194"/>
      <c r="L925" s="194"/>
      <c r="M925" s="194"/>
    </row>
    <row r="926" ht="15.75" customHeight="1">
      <c r="H926" s="193"/>
      <c r="I926" s="194"/>
      <c r="J926" s="194"/>
      <c r="K926" s="194"/>
      <c r="L926" s="194"/>
      <c r="M926" s="194"/>
    </row>
    <row r="927" ht="15.75" customHeight="1">
      <c r="H927" s="193"/>
      <c r="I927" s="194"/>
      <c r="J927" s="194"/>
      <c r="K927" s="194"/>
      <c r="L927" s="194"/>
      <c r="M927" s="194"/>
    </row>
    <row r="928" ht="15.75" customHeight="1">
      <c r="H928" s="193"/>
      <c r="I928" s="194"/>
      <c r="J928" s="194"/>
      <c r="K928" s="194"/>
      <c r="L928" s="194"/>
      <c r="M928" s="194"/>
    </row>
    <row r="929" ht="15.75" customHeight="1">
      <c r="H929" s="193"/>
      <c r="I929" s="194"/>
      <c r="J929" s="194"/>
      <c r="K929" s="194"/>
      <c r="L929" s="194"/>
      <c r="M929" s="194"/>
    </row>
    <row r="930" ht="15.75" customHeight="1">
      <c r="H930" s="193"/>
      <c r="I930" s="194"/>
      <c r="J930" s="194"/>
      <c r="K930" s="194"/>
      <c r="L930" s="194"/>
      <c r="M930" s="194"/>
    </row>
    <row r="931" ht="15.75" customHeight="1">
      <c r="H931" s="193"/>
      <c r="I931" s="194"/>
      <c r="J931" s="194"/>
      <c r="K931" s="194"/>
      <c r="L931" s="194"/>
      <c r="M931" s="194"/>
    </row>
    <row r="932" ht="15.75" customHeight="1">
      <c r="H932" s="193"/>
      <c r="I932" s="194"/>
      <c r="J932" s="194"/>
      <c r="K932" s="194"/>
      <c r="L932" s="194"/>
      <c r="M932" s="194"/>
    </row>
    <row r="933" ht="15.75" customHeight="1">
      <c r="H933" s="193"/>
      <c r="I933" s="194"/>
      <c r="J933" s="194"/>
      <c r="K933" s="194"/>
      <c r="L933" s="194"/>
      <c r="M933" s="194"/>
    </row>
    <row r="934" ht="15.75" customHeight="1">
      <c r="H934" s="193"/>
      <c r="I934" s="194"/>
      <c r="J934" s="194"/>
      <c r="K934" s="194"/>
      <c r="L934" s="194"/>
      <c r="M934" s="194"/>
    </row>
    <row r="935" ht="15.75" customHeight="1">
      <c r="H935" s="193"/>
      <c r="I935" s="194"/>
      <c r="J935" s="194"/>
      <c r="K935" s="194"/>
      <c r="L935" s="194"/>
      <c r="M935" s="194"/>
    </row>
    <row r="936" ht="15.75" customHeight="1">
      <c r="H936" s="193"/>
      <c r="I936" s="194"/>
      <c r="J936" s="194"/>
      <c r="K936" s="194"/>
      <c r="L936" s="194"/>
      <c r="M936" s="194"/>
    </row>
    <row r="937" ht="15.75" customHeight="1">
      <c r="H937" s="193"/>
      <c r="I937" s="194"/>
      <c r="J937" s="194"/>
      <c r="K937" s="194"/>
      <c r="L937" s="194"/>
      <c r="M937" s="194"/>
    </row>
    <row r="938" ht="15.75" customHeight="1">
      <c r="H938" s="193"/>
      <c r="I938" s="194"/>
      <c r="J938" s="194"/>
      <c r="K938" s="194"/>
      <c r="L938" s="194"/>
      <c r="M938" s="194"/>
    </row>
    <row r="939" ht="15.75" customHeight="1">
      <c r="H939" s="193"/>
      <c r="I939" s="194"/>
      <c r="J939" s="194"/>
      <c r="K939" s="194"/>
      <c r="L939" s="194"/>
      <c r="M939" s="194"/>
    </row>
    <row r="940" ht="15.75" customHeight="1">
      <c r="H940" s="193"/>
      <c r="I940" s="194"/>
      <c r="J940" s="194"/>
      <c r="K940" s="194"/>
      <c r="L940" s="194"/>
      <c r="M940" s="194"/>
    </row>
    <row r="941" ht="15.75" customHeight="1">
      <c r="H941" s="193"/>
      <c r="I941" s="194"/>
      <c r="J941" s="194"/>
      <c r="K941" s="194"/>
      <c r="L941" s="194"/>
      <c r="M941" s="194"/>
    </row>
    <row r="942" ht="15.75" customHeight="1">
      <c r="H942" s="193"/>
      <c r="I942" s="194"/>
      <c r="J942" s="194"/>
      <c r="K942" s="194"/>
      <c r="L942" s="194"/>
      <c r="M942" s="194"/>
    </row>
    <row r="943" ht="15.75" customHeight="1">
      <c r="H943" s="193"/>
      <c r="I943" s="194"/>
      <c r="J943" s="194"/>
      <c r="K943" s="194"/>
      <c r="L943" s="194"/>
      <c r="M943" s="194"/>
    </row>
    <row r="944" ht="15.75" customHeight="1">
      <c r="H944" s="193"/>
      <c r="I944" s="194"/>
      <c r="J944" s="194"/>
      <c r="K944" s="194"/>
      <c r="L944" s="194"/>
      <c r="M944" s="194"/>
    </row>
    <row r="945" ht="15.75" customHeight="1">
      <c r="H945" s="193"/>
      <c r="I945" s="194"/>
      <c r="J945" s="194"/>
      <c r="K945" s="194"/>
      <c r="L945" s="194"/>
      <c r="M945" s="194"/>
    </row>
    <row r="946" ht="15.75" customHeight="1">
      <c r="H946" s="193"/>
      <c r="I946" s="194"/>
      <c r="J946" s="194"/>
      <c r="K946" s="194"/>
      <c r="L946" s="194"/>
      <c r="M946" s="194"/>
    </row>
    <row r="947" ht="15.75" customHeight="1">
      <c r="H947" s="193"/>
      <c r="I947" s="194"/>
      <c r="J947" s="194"/>
      <c r="K947" s="194"/>
      <c r="L947" s="194"/>
      <c r="M947" s="194"/>
    </row>
    <row r="948" ht="15.75" customHeight="1">
      <c r="H948" s="193"/>
      <c r="I948" s="194"/>
      <c r="J948" s="194"/>
      <c r="K948" s="194"/>
      <c r="L948" s="194"/>
      <c r="M948" s="194"/>
    </row>
    <row r="949" ht="15.75" customHeight="1">
      <c r="H949" s="193"/>
      <c r="I949" s="194"/>
      <c r="J949" s="194"/>
      <c r="K949" s="194"/>
      <c r="L949" s="194"/>
      <c r="M949" s="194"/>
    </row>
    <row r="950" ht="15.75" customHeight="1">
      <c r="H950" s="193"/>
      <c r="I950" s="194"/>
      <c r="J950" s="194"/>
      <c r="K950" s="194"/>
      <c r="L950" s="194"/>
      <c r="M950" s="194"/>
    </row>
    <row r="951" ht="15.75" customHeight="1">
      <c r="H951" s="193"/>
      <c r="I951" s="194"/>
      <c r="J951" s="194"/>
      <c r="K951" s="194"/>
      <c r="L951" s="194"/>
      <c r="M951" s="194"/>
    </row>
    <row r="952" ht="15.75" customHeight="1">
      <c r="H952" s="193"/>
      <c r="I952" s="194"/>
      <c r="J952" s="194"/>
      <c r="K952" s="194"/>
      <c r="L952" s="194"/>
      <c r="M952" s="194"/>
    </row>
    <row r="953" ht="15.75" customHeight="1">
      <c r="H953" s="193"/>
      <c r="I953" s="194"/>
      <c r="J953" s="194"/>
      <c r="K953" s="194"/>
      <c r="L953" s="194"/>
      <c r="M953" s="194"/>
    </row>
    <row r="954" ht="15.75" customHeight="1">
      <c r="H954" s="193"/>
      <c r="I954" s="194"/>
      <c r="J954" s="194"/>
      <c r="K954" s="194"/>
      <c r="L954" s="194"/>
      <c r="M954" s="194"/>
    </row>
    <row r="955" ht="15.75" customHeight="1">
      <c r="H955" s="193"/>
      <c r="I955" s="194"/>
      <c r="J955" s="194"/>
      <c r="K955" s="194"/>
      <c r="L955" s="194"/>
      <c r="M955" s="194"/>
    </row>
    <row r="956" ht="15.75" customHeight="1">
      <c r="H956" s="193"/>
      <c r="I956" s="194"/>
      <c r="J956" s="194"/>
      <c r="K956" s="194"/>
      <c r="L956" s="194"/>
      <c r="M956" s="194"/>
    </row>
    <row r="957" ht="15.75" customHeight="1">
      <c r="H957" s="193"/>
      <c r="I957" s="194"/>
      <c r="J957" s="194"/>
      <c r="K957" s="194"/>
      <c r="L957" s="194"/>
      <c r="M957" s="194"/>
    </row>
    <row r="958" ht="15.75" customHeight="1">
      <c r="H958" s="193"/>
      <c r="I958" s="194"/>
      <c r="J958" s="194"/>
      <c r="K958" s="194"/>
      <c r="L958" s="194"/>
      <c r="M958" s="194"/>
    </row>
    <row r="959" ht="15.75" customHeight="1">
      <c r="H959" s="193"/>
      <c r="I959" s="194"/>
      <c r="J959" s="194"/>
      <c r="K959" s="194"/>
      <c r="L959" s="194"/>
      <c r="M959" s="194"/>
    </row>
    <row r="960" ht="15.75" customHeight="1">
      <c r="H960" s="193"/>
      <c r="I960" s="194"/>
      <c r="J960" s="194"/>
      <c r="K960" s="194"/>
      <c r="L960" s="194"/>
      <c r="M960" s="194"/>
    </row>
    <row r="961" ht="15.75" customHeight="1">
      <c r="H961" s="193"/>
      <c r="I961" s="194"/>
      <c r="J961" s="194"/>
      <c r="K961" s="194"/>
      <c r="L961" s="194"/>
      <c r="M961" s="194"/>
    </row>
    <row r="962" ht="15.75" customHeight="1">
      <c r="H962" s="193"/>
      <c r="I962" s="194"/>
      <c r="J962" s="194"/>
      <c r="K962" s="194"/>
      <c r="L962" s="194"/>
      <c r="M962" s="194"/>
    </row>
    <row r="963" ht="15.75" customHeight="1">
      <c r="H963" s="193"/>
      <c r="I963" s="194"/>
      <c r="J963" s="194"/>
      <c r="K963" s="194"/>
      <c r="L963" s="194"/>
      <c r="M963" s="194"/>
    </row>
    <row r="964" ht="15.75" customHeight="1">
      <c r="H964" s="193"/>
      <c r="I964" s="194"/>
      <c r="J964" s="194"/>
      <c r="K964" s="194"/>
      <c r="L964" s="194"/>
      <c r="M964" s="194"/>
    </row>
    <row r="965" ht="15.75" customHeight="1">
      <c r="H965" s="193"/>
      <c r="I965" s="194"/>
      <c r="J965" s="194"/>
      <c r="K965" s="194"/>
      <c r="L965" s="194"/>
      <c r="M965" s="194"/>
    </row>
    <row r="966" ht="15.75" customHeight="1">
      <c r="H966" s="193"/>
      <c r="I966" s="194"/>
      <c r="J966" s="194"/>
      <c r="K966" s="194"/>
      <c r="L966" s="194"/>
      <c r="M966" s="194"/>
    </row>
    <row r="967" ht="15.75" customHeight="1">
      <c r="H967" s="193"/>
      <c r="I967" s="194"/>
      <c r="J967" s="194"/>
      <c r="K967" s="194"/>
      <c r="L967" s="194"/>
      <c r="M967" s="194"/>
    </row>
    <row r="968" ht="15.75" customHeight="1">
      <c r="H968" s="193"/>
      <c r="I968" s="194"/>
      <c r="J968" s="194"/>
      <c r="K968" s="194"/>
      <c r="L968" s="194"/>
      <c r="M968" s="194"/>
    </row>
    <row r="969" ht="15.75" customHeight="1">
      <c r="H969" s="193"/>
      <c r="I969" s="194"/>
      <c r="J969" s="194"/>
      <c r="K969" s="194"/>
      <c r="L969" s="194"/>
      <c r="M969" s="194"/>
    </row>
    <row r="970" ht="15.75" customHeight="1">
      <c r="H970" s="193"/>
      <c r="I970" s="194"/>
      <c r="J970" s="194"/>
      <c r="K970" s="194"/>
      <c r="L970" s="194"/>
      <c r="M970" s="194"/>
    </row>
    <row r="971" ht="15.75" customHeight="1">
      <c r="H971" s="193"/>
      <c r="I971" s="194"/>
      <c r="J971" s="194"/>
      <c r="K971" s="194"/>
      <c r="L971" s="194"/>
      <c r="M971" s="194"/>
    </row>
    <row r="972" ht="15.75" customHeight="1">
      <c r="H972" s="193"/>
      <c r="I972" s="194"/>
      <c r="J972" s="194"/>
      <c r="K972" s="194"/>
      <c r="L972" s="194"/>
      <c r="M972" s="194"/>
    </row>
    <row r="973" ht="15.75" customHeight="1">
      <c r="H973" s="193"/>
      <c r="I973" s="194"/>
      <c r="J973" s="194"/>
      <c r="K973" s="194"/>
      <c r="L973" s="194"/>
      <c r="M973" s="194"/>
    </row>
    <row r="974" ht="15.75" customHeight="1">
      <c r="H974" s="193"/>
      <c r="I974" s="194"/>
      <c r="J974" s="194"/>
      <c r="K974" s="194"/>
      <c r="L974" s="194"/>
      <c r="M974" s="194"/>
    </row>
    <row r="975" ht="15.75" customHeight="1">
      <c r="H975" s="193"/>
      <c r="I975" s="194"/>
      <c r="J975" s="194"/>
      <c r="K975" s="194"/>
      <c r="L975" s="194"/>
      <c r="M975" s="194"/>
    </row>
    <row r="976" ht="15.75" customHeight="1">
      <c r="H976" s="193"/>
      <c r="I976" s="194"/>
      <c r="J976" s="194"/>
      <c r="K976" s="194"/>
      <c r="L976" s="194"/>
      <c r="M976" s="194"/>
    </row>
    <row r="977" ht="15.75" customHeight="1">
      <c r="H977" s="193"/>
      <c r="I977" s="194"/>
      <c r="J977" s="194"/>
      <c r="K977" s="194"/>
      <c r="L977" s="194"/>
      <c r="M977" s="194"/>
    </row>
    <row r="978" ht="15.75" customHeight="1">
      <c r="H978" s="193"/>
      <c r="I978" s="194"/>
      <c r="J978" s="194"/>
      <c r="K978" s="194"/>
      <c r="L978" s="194"/>
      <c r="M978" s="194"/>
    </row>
    <row r="979" ht="15.75" customHeight="1">
      <c r="H979" s="193"/>
      <c r="I979" s="194"/>
      <c r="J979" s="194"/>
      <c r="K979" s="194"/>
      <c r="L979" s="194"/>
      <c r="M979" s="194"/>
    </row>
    <row r="980" ht="15.75" customHeight="1">
      <c r="H980" s="193"/>
      <c r="I980" s="194"/>
      <c r="J980" s="194"/>
      <c r="K980" s="194"/>
      <c r="L980" s="194"/>
      <c r="M980" s="194"/>
    </row>
    <row r="981" ht="15.75" customHeight="1">
      <c r="H981" s="193"/>
      <c r="I981" s="194"/>
      <c r="J981" s="194"/>
      <c r="K981" s="194"/>
      <c r="L981" s="194"/>
      <c r="M981" s="194"/>
    </row>
    <row r="982" ht="15.75" customHeight="1">
      <c r="H982" s="193"/>
      <c r="I982" s="194"/>
      <c r="J982" s="194"/>
      <c r="K982" s="194"/>
      <c r="L982" s="194"/>
      <c r="M982" s="194"/>
    </row>
    <row r="983" ht="15.75" customHeight="1">
      <c r="H983" s="193"/>
      <c r="I983" s="194"/>
      <c r="J983" s="194"/>
      <c r="K983" s="194"/>
      <c r="L983" s="194"/>
      <c r="M983" s="194"/>
    </row>
    <row r="984" ht="15.75" customHeight="1">
      <c r="H984" s="193"/>
      <c r="I984" s="194"/>
      <c r="J984" s="194"/>
      <c r="K984" s="194"/>
      <c r="L984" s="194"/>
      <c r="M984" s="194"/>
    </row>
    <row r="985" ht="15.75" customHeight="1">
      <c r="H985" s="193"/>
      <c r="I985" s="194"/>
      <c r="J985" s="194"/>
      <c r="K985" s="194"/>
      <c r="L985" s="194"/>
      <c r="M985" s="194"/>
    </row>
    <row r="986" ht="15.75" customHeight="1">
      <c r="H986" s="193"/>
      <c r="I986" s="194"/>
      <c r="J986" s="194"/>
      <c r="K986" s="194"/>
      <c r="L986" s="194"/>
      <c r="M986" s="194"/>
    </row>
    <row r="987" ht="15.75" customHeight="1">
      <c r="H987" s="193"/>
      <c r="I987" s="194"/>
      <c r="J987" s="194"/>
      <c r="K987" s="194"/>
      <c r="L987" s="194"/>
      <c r="M987" s="194"/>
    </row>
    <row r="988" ht="15.75" customHeight="1">
      <c r="H988" s="193"/>
      <c r="I988" s="194"/>
      <c r="J988" s="194"/>
      <c r="K988" s="194"/>
      <c r="L988" s="194"/>
      <c r="M988" s="194"/>
    </row>
    <row r="989" ht="15.75" customHeight="1">
      <c r="H989" s="193"/>
      <c r="I989" s="194"/>
      <c r="J989" s="194"/>
      <c r="K989" s="194"/>
      <c r="L989" s="194"/>
      <c r="M989" s="194"/>
    </row>
    <row r="990" ht="15.75" customHeight="1">
      <c r="H990" s="193"/>
      <c r="I990" s="194"/>
      <c r="J990" s="194"/>
      <c r="K990" s="194"/>
      <c r="L990" s="194"/>
      <c r="M990" s="194"/>
    </row>
    <row r="991" ht="15.75" customHeight="1">
      <c r="H991" s="193"/>
      <c r="I991" s="194"/>
      <c r="J991" s="194"/>
      <c r="K991" s="194"/>
      <c r="L991" s="194"/>
      <c r="M991" s="194"/>
    </row>
    <row r="992" ht="15.75" customHeight="1">
      <c r="H992" s="193"/>
      <c r="I992" s="194"/>
      <c r="J992" s="194"/>
      <c r="K992" s="194"/>
      <c r="L992" s="194"/>
      <c r="M992" s="194"/>
    </row>
    <row r="993" ht="15.75" customHeight="1">
      <c r="H993" s="193"/>
      <c r="I993" s="194"/>
      <c r="J993" s="194"/>
      <c r="K993" s="194"/>
      <c r="L993" s="194"/>
      <c r="M993" s="194"/>
    </row>
    <row r="994" ht="15.75" customHeight="1">
      <c r="H994" s="193"/>
      <c r="I994" s="194"/>
      <c r="J994" s="194"/>
      <c r="K994" s="194"/>
      <c r="L994" s="194"/>
      <c r="M994" s="194"/>
    </row>
    <row r="995" ht="15.75" customHeight="1">
      <c r="H995" s="193"/>
      <c r="I995" s="194"/>
      <c r="J995" s="194"/>
      <c r="K995" s="194"/>
      <c r="L995" s="194"/>
      <c r="M995" s="194"/>
    </row>
    <row r="996" ht="15.75" customHeight="1">
      <c r="H996" s="193"/>
      <c r="I996" s="194"/>
      <c r="J996" s="194"/>
      <c r="K996" s="194"/>
      <c r="L996" s="194"/>
      <c r="M996" s="194"/>
    </row>
    <row r="997" ht="15.75" customHeight="1">
      <c r="H997" s="193"/>
      <c r="I997" s="194"/>
      <c r="J997" s="194"/>
      <c r="K997" s="194"/>
      <c r="L997" s="194"/>
      <c r="M997" s="194"/>
    </row>
    <row r="998" ht="15.75" customHeight="1">
      <c r="H998" s="193"/>
      <c r="I998" s="194"/>
      <c r="J998" s="194"/>
      <c r="K998" s="194"/>
      <c r="L998" s="194"/>
      <c r="M998" s="194"/>
    </row>
    <row r="999" ht="15.75" customHeight="1">
      <c r="H999" s="193"/>
      <c r="I999" s="194"/>
      <c r="J999" s="194"/>
      <c r="K999" s="194"/>
      <c r="L999" s="194"/>
      <c r="M999" s="194"/>
    </row>
    <row r="1000" ht="15.75" customHeight="1">
      <c r="H1000" s="193"/>
      <c r="I1000" s="194"/>
      <c r="J1000" s="194"/>
      <c r="K1000" s="194"/>
      <c r="L1000" s="194"/>
      <c r="M1000" s="194"/>
    </row>
    <row r="1001" ht="15.75" customHeight="1">
      <c r="H1001" s="193"/>
      <c r="I1001" s="194"/>
      <c r="J1001" s="194"/>
      <c r="K1001" s="194"/>
      <c r="L1001" s="194"/>
      <c r="M1001" s="194"/>
    </row>
    <row r="1002" ht="15.75" customHeight="1">
      <c r="H1002" s="193"/>
      <c r="I1002" s="194"/>
      <c r="J1002" s="194"/>
      <c r="K1002" s="194"/>
      <c r="L1002" s="194"/>
      <c r="M1002" s="194"/>
    </row>
    <row r="1003" ht="15.75" customHeight="1">
      <c r="H1003" s="193"/>
      <c r="I1003" s="194"/>
      <c r="J1003" s="194"/>
      <c r="K1003" s="194"/>
      <c r="L1003" s="194"/>
      <c r="M1003" s="194"/>
    </row>
    <row r="1004" ht="15.75" customHeight="1">
      <c r="H1004" s="193"/>
      <c r="I1004" s="194"/>
      <c r="J1004" s="194"/>
      <c r="K1004" s="194"/>
      <c r="L1004" s="194"/>
      <c r="M1004" s="194"/>
    </row>
    <row r="1005" ht="15.75" customHeight="1">
      <c r="H1005" s="193"/>
      <c r="I1005" s="194"/>
      <c r="J1005" s="194"/>
      <c r="K1005" s="194"/>
      <c r="L1005" s="194"/>
      <c r="M1005" s="194"/>
    </row>
    <row r="1006" ht="15.75" customHeight="1">
      <c r="H1006" s="193"/>
      <c r="I1006" s="194"/>
      <c r="J1006" s="194"/>
      <c r="K1006" s="194"/>
      <c r="L1006" s="194"/>
      <c r="M1006" s="194"/>
    </row>
    <row r="1007" ht="15.75" customHeight="1">
      <c r="H1007" s="193"/>
      <c r="I1007" s="194"/>
      <c r="J1007" s="194"/>
      <c r="K1007" s="194"/>
      <c r="L1007" s="194"/>
      <c r="M1007" s="194"/>
    </row>
    <row r="1008" ht="15.75" customHeight="1">
      <c r="H1008" s="193"/>
      <c r="I1008" s="194"/>
      <c r="J1008" s="194"/>
      <c r="K1008" s="194"/>
      <c r="L1008" s="194"/>
      <c r="M1008" s="194"/>
    </row>
    <row r="1009" ht="15.75" customHeight="1">
      <c r="H1009" s="193"/>
      <c r="I1009" s="194"/>
      <c r="J1009" s="194"/>
      <c r="K1009" s="194"/>
      <c r="L1009" s="194"/>
      <c r="M1009" s="194"/>
    </row>
    <row r="1010" ht="15.75" customHeight="1">
      <c r="H1010" s="193"/>
      <c r="I1010" s="194"/>
      <c r="J1010" s="194"/>
      <c r="K1010" s="194"/>
      <c r="L1010" s="194"/>
      <c r="M1010" s="194"/>
    </row>
    <row r="1011" ht="15.75" customHeight="1">
      <c r="H1011" s="193"/>
      <c r="I1011" s="194"/>
      <c r="J1011" s="194"/>
      <c r="K1011" s="194"/>
      <c r="L1011" s="194"/>
      <c r="M1011" s="194"/>
    </row>
    <row r="1012" ht="15.75" customHeight="1">
      <c r="H1012" s="193"/>
      <c r="I1012" s="194"/>
      <c r="J1012" s="194"/>
      <c r="K1012" s="194"/>
      <c r="L1012" s="194"/>
      <c r="M1012" s="194"/>
    </row>
    <row r="1013" ht="15.75" customHeight="1">
      <c r="H1013" s="193"/>
      <c r="I1013" s="194"/>
      <c r="J1013" s="194"/>
      <c r="K1013" s="194"/>
      <c r="L1013" s="194"/>
      <c r="M1013" s="194"/>
    </row>
    <row r="1014" ht="15.75" customHeight="1">
      <c r="H1014" s="193"/>
      <c r="I1014" s="194"/>
      <c r="J1014" s="194"/>
      <c r="K1014" s="194"/>
      <c r="L1014" s="194"/>
      <c r="M1014" s="194"/>
    </row>
    <row r="1015" ht="15.75" customHeight="1">
      <c r="H1015" s="193"/>
      <c r="I1015" s="194"/>
      <c r="J1015" s="194"/>
      <c r="K1015" s="194"/>
      <c r="L1015" s="194"/>
      <c r="M1015" s="194"/>
    </row>
    <row r="1016" ht="15.75" customHeight="1">
      <c r="H1016" s="193"/>
      <c r="I1016" s="194"/>
      <c r="J1016" s="194"/>
      <c r="K1016" s="194"/>
      <c r="L1016" s="194"/>
      <c r="M1016" s="194"/>
    </row>
    <row r="1017" ht="15.75" customHeight="1">
      <c r="H1017" s="193"/>
      <c r="I1017" s="194"/>
      <c r="J1017" s="194"/>
      <c r="K1017" s="194"/>
      <c r="L1017" s="194"/>
      <c r="M1017" s="194"/>
    </row>
    <row r="1018" ht="15.75" customHeight="1">
      <c r="H1018" s="193"/>
      <c r="I1018" s="194"/>
      <c r="J1018" s="194"/>
      <c r="K1018" s="194"/>
      <c r="L1018" s="194"/>
      <c r="M1018" s="194"/>
    </row>
    <row r="1019" ht="15.75" customHeight="1">
      <c r="H1019" s="193"/>
      <c r="I1019" s="194"/>
      <c r="J1019" s="194"/>
      <c r="K1019" s="194"/>
      <c r="L1019" s="194"/>
      <c r="M1019" s="194"/>
    </row>
    <row r="1020" ht="15.75" customHeight="1">
      <c r="H1020" s="193"/>
      <c r="I1020" s="194"/>
      <c r="J1020" s="194"/>
      <c r="K1020" s="194"/>
      <c r="L1020" s="194"/>
      <c r="M1020" s="194"/>
    </row>
    <row r="1021" ht="15.75" customHeight="1">
      <c r="H1021" s="193"/>
      <c r="I1021" s="194"/>
      <c r="J1021" s="194"/>
      <c r="K1021" s="194"/>
      <c r="L1021" s="194"/>
      <c r="M1021" s="194"/>
    </row>
    <row r="1022" ht="15.75" customHeight="1">
      <c r="H1022" s="193"/>
      <c r="I1022" s="194"/>
      <c r="J1022" s="194"/>
      <c r="K1022" s="194"/>
      <c r="L1022" s="194"/>
      <c r="M1022" s="194"/>
    </row>
    <row r="1023" ht="15.75" customHeight="1">
      <c r="H1023" s="193"/>
      <c r="I1023" s="194"/>
      <c r="J1023" s="194"/>
      <c r="K1023" s="194"/>
      <c r="L1023" s="194"/>
      <c r="M1023" s="194"/>
    </row>
    <row r="1024" ht="15.75" customHeight="1">
      <c r="H1024" s="193"/>
      <c r="I1024" s="194"/>
      <c r="J1024" s="194"/>
      <c r="K1024" s="194"/>
      <c r="L1024" s="194"/>
      <c r="M1024" s="194"/>
    </row>
    <row r="1025" ht="15.75" customHeight="1">
      <c r="H1025" s="193"/>
      <c r="I1025" s="194"/>
      <c r="J1025" s="194"/>
      <c r="K1025" s="194"/>
      <c r="L1025" s="194"/>
      <c r="M1025" s="194"/>
    </row>
    <row r="1026" ht="15.75" customHeight="1">
      <c r="H1026" s="193"/>
      <c r="I1026" s="194"/>
      <c r="J1026" s="194"/>
      <c r="K1026" s="194"/>
      <c r="L1026" s="194"/>
      <c r="M1026" s="194"/>
    </row>
    <row r="1027" ht="15.75" customHeight="1">
      <c r="H1027" s="193"/>
      <c r="I1027" s="194"/>
      <c r="J1027" s="194"/>
      <c r="K1027" s="194"/>
      <c r="L1027" s="194"/>
      <c r="M1027" s="194"/>
    </row>
    <row r="1028" ht="15.75" customHeight="1">
      <c r="H1028" s="193"/>
      <c r="I1028" s="194"/>
      <c r="J1028" s="194"/>
      <c r="K1028" s="194"/>
      <c r="L1028" s="194"/>
      <c r="M1028" s="194"/>
    </row>
    <row r="1029" ht="15.75" customHeight="1">
      <c r="H1029" s="193"/>
      <c r="I1029" s="194"/>
      <c r="J1029" s="194"/>
      <c r="K1029" s="194"/>
      <c r="L1029" s="194"/>
      <c r="M1029" s="194"/>
    </row>
    <row r="1030" ht="15.75" customHeight="1">
      <c r="H1030" s="193"/>
      <c r="I1030" s="194"/>
      <c r="J1030" s="194"/>
      <c r="K1030" s="194"/>
      <c r="L1030" s="194"/>
      <c r="M1030" s="194"/>
    </row>
    <row r="1031" ht="15.75" customHeight="1">
      <c r="H1031" s="193"/>
      <c r="I1031" s="194"/>
      <c r="J1031" s="194"/>
      <c r="K1031" s="194"/>
      <c r="L1031" s="194"/>
      <c r="M1031" s="194"/>
    </row>
    <row r="1032" ht="15.75" customHeight="1">
      <c r="H1032" s="193"/>
      <c r="I1032" s="194"/>
      <c r="J1032" s="194"/>
      <c r="K1032" s="194"/>
      <c r="L1032" s="194"/>
      <c r="M1032" s="194"/>
    </row>
    <row r="1033" ht="15.75" customHeight="1">
      <c r="H1033" s="193"/>
      <c r="I1033" s="194"/>
      <c r="J1033" s="194"/>
      <c r="K1033" s="194"/>
      <c r="L1033" s="194"/>
      <c r="M1033" s="194"/>
    </row>
    <row r="1034" ht="15.75" customHeight="1">
      <c r="H1034" s="193"/>
      <c r="I1034" s="194"/>
      <c r="J1034" s="194"/>
      <c r="K1034" s="194"/>
      <c r="L1034" s="194"/>
      <c r="M1034" s="194"/>
    </row>
    <row r="1035" ht="15.75" customHeight="1">
      <c r="H1035" s="193"/>
      <c r="I1035" s="194"/>
      <c r="J1035" s="194"/>
      <c r="K1035" s="194"/>
      <c r="L1035" s="194"/>
      <c r="M1035" s="194"/>
    </row>
    <row r="1036" ht="15.75" customHeight="1">
      <c r="H1036" s="193"/>
      <c r="I1036" s="194"/>
      <c r="J1036" s="194"/>
      <c r="K1036" s="194"/>
      <c r="L1036" s="194"/>
      <c r="M1036" s="194"/>
    </row>
    <row r="1037" ht="15.75" customHeight="1">
      <c r="H1037" s="193"/>
      <c r="I1037" s="194"/>
      <c r="J1037" s="194"/>
      <c r="K1037" s="194"/>
      <c r="L1037" s="194"/>
      <c r="M1037" s="194"/>
    </row>
    <row r="1038" ht="15.75" customHeight="1">
      <c r="H1038" s="193"/>
      <c r="I1038" s="194"/>
      <c r="J1038" s="194"/>
      <c r="K1038" s="194"/>
      <c r="L1038" s="194"/>
      <c r="M1038" s="194"/>
    </row>
    <row r="1039" ht="15.75" customHeight="1">
      <c r="H1039" s="193"/>
      <c r="I1039" s="194"/>
      <c r="J1039" s="194"/>
      <c r="K1039" s="194"/>
      <c r="L1039" s="194"/>
      <c r="M1039" s="194"/>
    </row>
    <row r="1040" ht="15.75" customHeight="1">
      <c r="H1040" s="193"/>
      <c r="I1040" s="194"/>
      <c r="J1040" s="194"/>
      <c r="K1040" s="194"/>
      <c r="L1040" s="194"/>
      <c r="M1040" s="194"/>
    </row>
  </sheetData>
  <mergeCells count="1">
    <mergeCell ref="T1:V1"/>
  </mergeCells>
  <conditionalFormatting sqref="V4:V62">
    <cfRule type="cellIs" dxfId="0" priority="1" operator="greaterThan">
      <formula>0.0000000002</formula>
    </cfRule>
  </conditionalFormatting>
  <conditionalFormatting sqref="V4:V62">
    <cfRule type="cellIs" dxfId="1" priority="2" operator="greaterThan">
      <formula>2.70E-11</formula>
    </cfRule>
  </conditionalFormatting>
  <conditionalFormatting sqref="AD4:AJ62 AO50">
    <cfRule type="containsText" dxfId="2" priority="3" operator="containsText" text="E140M">
      <formula>NOT(ISERROR(SEARCH(("E140M"),(AD4))))</formula>
    </cfRule>
  </conditionalFormatting>
  <dataValidations>
    <dataValidation type="list" allowBlank="1" showErrorMessage="1" sqref="D4:D62 D64:D65">
      <formula1>'Lookup Tables'!$C$1:$C$2</formula1>
    </dataValidation>
    <dataValidation type="list" allowBlank="1" showErrorMessage="1" sqref="B64:C65 AT64:AT65">
      <formula1>'Lookup Tables'!$A$1:$A$3</formula1>
    </dataValidation>
  </dataValidations>
  <hyperlinks>
    <hyperlink r:id="rId2" ref="G8"/>
    <hyperlink r:id="rId3" ref="G10"/>
    <hyperlink r:id="rId4" ref="G14"/>
    <hyperlink r:id="rId5" ref="G34"/>
    <hyperlink r:id="rId6" ref="G35"/>
    <hyperlink r:id="rId7" ref="G39"/>
    <hyperlink r:id="rId8" ref="G49"/>
    <hyperlink r:id="rId9" ref="G56"/>
    <hyperlink r:id="rId10" ref="G57"/>
  </hyperlinks>
  <printOptions/>
  <pageMargins bottom="1.0" footer="0.0" header="0.0" left="0.75" right="0.75" top="1.0"/>
  <pageSetup orientation="portrait"/>
  <drawing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99" t="str">
        <f>Calculations!A2</f>
        <v>Target</v>
      </c>
      <c r="B1" s="199" t="str">
        <f>Calculations!P2</f>
        <v>U_flare</v>
      </c>
      <c r="C1" s="200" t="s">
        <v>221</v>
      </c>
      <c r="D1" s="200" t="s">
        <v>222</v>
      </c>
      <c r="E1" s="200" t="s">
        <v>223</v>
      </c>
    </row>
    <row r="2">
      <c r="A2" s="199" t="str">
        <f>Calculations!A4</f>
        <v>TOI-244</v>
      </c>
      <c r="B2" s="199">
        <f>Calculations!P4</f>
        <v>13.09</v>
      </c>
      <c r="C2" s="201">
        <f>Calculations!T4</f>
        <v>0</v>
      </c>
      <c r="D2" s="201">
        <f>Calculations!U4</f>
        <v>0</v>
      </c>
      <c r="E2" s="201">
        <f>Calculations!V4</f>
        <v>0</v>
      </c>
    </row>
    <row r="3">
      <c r="A3" s="199" t="str">
        <f>Calculations!A5</f>
        <v>TOI-1468</v>
      </c>
      <c r="B3" s="199">
        <f>Calculations!P5</f>
        <v>14.4</v>
      </c>
      <c r="C3" s="201">
        <f>Calculations!T5</f>
        <v>0</v>
      </c>
      <c r="D3" s="201">
        <f>Calculations!U5</f>
        <v>0</v>
      </c>
      <c r="E3" s="201">
        <f>Calculations!V5</f>
        <v>0</v>
      </c>
    </row>
    <row r="4">
      <c r="A4" s="199" t="str">
        <f>Calculations!A6</f>
        <v>TOI-1695</v>
      </c>
      <c r="B4" s="199">
        <f>Calculations!P6</f>
        <v>12.05</v>
      </c>
      <c r="C4" s="201">
        <f>Calculations!T6</f>
        <v>0</v>
      </c>
      <c r="D4" s="201">
        <f>Calculations!U6</f>
        <v>0</v>
      </c>
      <c r="E4" s="201">
        <f>Calculations!V6</f>
        <v>0</v>
      </c>
    </row>
    <row r="5">
      <c r="A5" s="199" t="str">
        <f>Calculations!A7</f>
        <v>TOI-540</v>
      </c>
      <c r="B5" s="199">
        <f>Calculations!P7</f>
        <v>9.18</v>
      </c>
      <c r="C5" s="201">
        <f>Calculations!T7</f>
        <v>0</v>
      </c>
      <c r="D5" s="201">
        <f>Calculations!U7</f>
        <v>0</v>
      </c>
      <c r="E5" s="201">
        <f>Calculations!V7</f>
        <v>0.0000000006368567028</v>
      </c>
    </row>
    <row r="6">
      <c r="A6" s="199" t="str">
        <f>Calculations!A8</f>
        <v>TOI-2540</v>
      </c>
      <c r="B6" s="199">
        <f>Calculations!P8</f>
        <v>9.53</v>
      </c>
      <c r="C6" s="201">
        <f>Calculations!T8</f>
        <v>0</v>
      </c>
      <c r="D6" s="201">
        <f>Calculations!U8</f>
        <v>0</v>
      </c>
      <c r="E6" s="201">
        <f>Calculations!V8</f>
        <v>0.0000000004734146836</v>
      </c>
    </row>
    <row r="7">
      <c r="A7" s="199" t="str">
        <f>Calculations!A9</f>
        <v>TOI-700</v>
      </c>
      <c r="B7" s="199">
        <f>Calculations!P9</f>
        <v>13.41</v>
      </c>
      <c r="C7" s="201">
        <f>Calculations!T9</f>
        <v>0</v>
      </c>
      <c r="D7" s="201">
        <f>Calculations!U9</f>
        <v>0</v>
      </c>
      <c r="E7" s="201">
        <f>Calculations!V9</f>
        <v>0</v>
      </c>
    </row>
    <row r="8">
      <c r="A8" s="199" t="str">
        <f>Calculations!A10</f>
        <v>TOI-1730</v>
      </c>
      <c r="B8" s="199">
        <f>Calculations!P10</f>
        <v>12.51</v>
      </c>
      <c r="C8" s="201">
        <f>Calculations!T10</f>
        <v>0</v>
      </c>
      <c r="D8" s="201">
        <f>Calculations!U10</f>
        <v>0</v>
      </c>
      <c r="E8" s="201">
        <f>Calculations!V10</f>
        <v>0</v>
      </c>
    </row>
    <row r="9">
      <c r="A9" s="199" t="str">
        <f>Calculations!A11</f>
        <v>G 9-40</v>
      </c>
      <c r="B9" s="199">
        <f>Calculations!P11</f>
        <v>14.98</v>
      </c>
      <c r="C9" s="201">
        <f>Calculations!T11</f>
        <v>0</v>
      </c>
      <c r="D9" s="201">
        <f>Calculations!U11</f>
        <v>0</v>
      </c>
      <c r="E9" s="201">
        <f>Calculations!V11</f>
        <v>0</v>
      </c>
    </row>
    <row r="10">
      <c r="A10" s="199" t="str">
        <f>Calculations!A12</f>
        <v>TOI-620</v>
      </c>
      <c r="B10" s="199">
        <f>Calculations!P12</f>
        <v>12.58</v>
      </c>
      <c r="C10" s="201">
        <f>Calculations!T12</f>
        <v>0</v>
      </c>
      <c r="D10" s="201">
        <f>Calculations!U12</f>
        <v>0</v>
      </c>
      <c r="E10" s="201">
        <f>Calculations!V12</f>
        <v>0</v>
      </c>
    </row>
    <row r="11">
      <c r="A11" s="199" t="str">
        <f>Calculations!A13</f>
        <v>GJ 357</v>
      </c>
      <c r="B11" s="199">
        <f>Calculations!P13</f>
        <v>11.35</v>
      </c>
      <c r="C11" s="201">
        <f>Calculations!T13</f>
        <v>0</v>
      </c>
      <c r="D11" s="201">
        <f>Calculations!U13</f>
        <v>0</v>
      </c>
      <c r="E11" s="201">
        <f>Calculations!V13</f>
        <v>0.0000000001012702131</v>
      </c>
    </row>
    <row r="12">
      <c r="A12" s="199" t="str">
        <f>Calculations!A14</f>
        <v>TOI-5388</v>
      </c>
      <c r="B12" s="199">
        <f>Calculations!P14</f>
        <v>14.05</v>
      </c>
      <c r="C12" s="201">
        <f>Calculations!T14</f>
        <v>0</v>
      </c>
      <c r="D12" s="201">
        <f>Calculations!U14</f>
        <v>0</v>
      </c>
      <c r="E12" s="201">
        <f>Calculations!V14</f>
        <v>0</v>
      </c>
    </row>
    <row r="13">
      <c r="A13" s="199" t="str">
        <f>Calculations!A15</f>
        <v>LTT 3780</v>
      </c>
      <c r="B13" s="199">
        <f>Calculations!P15</f>
        <v>13.6</v>
      </c>
      <c r="C13" s="201">
        <f>Calculations!T15</f>
        <v>0</v>
      </c>
      <c r="D13" s="201">
        <f>Calculations!U15</f>
        <v>0</v>
      </c>
      <c r="E13" s="201">
        <f>Calculations!V15</f>
        <v>0</v>
      </c>
    </row>
    <row r="14">
      <c r="A14" s="199" t="str">
        <f>Calculations!A16</f>
        <v>TOI-1801</v>
      </c>
      <c r="B14" s="199">
        <f>Calculations!P16</f>
        <v>14.15</v>
      </c>
      <c r="C14" s="201">
        <f>Calculations!T16</f>
        <v>0</v>
      </c>
      <c r="D14" s="201">
        <f>Calculations!U16</f>
        <v>0</v>
      </c>
      <c r="E14" s="201">
        <f>Calculations!V16</f>
        <v>0</v>
      </c>
    </row>
    <row r="15">
      <c r="A15" s="199" t="str">
        <f>Calculations!A17</f>
        <v>TOI-1266</v>
      </c>
      <c r="B15" s="199">
        <f>Calculations!P17</f>
        <v>14.23</v>
      </c>
      <c r="C15" s="201">
        <f>Calculations!T17</f>
        <v>0</v>
      </c>
      <c r="D15" s="201">
        <f>Calculations!U17</f>
        <v>0</v>
      </c>
      <c r="E15" s="201">
        <f>Calculations!V17</f>
        <v>0</v>
      </c>
    </row>
    <row r="16">
      <c r="A16" s="199" t="str">
        <f>Calculations!A18</f>
        <v>TOI-6599</v>
      </c>
      <c r="B16" s="199">
        <f>Calculations!P18</f>
        <v>9.79</v>
      </c>
      <c r="C16" s="201">
        <f>Calculations!T18</f>
        <v>0</v>
      </c>
      <c r="D16" s="201">
        <f>Calculations!U18</f>
        <v>0</v>
      </c>
      <c r="E16" s="201">
        <f>Calculations!V18</f>
        <v>0.000000000379805915</v>
      </c>
    </row>
    <row r="17">
      <c r="A17" s="199" t="str">
        <f>Calculations!A19</f>
        <v>TOI-2136</v>
      </c>
      <c r="B17" s="199">
        <f>Calculations!P19</f>
        <v>14.03</v>
      </c>
      <c r="C17" s="201">
        <f>Calculations!T19</f>
        <v>0</v>
      </c>
      <c r="D17" s="201">
        <f>Calculations!U19</f>
        <v>0</v>
      </c>
      <c r="E17" s="201">
        <f>Calculations!V19</f>
        <v>0</v>
      </c>
    </row>
    <row r="18">
      <c r="A18" s="199" t="str">
        <f>Calculations!A20</f>
        <v>TOI-2095</v>
      </c>
      <c r="B18" s="199">
        <f>Calculations!P20</f>
        <v>13.07</v>
      </c>
      <c r="C18" s="201">
        <f>Calculations!T20</f>
        <v>0</v>
      </c>
      <c r="D18" s="201">
        <f>Calculations!U20</f>
        <v>0</v>
      </c>
      <c r="E18" s="201">
        <f>Calculations!V20</f>
        <v>0</v>
      </c>
    </row>
    <row r="19">
      <c r="A19" s="199" t="str">
        <f>Calculations!A21</f>
        <v>LHS 475</v>
      </c>
      <c r="B19" s="199">
        <f>Calculations!P21</f>
        <v>13.28</v>
      </c>
      <c r="C19" s="201">
        <f>Calculations!T21</f>
        <v>0</v>
      </c>
      <c r="D19" s="201">
        <f>Calculations!U21</f>
        <v>0</v>
      </c>
      <c r="E19" s="201">
        <f>Calculations!V21</f>
        <v>0</v>
      </c>
    </row>
    <row r="20">
      <c r="A20" s="199" t="str">
        <f>Calculations!A22</f>
        <v>TOI-1759</v>
      </c>
      <c r="B20" s="199">
        <f>Calculations!P22</f>
        <v>12.58</v>
      </c>
      <c r="C20" s="201">
        <f>Calculations!T22</f>
        <v>0</v>
      </c>
      <c r="D20" s="201">
        <f>Calculations!U22</f>
        <v>0</v>
      </c>
      <c r="E20" s="201">
        <f>Calculations!V22</f>
        <v>0</v>
      </c>
    </row>
    <row r="21">
      <c r="A21" s="199" t="str">
        <f>Calculations!A23</f>
        <v>TOI-1231</v>
      </c>
      <c r="B21" s="199">
        <f>Calculations!P23</f>
        <v>12.62</v>
      </c>
      <c r="C21" s="201">
        <f>Calculations!T23</f>
        <v>0</v>
      </c>
      <c r="D21" s="201">
        <f>Calculations!U23</f>
        <v>0</v>
      </c>
      <c r="E21" s="201">
        <f>Calculations!V23</f>
        <v>0</v>
      </c>
    </row>
    <row r="22">
      <c r="A22" s="199" t="str">
        <f>Calculations!A24</f>
        <v>TOI-198</v>
      </c>
      <c r="B22" s="199">
        <f>Calculations!P24</f>
        <v>12.09</v>
      </c>
      <c r="C22" s="201">
        <f>Calculations!T24</f>
        <v>0</v>
      </c>
      <c r="D22" s="201">
        <f>Calculations!U24</f>
        <v>0</v>
      </c>
      <c r="E22" s="201">
        <f>Calculations!V24</f>
        <v>0</v>
      </c>
    </row>
    <row r="23">
      <c r="A23" s="199" t="str">
        <f>Calculations!A25</f>
        <v>LP 791-18</v>
      </c>
      <c r="B23" s="199">
        <f>Calculations!P25</f>
        <v>21.3</v>
      </c>
      <c r="C23" s="201">
        <f>Calculations!T25</f>
        <v>0</v>
      </c>
      <c r="D23" s="201">
        <f>Calculations!U25</f>
        <v>0</v>
      </c>
      <c r="E23" s="201">
        <f>Calculations!V25</f>
        <v>0</v>
      </c>
    </row>
    <row r="24">
      <c r="A24" s="199" t="str">
        <f>Calculations!A26</f>
        <v>TOI-406</v>
      </c>
      <c r="B24" s="199">
        <f>Calculations!P26</f>
        <v>14.25</v>
      </c>
      <c r="C24" s="201">
        <f>Calculations!T26</f>
        <v>0</v>
      </c>
      <c r="D24" s="201">
        <f>Calculations!U26</f>
        <v>0</v>
      </c>
      <c r="E24" s="201">
        <f>Calculations!V26</f>
        <v>0</v>
      </c>
    </row>
    <row r="25">
      <c r="A25" s="199" t="str">
        <f>Calculations!A27</f>
        <v>TOI-1224</v>
      </c>
      <c r="B25" s="199">
        <f>Calculations!P27</f>
        <v>8.71</v>
      </c>
      <c r="C25" s="201">
        <f>Calculations!T27</f>
        <v>0</v>
      </c>
      <c r="D25" s="201">
        <f>Calculations!U27</f>
        <v>0</v>
      </c>
      <c r="E25" s="201">
        <f>Calculations!V27</f>
        <v>0.0000000009484222284</v>
      </c>
    </row>
    <row r="26">
      <c r="A26" s="199" t="str">
        <f>Calculations!A28</f>
        <v>K2-72</v>
      </c>
      <c r="B26" s="199">
        <f>Calculations!P28</f>
        <v>9.77</v>
      </c>
      <c r="C26" s="201">
        <f>Calculations!T28</f>
        <v>0</v>
      </c>
      <c r="D26" s="201">
        <f>Calculations!U28</f>
        <v>0</v>
      </c>
      <c r="E26" s="201">
        <f>Calculations!V28</f>
        <v>0.0000000003862973457</v>
      </c>
    </row>
    <row r="27">
      <c r="A27" s="199" t="str">
        <f>Calculations!A29</f>
        <v>TOI-1467</v>
      </c>
      <c r="B27" s="199">
        <f>Calculations!P29</f>
        <v>12.29</v>
      </c>
      <c r="C27" s="201">
        <f>Calculations!T29</f>
        <v>0</v>
      </c>
      <c r="D27" s="201">
        <f>Calculations!U29</f>
        <v>0</v>
      </c>
      <c r="E27" s="201">
        <f>Calculations!V29</f>
        <v>0</v>
      </c>
    </row>
    <row r="28">
      <c r="A28" s="199" t="str">
        <f>Calculations!A30</f>
        <v>TOI-2285</v>
      </c>
      <c r="B28" s="199">
        <f>Calculations!P30</f>
        <v>13.77</v>
      </c>
      <c r="C28" s="201">
        <f>Calculations!T30</f>
        <v>0</v>
      </c>
      <c r="D28" s="201">
        <f>Calculations!U30</f>
        <v>0</v>
      </c>
      <c r="E28" s="201">
        <f>Calculations!V30</f>
        <v>0</v>
      </c>
    </row>
    <row r="29">
      <c r="A29" s="199" t="str">
        <f>Calculations!A31</f>
        <v>TOI-2094</v>
      </c>
      <c r="B29" s="199">
        <f>Calculations!P31</f>
        <v>9.16</v>
      </c>
      <c r="C29" s="201">
        <f>Calculations!T31</f>
        <v>0</v>
      </c>
      <c r="D29" s="201">
        <f>Calculations!U31</f>
        <v>0</v>
      </c>
      <c r="E29" s="201">
        <f>Calculations!V31</f>
        <v>0.0000000006477415021</v>
      </c>
    </row>
    <row r="30">
      <c r="A30" s="199" t="str">
        <f>Calculations!A32</f>
        <v>LP 714-47</v>
      </c>
      <c r="B30" s="199">
        <f>Calculations!P32</f>
        <v>12.8</v>
      </c>
      <c r="C30" s="201">
        <f>Calculations!T32</f>
        <v>0</v>
      </c>
      <c r="D30" s="201">
        <f>Calculations!U32</f>
        <v>0</v>
      </c>
      <c r="E30" s="201">
        <f>Calculations!V32</f>
        <v>0</v>
      </c>
    </row>
    <row r="31">
      <c r="A31" s="199" t="str">
        <f>Calculations!A33</f>
        <v>TOI-2015</v>
      </c>
      <c r="B31" s="199">
        <f>Calculations!P33</f>
        <v>10.89</v>
      </c>
      <c r="C31" s="201">
        <f>Calculations!T33</f>
        <v>0</v>
      </c>
      <c r="D31" s="201">
        <f>Calculations!U33</f>
        <v>0</v>
      </c>
      <c r="E31" s="201">
        <f>Calculations!V33</f>
        <v>0.0000000001495414971</v>
      </c>
    </row>
    <row r="32">
      <c r="A32" s="199" t="str">
        <f>Calculations!A34</f>
        <v>TOI-1728</v>
      </c>
      <c r="B32" s="199">
        <f>Calculations!P34</f>
        <v>12.64</v>
      </c>
      <c r="C32" s="201">
        <f>Calculations!T34</f>
        <v>0</v>
      </c>
      <c r="D32" s="201">
        <f>Calculations!U34</f>
        <v>0</v>
      </c>
      <c r="E32" s="201">
        <f>Calculations!V34</f>
        <v>0</v>
      </c>
    </row>
    <row r="33">
      <c r="A33" s="199" t="str">
        <f>Calculations!A35</f>
        <v>TOI-233</v>
      </c>
      <c r="B33" s="199">
        <f>Calculations!P35</f>
        <v>13.78</v>
      </c>
      <c r="C33" s="201">
        <f>Calculations!T35</f>
        <v>0</v>
      </c>
      <c r="D33" s="201">
        <f>Calculations!U35</f>
        <v>0</v>
      </c>
      <c r="E33" s="201">
        <f>Calculations!V35</f>
        <v>0</v>
      </c>
    </row>
    <row r="34">
      <c r="A34" s="199" t="str">
        <f>Calculations!A36</f>
        <v>TOI-4438</v>
      </c>
      <c r="B34" s="199">
        <f>Calculations!P36</f>
        <v>13.78</v>
      </c>
      <c r="C34" s="201">
        <f>Calculations!T36</f>
        <v>0</v>
      </c>
      <c r="D34" s="201">
        <f>Calculations!U36</f>
        <v>0</v>
      </c>
      <c r="E34" s="201">
        <f>Calculations!V36</f>
        <v>0</v>
      </c>
    </row>
    <row r="35">
      <c r="A35" s="199" t="str">
        <f>Calculations!A37</f>
        <v>TOI-1452</v>
      </c>
      <c r="B35" s="199">
        <f>Calculations!P37</f>
        <v>9.17</v>
      </c>
      <c r="C35" s="201">
        <f>Calculations!T37</f>
        <v>0</v>
      </c>
      <c r="D35" s="201">
        <f>Calculations!U37</f>
        <v>0</v>
      </c>
      <c r="E35" s="201">
        <f>Calculations!V37</f>
        <v>0.0000000006422760445</v>
      </c>
    </row>
    <row r="36">
      <c r="A36" s="199" t="str">
        <f>Calculations!A38</f>
        <v>TOI-4336 A</v>
      </c>
      <c r="B36" s="199">
        <f>Calculations!P38</f>
        <v>13.39</v>
      </c>
      <c r="C36" s="201">
        <f>Calculations!T38</f>
        <v>0</v>
      </c>
      <c r="D36" s="201">
        <f>Calculations!U38</f>
        <v>0</v>
      </c>
      <c r="E36" s="201">
        <f>Calculations!V38</f>
        <v>0</v>
      </c>
    </row>
    <row r="37">
      <c r="A37" s="199" t="str">
        <f>Calculations!A39</f>
        <v>TOI-904</v>
      </c>
      <c r="B37" s="199">
        <f>Calculations!P39</f>
        <v>12.96</v>
      </c>
      <c r="C37" s="201">
        <f>Calculations!T39</f>
        <v>0</v>
      </c>
      <c r="D37" s="201">
        <f>Calculations!U39</f>
        <v>0</v>
      </c>
      <c r="E37" s="201">
        <f>Calculations!V39</f>
        <v>0</v>
      </c>
    </row>
    <row r="38">
      <c r="A38" s="199" t="str">
        <f>Calculations!A40</f>
        <v>TOI-1696</v>
      </c>
      <c r="B38" s="199">
        <f>Calculations!P40</f>
        <v>17.39</v>
      </c>
      <c r="C38" s="201">
        <f>Calculations!T40</f>
        <v>0</v>
      </c>
      <c r="D38" s="201">
        <f>Calculations!U40</f>
        <v>0</v>
      </c>
      <c r="E38" s="201">
        <f>Calculations!V40</f>
        <v>0</v>
      </c>
    </row>
    <row r="39">
      <c r="A39" s="199" t="str">
        <f>Calculations!A41</f>
        <v>GJ 3090</v>
      </c>
      <c r="B39" s="199">
        <f>Calculations!P41</f>
        <v>11.8</v>
      </c>
      <c r="C39" s="201">
        <f>Calculations!T41</f>
        <v>0</v>
      </c>
      <c r="D39" s="201">
        <f>Calculations!U41</f>
        <v>0</v>
      </c>
      <c r="E39" s="201">
        <f>Calculations!V41</f>
        <v>0</v>
      </c>
    </row>
    <row r="40">
      <c r="A40" s="199" t="str">
        <f>Calculations!A42</f>
        <v>TOI-1235</v>
      </c>
      <c r="B40" s="199">
        <f>Calculations!P42</f>
        <v>13.25</v>
      </c>
      <c r="C40" s="201">
        <f>Calculations!T42</f>
        <v>0</v>
      </c>
      <c r="D40" s="201">
        <f>Calculations!U42</f>
        <v>0</v>
      </c>
      <c r="E40" s="201">
        <f>Calculations!V42</f>
        <v>0</v>
      </c>
    </row>
    <row r="41">
      <c r="A41" s="199" t="str">
        <f>Calculations!A43</f>
        <v>TOI-122</v>
      </c>
      <c r="B41" s="199">
        <f>Calculations!P43</f>
        <v>14.88</v>
      </c>
      <c r="C41" s="201">
        <f>Calculations!T43</f>
        <v>0</v>
      </c>
      <c r="D41" s="201">
        <f>Calculations!U43</f>
        <v>0</v>
      </c>
      <c r="E41" s="201">
        <f>Calculations!V43</f>
        <v>0</v>
      </c>
    </row>
    <row r="42">
      <c r="A42" s="199" t="str">
        <f>Calculations!A44</f>
        <v>K2-9</v>
      </c>
      <c r="B42" s="199">
        <f>Calculations!P44</f>
        <v>15.48</v>
      </c>
      <c r="C42" s="201">
        <f>Calculations!T44</f>
        <v>0</v>
      </c>
      <c r="D42" s="201">
        <f>Calculations!U44</f>
        <v>0</v>
      </c>
      <c r="E42" s="201">
        <f>Calculations!V44</f>
        <v>0</v>
      </c>
    </row>
    <row r="43">
      <c r="A43" s="199" t="str">
        <f>Calculations!A45</f>
        <v>TOI-2079</v>
      </c>
      <c r="B43" s="199">
        <f>Calculations!P45</f>
        <v>13.24</v>
      </c>
      <c r="C43" s="201">
        <f>Calculations!T45</f>
        <v>0</v>
      </c>
      <c r="D43" s="201">
        <f>Calculations!U45</f>
        <v>0</v>
      </c>
      <c r="E43" s="201">
        <f>Calculations!V45</f>
        <v>0</v>
      </c>
    </row>
    <row r="44">
      <c r="A44" s="199" t="str">
        <f>Calculations!A46</f>
        <v>TOI-727</v>
      </c>
      <c r="B44" s="199">
        <f>Calculations!P46</f>
        <v>13.24</v>
      </c>
      <c r="C44" s="201">
        <f>Calculations!T46</f>
        <v>0</v>
      </c>
      <c r="D44" s="201">
        <f>Calculations!U46</f>
        <v>0</v>
      </c>
      <c r="E44" s="201">
        <f>Calculations!V46</f>
        <v>0</v>
      </c>
    </row>
    <row r="45">
      <c r="A45" s="199" t="str">
        <f>Calculations!A47</f>
        <v>Kepler-138</v>
      </c>
      <c r="B45" s="199">
        <f>Calculations!P47</f>
        <v>13.52</v>
      </c>
      <c r="C45" s="201">
        <f>Calculations!T47</f>
        <v>0</v>
      </c>
      <c r="D45" s="201">
        <f>Calculations!U47</f>
        <v>0</v>
      </c>
      <c r="E45" s="201">
        <f>Calculations!V47</f>
        <v>0</v>
      </c>
    </row>
    <row r="46">
      <c r="A46" s="199" t="str">
        <f>Calculations!A48</f>
        <v>TOI-1752</v>
      </c>
      <c r="B46" s="199">
        <f>Calculations!P48</f>
        <v>13.87</v>
      </c>
      <c r="C46" s="201">
        <f>Calculations!T48</f>
        <v>0</v>
      </c>
      <c r="D46" s="201">
        <f>Calculations!U48</f>
        <v>0</v>
      </c>
      <c r="E46" s="201">
        <f>Calculations!V48</f>
        <v>0</v>
      </c>
    </row>
    <row r="47">
      <c r="A47" s="199" t="str">
        <f>Calculations!A49</f>
        <v>TOI-4643</v>
      </c>
      <c r="B47" s="199">
        <f>Calculations!P49</f>
        <v>12.66</v>
      </c>
      <c r="C47" s="201">
        <f>Calculations!T49</f>
        <v>0</v>
      </c>
      <c r="D47" s="201">
        <f>Calculations!U49</f>
        <v>0</v>
      </c>
      <c r="E47" s="201">
        <f>Calculations!V49</f>
        <v>0</v>
      </c>
    </row>
    <row r="48">
      <c r="A48" s="199" t="str">
        <f>Calculations!A50</f>
        <v>TOI-4556</v>
      </c>
      <c r="B48" s="199">
        <f>Calculations!P50</f>
        <v>10.29</v>
      </c>
      <c r="C48" s="201">
        <f>Calculations!T50</f>
        <v>0</v>
      </c>
      <c r="D48" s="201">
        <f>Calculations!U50</f>
        <v>0</v>
      </c>
      <c r="E48" s="201">
        <f>Calculations!V50</f>
        <v>0.0000000002486346911</v>
      </c>
    </row>
    <row r="49">
      <c r="A49" s="199" t="str">
        <f>Calculations!A51</f>
        <v>TOI-4364</v>
      </c>
      <c r="B49" s="199">
        <f>Calculations!P51</f>
        <v>13.95</v>
      </c>
      <c r="C49" s="201">
        <f>Calculations!T51</f>
        <v>0</v>
      </c>
      <c r="D49" s="201">
        <f>Calculations!U51</f>
        <v>0</v>
      </c>
      <c r="E49" s="201">
        <f>Calculations!V51</f>
        <v>0</v>
      </c>
    </row>
    <row r="50">
      <c r="A50" s="199" t="str">
        <f>Calculations!A52</f>
        <v>TOI-4529</v>
      </c>
      <c r="B50" s="199">
        <f>Calculations!P52</f>
        <v>12.51</v>
      </c>
      <c r="C50" s="201">
        <f>Calculations!T52</f>
        <v>0</v>
      </c>
      <c r="D50" s="201">
        <f>Calculations!U52</f>
        <v>0</v>
      </c>
      <c r="E50" s="201">
        <f>Calculations!V52</f>
        <v>0</v>
      </c>
    </row>
    <row r="51">
      <c r="A51" s="199" t="str">
        <f>Calculations!A53</f>
        <v>TOI-715</v>
      </c>
      <c r="B51" s="199">
        <f>Calculations!P53</f>
        <v>17.07</v>
      </c>
      <c r="C51" s="201">
        <f>Calculations!T53</f>
        <v>0</v>
      </c>
      <c r="D51" s="201">
        <f>Calculations!U53</f>
        <v>0</v>
      </c>
      <c r="E51" s="201">
        <f>Calculations!V53</f>
        <v>0</v>
      </c>
    </row>
    <row r="52">
      <c r="A52" s="199" t="str">
        <f>Calculations!A54</f>
        <v>K2-3</v>
      </c>
      <c r="B52" s="202">
        <f>Calculations!P54</f>
        <v>13.4198</v>
      </c>
      <c r="C52" s="201">
        <f>Calculations!T54</f>
        <v>0</v>
      </c>
      <c r="D52" s="201">
        <f>Calculations!U54</f>
        <v>0</v>
      </c>
      <c r="E52" s="201">
        <f>Calculations!V54</f>
        <v>0</v>
      </c>
    </row>
    <row r="53">
      <c r="A53" s="199" t="str">
        <f>Calculations!A55</f>
        <v>TOI-270</v>
      </c>
      <c r="B53" s="202">
        <f>Calculations!P55</f>
        <v>13.075</v>
      </c>
      <c r="C53" s="201">
        <f>Calculations!T55</f>
        <v>0</v>
      </c>
      <c r="D53" s="201">
        <f>Calculations!U55</f>
        <v>0</v>
      </c>
      <c r="E53" s="201">
        <f>Calculations!V55</f>
        <v>0</v>
      </c>
    </row>
    <row r="54">
      <c r="A54" s="199" t="str">
        <f>Calculations!A56</f>
        <v>TOI-870</v>
      </c>
      <c r="B54" s="202">
        <f>Calculations!P56</f>
        <v>12.86</v>
      </c>
      <c r="C54" s="201">
        <f>Calculations!T56</f>
        <v>0</v>
      </c>
      <c r="D54" s="201">
        <f>Calculations!U56</f>
        <v>0</v>
      </c>
      <c r="E54" s="201">
        <f>Calculations!V56</f>
        <v>0</v>
      </c>
    </row>
    <row r="55">
      <c r="A55" s="199" t="str">
        <f>Calculations!A57</f>
        <v>TOI-133</v>
      </c>
      <c r="B55" s="202">
        <f>Calculations!P57</f>
        <v>11.56</v>
      </c>
      <c r="C55" s="201">
        <f>Calculations!T57</f>
        <v>0</v>
      </c>
      <c r="D55" s="201">
        <f>Calculations!U57</f>
        <v>0</v>
      </c>
      <c r="E55" s="201">
        <f>Calculations!V57</f>
        <v>0</v>
      </c>
    </row>
    <row r="56">
      <c r="A56" s="199" t="str">
        <f>Calculations!A63</f>
        <v>EXAMPLES BELOW</v>
      </c>
      <c r="B56" s="199" t="str">
        <f>Calculations!P63</f>
        <v/>
      </c>
      <c r="C56" s="201" t="str">
        <f>Calculations!T63</f>
        <v/>
      </c>
      <c r="D56" s="201" t="str">
        <f>Calculations!U63</f>
        <v/>
      </c>
      <c r="E56" s="201" t="str">
        <f>Calculations!V63</f>
        <v/>
      </c>
    </row>
    <row r="57">
      <c r="A57" s="199" t="str">
        <f>Calculations!A64</f>
        <v>Trappist-1</v>
      </c>
      <c r="B57" s="199">
        <f>Calculations!P64</f>
        <v>19.63</v>
      </c>
      <c r="C57" s="201">
        <f>Calculations!T64</f>
        <v>0</v>
      </c>
      <c r="D57" s="201">
        <f>Calculations!U64</f>
        <v>0</v>
      </c>
      <c r="E57" s="201">
        <f>Calculations!V64</f>
        <v>0</v>
      </c>
    </row>
    <row r="58">
      <c r="A58" s="199" t="str">
        <f>Calculations!A65</f>
        <v>HIP17695</v>
      </c>
      <c r="B58" s="199">
        <f>Calculations!P65</f>
        <v>6.052</v>
      </c>
      <c r="C58" s="201">
        <f>Calculations!T65</f>
        <v>0.000000000244</v>
      </c>
      <c r="D58" s="201">
        <f>Calculations!U65</f>
        <v>0.000000000334</v>
      </c>
      <c r="E58" s="201">
        <f>Calculations!V65</f>
        <v>0.00000000902</v>
      </c>
    </row>
    <row r="59">
      <c r="A59" s="199" t="str">
        <f>Calculations!A66</f>
        <v/>
      </c>
      <c r="B59" s="203" t="str">
        <f>Calculations!P66</f>
        <v/>
      </c>
      <c r="C59" s="201" t="str">
        <f>Calculations!T66</f>
        <v/>
      </c>
      <c r="D59" s="201" t="str">
        <f>Calculations!U66</f>
        <v/>
      </c>
      <c r="E59" s="201" t="str">
        <f>Calculations!V66</f>
        <v/>
      </c>
    </row>
    <row r="60">
      <c r="A60" s="199" t="str">
        <f>Calculations!A67</f>
        <v>KEY:</v>
      </c>
      <c r="B60" s="203" t="str">
        <f>Calculations!P67</f>
        <v/>
      </c>
      <c r="C60" s="202" t="str">
        <f>Calculations!T67</f>
        <v/>
      </c>
      <c r="D60" s="202" t="str">
        <f>Calculations!U67</f>
        <v/>
      </c>
      <c r="E60" s="202" t="str">
        <f>Calculations!V67</f>
        <v/>
      </c>
    </row>
    <row r="61">
      <c r="A61" s="199" t="str">
        <f>Calculations!A68</f>
        <v>Ancillary info.</v>
      </c>
      <c r="B61" s="203" t="str">
        <f>Calculations!P68</f>
        <v/>
      </c>
      <c r="C61" s="202" t="str">
        <f>Calculations!T68</f>
        <v/>
      </c>
      <c r="D61" s="202" t="str">
        <f>Calculations!U68</f>
        <v/>
      </c>
      <c r="E61" s="202" t="str">
        <f>Calculations!V68</f>
        <v/>
      </c>
    </row>
    <row r="62">
      <c r="A62" s="199" t="str">
        <f>Calculations!A69</f>
        <v>Free form input</v>
      </c>
      <c r="B62" s="203" t="str">
        <f>Calculations!P69</f>
        <v/>
      </c>
      <c r="C62" s="202" t="str">
        <f>Calculations!T69</f>
        <v/>
      </c>
      <c r="D62" s="202" t="str">
        <f>Calculations!U69</f>
        <v/>
      </c>
      <c r="E62" s="202" t="str">
        <f>Calculations!V69</f>
        <v/>
      </c>
    </row>
    <row r="63">
      <c r="A63" s="199" t="str">
        <f>Calculations!A70</f>
        <v>Drop down input</v>
      </c>
      <c r="B63" s="203" t="str">
        <f>Calculations!P70</f>
        <v/>
      </c>
      <c r="C63" s="202" t="str">
        <f>Calculations!T70</f>
        <v/>
      </c>
      <c r="D63" s="202" t="str">
        <f>Calculations!U70</f>
        <v/>
      </c>
      <c r="E63" s="202" t="str">
        <f>Calculations!V70</f>
        <v/>
      </c>
    </row>
    <row r="64">
      <c r="A64" s="199" t="str">
        <f>Calculations!A71</f>
        <v>Calculated output</v>
      </c>
      <c r="B64" s="203" t="str">
        <f>Calculations!P71</f>
        <v/>
      </c>
      <c r="C64" s="202" t="str">
        <f>Calculations!T71</f>
        <v/>
      </c>
      <c r="D64" s="202" t="str">
        <f>Calculations!U71</f>
        <v/>
      </c>
      <c r="E64" s="202" t="str">
        <f>Calculations!V71</f>
        <v/>
      </c>
    </row>
    <row r="65">
      <c r="A65" s="199" t="str">
        <f>Calculations!A72</f>
        <v>Ancillary output</v>
      </c>
      <c r="B65" s="199" t="str">
        <f>Calculations!P72</f>
        <v/>
      </c>
      <c r="C65" s="199" t="str">
        <f>Calculations!T72</f>
        <v/>
      </c>
      <c r="D65" s="199" t="str">
        <f>Calculations!U72</f>
        <v/>
      </c>
      <c r="E65" s="199" t="str">
        <f>Calculations!V72</f>
        <v/>
      </c>
    </row>
    <row r="66">
      <c r="A66" s="199" t="str">
        <f>Calculations!A73</f>
        <v/>
      </c>
      <c r="B66" s="199" t="str">
        <f>Calculations!P73</f>
        <v/>
      </c>
      <c r="C66" s="199" t="str">
        <f>Calculations!T73</f>
        <v/>
      </c>
      <c r="D66" s="199" t="str">
        <f>Calculations!U73</f>
        <v/>
      </c>
      <c r="E66" s="199" t="str">
        <f>Calculations!V73</f>
        <v/>
      </c>
    </row>
    <row r="67">
      <c r="A67" s="199" t="str">
        <f>Calculations!A74</f>
        <v/>
      </c>
      <c r="B67" s="199" t="str">
        <f>Calculations!P74</f>
        <v/>
      </c>
      <c r="C67" s="199" t="str">
        <f>Calculations!T74</f>
        <v/>
      </c>
      <c r="D67" s="199" t="str">
        <f>Calculations!U74</f>
        <v/>
      </c>
      <c r="E67" s="199" t="str">
        <f>Calculations!V74</f>
        <v/>
      </c>
    </row>
    <row r="68">
      <c r="A68" s="199" t="str">
        <f>Calculations!A75</f>
        <v/>
      </c>
      <c r="B68" s="199" t="str">
        <f>Calculations!P75</f>
        <v/>
      </c>
      <c r="C68" s="199" t="str">
        <f>Calculations!T75</f>
        <v/>
      </c>
      <c r="D68" s="199" t="str">
        <f>Calculations!U75</f>
        <v/>
      </c>
      <c r="E68" s="199" t="str">
        <f>Calculations!V75</f>
        <v/>
      </c>
    </row>
    <row r="69">
      <c r="A69" s="199" t="str">
        <f>Calculations!A76</f>
        <v/>
      </c>
      <c r="B69" s="203" t="str">
        <f>Calculations!P76</f>
        <v/>
      </c>
      <c r="C69" s="202" t="str">
        <f>Calculations!T76</f>
        <v/>
      </c>
      <c r="D69" s="202" t="str">
        <f>Calculations!U76</f>
        <v/>
      </c>
      <c r="E69" s="202" t="str">
        <f>Calculations!V76</f>
        <v/>
      </c>
    </row>
    <row r="70">
      <c r="A70" s="199" t="str">
        <f>Calculations!A77</f>
        <v/>
      </c>
      <c r="B70" s="199" t="str">
        <f>Calculations!P77</f>
        <v/>
      </c>
      <c r="C70" s="199" t="str">
        <f>Calculations!T77</f>
        <v/>
      </c>
      <c r="D70" s="199" t="str">
        <f>Calculations!U77</f>
        <v/>
      </c>
      <c r="E70" s="199" t="str">
        <f>Calculations!V77</f>
        <v/>
      </c>
    </row>
    <row r="71">
      <c r="A71" s="199" t="str">
        <f>Calculations!A78</f>
        <v/>
      </c>
      <c r="B71" s="199" t="str">
        <f>Calculations!P78</f>
        <v/>
      </c>
      <c r="C71" s="199" t="str">
        <f>Calculations!T78</f>
        <v/>
      </c>
      <c r="D71" s="199" t="str">
        <f>Calculations!U78</f>
        <v/>
      </c>
      <c r="E71" s="199" t="str">
        <f>Calculations!V78</f>
        <v/>
      </c>
    </row>
    <row r="72">
      <c r="A72" s="199" t="str">
        <f>Calculations!A79</f>
        <v/>
      </c>
      <c r="B72" s="199" t="str">
        <f>Calculations!P79</f>
        <v/>
      </c>
      <c r="C72" s="199" t="str">
        <f>Calculations!T79</f>
        <v/>
      </c>
      <c r="D72" s="199" t="str">
        <f>Calculations!U79</f>
        <v/>
      </c>
      <c r="E72" s="199" t="str">
        <f>Calculations!V79</f>
        <v/>
      </c>
    </row>
    <row r="73">
      <c r="A73" s="199" t="str">
        <f>Calculations!A80</f>
        <v/>
      </c>
      <c r="B73" s="199" t="str">
        <f>Calculations!P80</f>
        <v/>
      </c>
      <c r="C73" s="199" t="str">
        <f>Calculations!T80</f>
        <v/>
      </c>
      <c r="D73" s="199" t="str">
        <f>Calculations!U80</f>
        <v/>
      </c>
      <c r="E73" s="199" t="str">
        <f>Calculations!V80</f>
        <v/>
      </c>
    </row>
    <row r="74">
      <c r="A74" s="199" t="str">
        <f>Calculations!A81</f>
        <v/>
      </c>
      <c r="B74" s="199" t="str">
        <f>Calculations!P81</f>
        <v/>
      </c>
      <c r="C74" s="199" t="str">
        <f>Calculations!T81</f>
        <v/>
      </c>
      <c r="D74" s="199" t="str">
        <f>Calculations!U81</f>
        <v/>
      </c>
      <c r="E74" s="199" t="str">
        <f>Calculations!V81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68" t="s">
        <v>68</v>
      </c>
      <c r="C1" s="168" t="s">
        <v>72</v>
      </c>
      <c r="D1" s="168" t="s">
        <v>224</v>
      </c>
      <c r="E1" s="168" t="s">
        <v>72</v>
      </c>
      <c r="F1" s="168" t="s">
        <v>57</v>
      </c>
      <c r="H1" s="204" t="s">
        <v>225</v>
      </c>
    </row>
    <row r="2" ht="15.75" customHeight="1">
      <c r="A2" s="168" t="s">
        <v>56</v>
      </c>
      <c r="C2" s="168" t="s">
        <v>57</v>
      </c>
      <c r="D2" s="168" t="s">
        <v>68</v>
      </c>
      <c r="E2" s="168">
        <v>-2.8</v>
      </c>
      <c r="F2" s="168">
        <v>-2.3</v>
      </c>
      <c r="H2" s="205"/>
    </row>
    <row r="3" ht="15.75" customHeight="1">
      <c r="A3" s="168" t="s">
        <v>98</v>
      </c>
      <c r="D3" s="168" t="s">
        <v>56</v>
      </c>
      <c r="E3" s="168">
        <v>-8.0</v>
      </c>
      <c r="F3" s="168">
        <v>-2.3</v>
      </c>
      <c r="H3" s="206" t="s">
        <v>226</v>
      </c>
    </row>
    <row r="4" ht="15.75" customHeight="1">
      <c r="D4" s="168" t="s">
        <v>98</v>
      </c>
      <c r="E4" s="168">
        <v>-2.8</v>
      </c>
      <c r="F4" s="168">
        <v>0.0</v>
      </c>
      <c r="H4" s="207">
        <v>2.99792E10</v>
      </c>
    </row>
    <row r="5" ht="15.75" customHeight="1">
      <c r="H5" s="206" t="s">
        <v>227</v>
      </c>
    </row>
    <row r="6" ht="15.75" customHeight="1">
      <c r="H6" s="207">
        <v>6.62607E-27</v>
      </c>
    </row>
    <row r="7" ht="15.75" customHeight="1">
      <c r="H7" s="206" t="s">
        <v>228</v>
      </c>
    </row>
    <row r="8" ht="15.75" customHeight="1">
      <c r="H8" s="207">
        <v>1.38065E-16</v>
      </c>
    </row>
    <row r="9" ht="15.75" customHeight="1">
      <c r="H9" s="206" t="s">
        <v>229</v>
      </c>
    </row>
    <row r="10" ht="15.75" customHeight="1">
      <c r="H10" s="207">
        <v>6.957E10</v>
      </c>
    </row>
    <row r="11" ht="15.75" customHeight="1">
      <c r="H11" s="206" t="s">
        <v>230</v>
      </c>
    </row>
    <row r="12" ht="15.75" customHeight="1">
      <c r="H12" s="207">
        <v>3.086E18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08" t="s">
        <v>231</v>
      </c>
    </row>
    <row r="2">
      <c r="A2" s="200" t="s">
        <v>232</v>
      </c>
    </row>
    <row r="26">
      <c r="A26" s="208" t="s">
        <v>233</v>
      </c>
    </row>
    <row r="27">
      <c r="A27" s="200" t="s">
        <v>234</v>
      </c>
    </row>
    <row r="41">
      <c r="A41" s="200" t="s">
        <v>235</v>
      </c>
    </row>
    <row r="42">
      <c r="A42" s="200" t="s">
        <v>236</v>
      </c>
    </row>
    <row r="43">
      <c r="A43" s="200" t="s">
        <v>237</v>
      </c>
    </row>
    <row r="44">
      <c r="A44" s="200"/>
    </row>
    <row r="45">
      <c r="A45" s="200" t="s">
        <v>238</v>
      </c>
    </row>
    <row r="46">
      <c r="A46" s="200" t="s">
        <v>239</v>
      </c>
    </row>
    <row r="51">
      <c r="A51" s="200"/>
    </row>
    <row r="52">
      <c r="A52" s="200" t="s">
        <v>240</v>
      </c>
    </row>
    <row r="53">
      <c r="A53" s="200" t="s">
        <v>241</v>
      </c>
    </row>
    <row r="57">
      <c r="B57" s="200"/>
      <c r="C57" s="200" t="s">
        <v>242</v>
      </c>
    </row>
    <row r="59">
      <c r="A59" s="200" t="s">
        <v>243</v>
      </c>
    </row>
    <row r="60">
      <c r="A60" s="200" t="s">
        <v>244</v>
      </c>
    </row>
    <row r="61">
      <c r="A61" s="200" t="s">
        <v>245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3" max="3" width="14.0"/>
  </cols>
  <sheetData>
    <row r="1">
      <c r="A1" s="209" t="s">
        <v>246</v>
      </c>
      <c r="B1" s="210" t="s">
        <v>247</v>
      </c>
      <c r="C1" s="211" t="s">
        <v>248</v>
      </c>
    </row>
    <row r="2">
      <c r="A2" s="212" t="s">
        <v>249</v>
      </c>
      <c r="B2" s="213">
        <v>2380.0</v>
      </c>
      <c r="C2" s="214">
        <v>-3.52</v>
      </c>
    </row>
    <row r="3">
      <c r="A3" s="215" t="s">
        <v>250</v>
      </c>
      <c r="B3" s="216">
        <v>2420.0</v>
      </c>
      <c r="C3" s="217">
        <v>-3.47</v>
      </c>
    </row>
    <row r="4">
      <c r="A4" s="212" t="s">
        <v>251</v>
      </c>
      <c r="B4" s="213">
        <v>2570.0</v>
      </c>
      <c r="C4" s="214">
        <v>-3.28</v>
      </c>
    </row>
    <row r="5">
      <c r="A5" s="215" t="s">
        <v>252</v>
      </c>
      <c r="B5" s="216">
        <v>2630.0</v>
      </c>
      <c r="C5" s="217">
        <v>-3.24</v>
      </c>
    </row>
    <row r="6">
      <c r="A6" s="212" t="s">
        <v>253</v>
      </c>
      <c r="B6" s="213">
        <v>2680.0</v>
      </c>
      <c r="C6" s="214">
        <v>-3.19</v>
      </c>
    </row>
    <row r="7">
      <c r="A7" s="215" t="s">
        <v>254</v>
      </c>
      <c r="B7" s="216">
        <v>2740.0</v>
      </c>
      <c r="C7" s="217">
        <v>-3.1</v>
      </c>
    </row>
    <row r="8">
      <c r="A8" s="212" t="s">
        <v>255</v>
      </c>
      <c r="B8" s="213">
        <v>2810.0</v>
      </c>
      <c r="C8" s="214">
        <v>-2.98</v>
      </c>
    </row>
    <row r="9">
      <c r="A9" s="215" t="s">
        <v>256</v>
      </c>
      <c r="B9" s="216">
        <v>2930.0</v>
      </c>
      <c r="C9" s="217">
        <v>-2.79</v>
      </c>
    </row>
    <row r="10">
      <c r="A10" s="212" t="s">
        <v>257</v>
      </c>
      <c r="B10" s="213">
        <v>3060.0</v>
      </c>
      <c r="C10" s="214">
        <v>-2.52</v>
      </c>
    </row>
    <row r="11">
      <c r="A11" s="215" t="s">
        <v>258</v>
      </c>
      <c r="B11" s="216">
        <v>3110.0</v>
      </c>
      <c r="C11" s="217">
        <v>-2.4</v>
      </c>
    </row>
    <row r="12">
      <c r="A12" s="212" t="s">
        <v>259</v>
      </c>
      <c r="B12" s="213">
        <v>3210.0</v>
      </c>
      <c r="C12" s="214">
        <v>-2.14</v>
      </c>
    </row>
    <row r="13">
      <c r="A13" s="215" t="s">
        <v>260</v>
      </c>
      <c r="B13" s="216">
        <v>3270.0</v>
      </c>
      <c r="C13" s="217">
        <v>-2.03</v>
      </c>
    </row>
    <row r="14">
      <c r="A14" s="212" t="s">
        <v>261</v>
      </c>
      <c r="B14" s="213">
        <v>3430.0</v>
      </c>
      <c r="C14" s="214">
        <v>-1.79</v>
      </c>
    </row>
    <row r="15">
      <c r="A15" s="215" t="s">
        <v>262</v>
      </c>
      <c r="B15" s="216">
        <v>3470.0</v>
      </c>
      <c r="C15" s="217">
        <v>-1.64</v>
      </c>
    </row>
    <row r="16">
      <c r="A16" s="212" t="s">
        <v>263</v>
      </c>
      <c r="B16" s="213">
        <v>3560.0</v>
      </c>
      <c r="C16" s="214">
        <v>-1.54</v>
      </c>
    </row>
    <row r="17">
      <c r="A17" s="215" t="s">
        <v>264</v>
      </c>
      <c r="B17" s="216">
        <v>3620.0</v>
      </c>
      <c r="C17" s="217">
        <v>-1.44</v>
      </c>
    </row>
    <row r="18">
      <c r="A18" s="212" t="s">
        <v>265</v>
      </c>
      <c r="B18" s="213">
        <v>3660.0</v>
      </c>
      <c r="C18" s="214">
        <v>-1.39</v>
      </c>
    </row>
    <row r="19">
      <c r="A19" s="215" t="s">
        <v>266</v>
      </c>
      <c r="B19" s="216">
        <v>3770.0</v>
      </c>
      <c r="C19" s="217">
        <v>-1.27</v>
      </c>
    </row>
    <row r="20">
      <c r="A20" s="212" t="s">
        <v>267</v>
      </c>
      <c r="B20" s="213">
        <v>3850.0</v>
      </c>
      <c r="C20" s="214">
        <v>-1.16</v>
      </c>
    </row>
    <row r="21">
      <c r="A21" s="215" t="s">
        <v>268</v>
      </c>
      <c r="B21" s="216">
        <v>3930.0</v>
      </c>
      <c r="C21" s="217">
        <v>-1.1</v>
      </c>
    </row>
    <row r="22">
      <c r="A22" s="212" t="s">
        <v>269</v>
      </c>
      <c r="B22" s="213">
        <v>3990.0</v>
      </c>
      <c r="C22" s="214">
        <v>-1.06</v>
      </c>
    </row>
    <row r="23">
      <c r="A23" s="215" t="s">
        <v>270</v>
      </c>
      <c r="B23" s="216">
        <v>4100.0</v>
      </c>
      <c r="C23" s="217">
        <v>-1.0</v>
      </c>
    </row>
    <row r="24">
      <c r="A24" s="212" t="s">
        <v>271</v>
      </c>
      <c r="B24" s="213">
        <v>4300.0</v>
      </c>
      <c r="C24" s="214">
        <v>-0.86</v>
      </c>
    </row>
    <row r="25">
      <c r="A25" s="215" t="s">
        <v>272</v>
      </c>
      <c r="B25" s="216">
        <v>4440.0</v>
      </c>
      <c r="C25" s="217">
        <v>-0.76</v>
      </c>
    </row>
    <row r="26">
      <c r="A26" s="218" t="s">
        <v>273</v>
      </c>
      <c r="B26" s="219">
        <v>4600.0</v>
      </c>
      <c r="C26" s="220">
        <v>-0.69</v>
      </c>
    </row>
  </sheetData>
  <drawing r:id="rId2"/>
  <legacyDrawing r:id="rId3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2" max="2" width="33.44"/>
    <col customWidth="1" min="3" max="3" width="15.89"/>
    <col customWidth="1" min="4" max="4" width="14.44"/>
    <col customWidth="1" min="5" max="5" width="16.78"/>
    <col customWidth="1" min="6" max="6" width="25.33"/>
  </cols>
  <sheetData>
    <row r="1">
      <c r="A1" s="209" t="s">
        <v>247</v>
      </c>
      <c r="B1" s="210" t="s">
        <v>274</v>
      </c>
      <c r="C1" s="210" t="s">
        <v>275</v>
      </c>
      <c r="D1" s="210" t="s">
        <v>276</v>
      </c>
      <c r="E1" s="210" t="s">
        <v>277</v>
      </c>
      <c r="F1" s="211" t="s">
        <v>278</v>
      </c>
    </row>
    <row r="2">
      <c r="A2" s="212">
        <v>2500.0</v>
      </c>
      <c r="B2" s="213">
        <v>2328.9</v>
      </c>
      <c r="C2" s="213">
        <v>0.109</v>
      </c>
      <c r="D2" s="221">
        <f>C2*cm_per_Rsun</f>
        <v>7583130000</v>
      </c>
      <c r="E2" s="222">
        <f t="shared" ref="E2:E19" si="1">4*pi()*D2^2</f>
        <v>7.22615E+20</v>
      </c>
      <c r="F2" s="223">
        <f t="shared" ref="F2:F19" si="2">E2*B2</f>
        <v>1.6829E+24</v>
      </c>
    </row>
    <row r="3">
      <c r="A3" s="215">
        <v>2600.0</v>
      </c>
      <c r="B3" s="216">
        <v>2814.6</v>
      </c>
      <c r="C3" s="216">
        <v>0.115</v>
      </c>
      <c r="D3" s="224">
        <f>C3*cm_per_Rsun</f>
        <v>8000550000</v>
      </c>
      <c r="E3" s="225">
        <f t="shared" si="1"/>
        <v>8.04358E+20</v>
      </c>
      <c r="F3" s="226">
        <f t="shared" si="2"/>
        <v>2.26395E+24</v>
      </c>
    </row>
    <row r="4">
      <c r="A4" s="212">
        <v>2700.0</v>
      </c>
      <c r="B4" s="213">
        <v>3858.6</v>
      </c>
      <c r="C4" s="213">
        <v>0.122</v>
      </c>
      <c r="D4" s="221">
        <f>C4*cm_per_Rsun</f>
        <v>8487540000</v>
      </c>
      <c r="E4" s="222">
        <f t="shared" si="1"/>
        <v>9.0526E+20</v>
      </c>
      <c r="F4" s="223">
        <f t="shared" si="2"/>
        <v>3.49304E+24</v>
      </c>
    </row>
    <row r="5">
      <c r="A5" s="215">
        <v>2800.0</v>
      </c>
      <c r="B5" s="216">
        <v>4779.7</v>
      </c>
      <c r="C5" s="216">
        <v>0.135</v>
      </c>
      <c r="D5" s="224">
        <f>C5*cm_per_Rsun</f>
        <v>9391950000</v>
      </c>
      <c r="E5" s="225">
        <f t="shared" si="1"/>
        <v>1.10846E+21</v>
      </c>
      <c r="F5" s="226">
        <f t="shared" si="2"/>
        <v>5.29812E+24</v>
      </c>
    </row>
    <row r="6">
      <c r="A6" s="212">
        <v>2900.0</v>
      </c>
      <c r="B6" s="213">
        <v>6193.9</v>
      </c>
      <c r="C6" s="213">
        <v>0.151</v>
      </c>
      <c r="D6" s="221">
        <f>C6*cm_per_Rsun</f>
        <v>10505070000</v>
      </c>
      <c r="E6" s="222">
        <f t="shared" si="1"/>
        <v>1.38678E+21</v>
      </c>
      <c r="F6" s="223">
        <f t="shared" si="2"/>
        <v>8.58958E+24</v>
      </c>
    </row>
    <row r="7">
      <c r="A7" s="215">
        <v>3000.0</v>
      </c>
      <c r="B7" s="216">
        <v>7875.4</v>
      </c>
      <c r="C7" s="216">
        <v>0.178</v>
      </c>
      <c r="D7" s="224">
        <f>C7*cm_per_Rsun</f>
        <v>12383460000</v>
      </c>
      <c r="E7" s="225">
        <f t="shared" si="1"/>
        <v>1.92705E+21</v>
      </c>
      <c r="F7" s="226">
        <f t="shared" si="2"/>
        <v>1.51763E+25</v>
      </c>
    </row>
    <row r="8">
      <c r="A8" s="212">
        <v>3100.0</v>
      </c>
      <c r="B8" s="213">
        <v>9975.0</v>
      </c>
      <c r="C8" s="213">
        <v>0.213</v>
      </c>
      <c r="D8" s="221">
        <f>C8*cm_per_Rsun</f>
        <v>14818410000</v>
      </c>
      <c r="E8" s="222">
        <f t="shared" si="1"/>
        <v>2.75939E+21</v>
      </c>
      <c r="F8" s="223">
        <f t="shared" si="2"/>
        <v>2.75249E+25</v>
      </c>
    </row>
    <row r="9">
      <c r="A9" s="215">
        <v>3200.0</v>
      </c>
      <c r="B9" s="216">
        <v>16145.1</v>
      </c>
      <c r="C9" s="216">
        <v>0.268</v>
      </c>
      <c r="D9" s="224">
        <f>C9*cm_per_Rsun</f>
        <v>18644760000</v>
      </c>
      <c r="E9" s="225">
        <f t="shared" si="1"/>
        <v>4.36841E+21</v>
      </c>
      <c r="F9" s="226">
        <f t="shared" si="2"/>
        <v>7.05284E+25</v>
      </c>
    </row>
    <row r="10">
      <c r="A10" s="212">
        <v>3300.0</v>
      </c>
      <c r="B10" s="213">
        <v>22696.2</v>
      </c>
      <c r="C10" s="213">
        <v>0.311</v>
      </c>
      <c r="D10" s="221">
        <f>C10*cm_per_Rsun</f>
        <v>21636270000</v>
      </c>
      <c r="E10" s="222">
        <f t="shared" si="1"/>
        <v>5.88267E+21</v>
      </c>
      <c r="F10" s="223">
        <f t="shared" si="2"/>
        <v>1.33514E+26</v>
      </c>
    </row>
    <row r="11">
      <c r="A11" s="215">
        <v>3400.0</v>
      </c>
      <c r="B11" s="216">
        <v>36620.5</v>
      </c>
      <c r="C11" s="216">
        <v>0.35</v>
      </c>
      <c r="D11" s="224">
        <f>C11*cm_per_Rsun</f>
        <v>24349500000</v>
      </c>
      <c r="E11" s="225">
        <f t="shared" si="1"/>
        <v>7.45058E+21</v>
      </c>
      <c r="F11" s="226">
        <f t="shared" si="2"/>
        <v>2.72844E+26</v>
      </c>
    </row>
    <row r="12">
      <c r="A12" s="212">
        <v>3500.0</v>
      </c>
      <c r="B12" s="213">
        <v>65241.9</v>
      </c>
      <c r="C12" s="213">
        <v>0.429</v>
      </c>
      <c r="D12" s="221">
        <f>C12*cm_per_Rsun</f>
        <v>29845530000</v>
      </c>
      <c r="E12" s="222">
        <f t="shared" si="1"/>
        <v>1.11936E+22</v>
      </c>
      <c r="F12" s="223">
        <f t="shared" si="2"/>
        <v>7.30289E+26</v>
      </c>
    </row>
    <row r="13">
      <c r="A13" s="215">
        <v>3600.0</v>
      </c>
      <c r="B13" s="216">
        <v>105803.6</v>
      </c>
      <c r="C13" s="216">
        <v>0.47</v>
      </c>
      <c r="D13" s="224">
        <f>C13*cm_per_Rsun</f>
        <v>32697900000</v>
      </c>
      <c r="E13" s="225">
        <f t="shared" si="1"/>
        <v>1.34354E+22</v>
      </c>
      <c r="F13" s="226">
        <f t="shared" si="2"/>
        <v>1.42151E+27</v>
      </c>
    </row>
    <row r="14">
      <c r="A14" s="212">
        <v>3700.0</v>
      </c>
      <c r="B14" s="213">
        <v>219544.9</v>
      </c>
      <c r="C14" s="213">
        <v>0.517</v>
      </c>
      <c r="D14" s="221">
        <f>C14*cm_per_Rsun</f>
        <v>35967690000</v>
      </c>
      <c r="E14" s="222">
        <f t="shared" si="1"/>
        <v>1.62568E+22</v>
      </c>
      <c r="F14" s="223">
        <f t="shared" si="2"/>
        <v>3.5691E+27</v>
      </c>
    </row>
    <row r="15">
      <c r="A15" s="215">
        <v>3800.0</v>
      </c>
      <c r="B15" s="216">
        <v>382976.3</v>
      </c>
      <c r="C15" s="216">
        <v>0.56</v>
      </c>
      <c r="D15" s="224">
        <f>C15*cm_per_Rsun</f>
        <v>38959200000</v>
      </c>
      <c r="E15" s="225">
        <f t="shared" si="1"/>
        <v>1.90735E+22</v>
      </c>
      <c r="F15" s="226">
        <f t="shared" si="2"/>
        <v>7.30469E+27</v>
      </c>
    </row>
    <row r="16">
      <c r="A16" s="212">
        <v>3900.0</v>
      </c>
      <c r="B16" s="213">
        <v>452741.9</v>
      </c>
      <c r="C16" s="213">
        <v>0.601</v>
      </c>
      <c r="D16" s="221">
        <f>C16*cm_per_Rsun</f>
        <v>41811570000</v>
      </c>
      <c r="E16" s="222">
        <f t="shared" si="1"/>
        <v>2.19686E+22</v>
      </c>
      <c r="F16" s="223">
        <f t="shared" si="2"/>
        <v>9.94612E+27</v>
      </c>
    </row>
    <row r="17">
      <c r="A17" s="215">
        <v>4000.0</v>
      </c>
      <c r="B17" s="216">
        <v>546753.9</v>
      </c>
      <c r="C17" s="216">
        <v>0.616</v>
      </c>
      <c r="D17" s="224">
        <f>C17*cm_per_Rsun</f>
        <v>42855120000</v>
      </c>
      <c r="E17" s="225">
        <f t="shared" si="1"/>
        <v>2.30789E+22</v>
      </c>
      <c r="F17" s="226">
        <f t="shared" si="2"/>
        <v>1.26185E+28</v>
      </c>
    </row>
    <row r="18">
      <c r="A18" s="212">
        <v>4100.0</v>
      </c>
      <c r="B18" s="213">
        <v>646134.0</v>
      </c>
      <c r="C18" s="213">
        <v>0.63</v>
      </c>
      <c r="D18" s="221">
        <f>C18*cm_per_Rsun</f>
        <v>43829100000</v>
      </c>
      <c r="E18" s="222">
        <f t="shared" si="1"/>
        <v>2.41399E+22</v>
      </c>
      <c r="F18" s="223">
        <f t="shared" si="2"/>
        <v>1.55976E+28</v>
      </c>
    </row>
    <row r="19">
      <c r="A19" s="227">
        <v>4200.0</v>
      </c>
      <c r="B19" s="228">
        <v>1049820.2</v>
      </c>
      <c r="C19" s="228">
        <v>0.65</v>
      </c>
      <c r="D19" s="229">
        <f>C19*cm_per_Rsun</f>
        <v>45220500000</v>
      </c>
      <c r="E19" s="230">
        <f t="shared" si="1"/>
        <v>2.56969E+22</v>
      </c>
      <c r="F19" s="231">
        <f t="shared" si="2"/>
        <v>2.69771E+28</v>
      </c>
    </row>
  </sheetData>
  <drawing r:id="rId2"/>
  <legacyDrawing r:id="rId3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00" t="s">
        <v>279</v>
      </c>
      <c r="B1" s="232">
        <v>6.957E10</v>
      </c>
    </row>
    <row r="2">
      <c r="A2" s="200" t="s">
        <v>280</v>
      </c>
      <c r="B2" s="232">
        <v>3.828E33</v>
      </c>
    </row>
    <row r="3">
      <c r="A3" s="200" t="s">
        <v>281</v>
      </c>
      <c r="B3" s="232">
        <v>3.08567758E18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2017-07-31T16:02:56Z</dcterms:created>
  <dc:creator>Andrew Fox</dc:creator>
</cp:coreProperties>
</file>