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7" roundtripDataChecksum="LuBhvDSwQrtQ1f0qrUz9eErHJ+C7iVfA+cF2eSAMxF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Burt+ 2021
======</t>
      </text>
    </comment>
    <comment authorId="0" ref="C57">
      <text>
        <t xml:space="preserve">======
ID#AAABhYovCeY
Parke Loyd    (2025-04-02 07:12:56)
another one</t>
      </text>
    </comment>
    <comment authorId="0" ref="C56">
      <text>
        <t xml:space="preserve">======
ID#AAABhYovCeU
Parke Loyd    (2025-04-02 07:12:51)
another one</t>
      </text>
    </comment>
    <comment authorId="0" ref="C49">
      <text>
        <t xml:space="preserve">======
ID#AAABhYovCeQ
Parke Loyd    (2025-04-02 07:11:10)
another one</t>
      </text>
    </comment>
    <comment authorId="0" ref="C39">
      <text>
        <t xml:space="preserve">======
ID#AAABhYovCeM
Parke Loyd    (2025-04-02 07:09:07)
This one is also still set to active despite note otherwise.</t>
      </text>
    </comment>
    <comment authorId="0" ref="C34">
      <text>
        <t xml:space="preserve">======
ID#AAABhZc_bV0
Parke Loyd    (2025-04-02 07:08:10)
Need to check why this one is still listed as active. Maybe STScI said so?</t>
      </text>
    </comment>
  </commentList>
  <extLst>
    <ext uri="GoogleSheetsCustomDataVersion2">
      <go:sheetsCustomData xmlns:go="http://customooxmlschemas.google.com/" r:id="rId1" roundtripDataSignature="AMtx7mjuGrGaCpUNs+gs3ovH1bT+DOO0Dw=="/>
    </ext>
  </extLst>
</comments>
</file>

<file path=xl/sharedStrings.xml><?xml version="1.0" encoding="utf-8"?>
<sst xmlns="http://schemas.openxmlformats.org/spreadsheetml/2006/main" count="584" uniqueCount="205">
  <si>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</si>
  <si>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</si>
  <si>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</si>
  <si>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</si>
  <si>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</si>
  <si>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</si>
  <si>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</si>
  <si>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</si>
  <si>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</si>
  <si>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</si>
  <si>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</si>
  <si>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</si>
  <si>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</si>
  <si>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</si>
  <si>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</si>
  <si>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</si>
  <si>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</si>
  <si>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</si>
  <si>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</si>
  <si>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</si>
  <si>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</si>
  <si>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</si>
  <si>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</si>
  <si>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</si>
  <si>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</si>
  <si>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</si>
  <si>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</si>
  <si>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</si>
  <si>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</si>
  <si>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</si>
  <si>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</si>
  <si>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</si>
  <si>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</si>
  <si>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</si>
  <si>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</si>
  <si>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</si>
  <si>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</si>
  <si>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</si>
  <si>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</si>
  <si>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</si>
  <si>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</si>
  <si>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</si>
  <si>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</si>
  <si>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</si>
  <si>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</si>
  <si>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</si>
  <si>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</si>
  <si>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</si>
  <si>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</si>
  <si>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</si>
  <si>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</si>
  <si>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</si>
  <si>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</si>
  <si>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</si>
  <si>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</si>
  <si>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</si>
  <si>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</si>
  <si>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</si>
  <si>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</si>
  <si>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</si>
  <si>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</si>
  <si>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TOI-540</t>
  </si>
  <si>
    <t>active</t>
  </si>
  <si>
    <t>see right</t>
  </si>
  <si>
    <t>TOI-2540</t>
  </si>
  <si>
    <r>
      <rPr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sz val="12.0"/>
      </rPr>
      <t>)</t>
    </r>
  </si>
  <si>
    <t>TOI-700</t>
  </si>
  <si>
    <t>TOI-1730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</si>
  <si>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</si>
  <si>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G 9-40</t>
  </si>
  <si>
    <t>TOI-620</t>
  </si>
  <si>
    <t>GJ 357</t>
  </si>
  <si>
    <t>TOI-5388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</si>
  <si>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</si>
  <si>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LTT 3780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</si>
  <si>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</si>
  <si>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</si>
  <si>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</si>
  <si>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</si>
  <si>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</si>
  <si>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</si>
  <si>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</si>
  <si>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</si>
  <si>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</si>
  <si>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</si>
  <si>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</si>
  <si>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</si>
  <si>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</si>
  <si>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</si>
  <si>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</si>
  <si>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</si>
  <si>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</si>
  <si>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</si>
  <si>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</si>
  <si>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</si>
  <si>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</si>
  <si>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</si>
  <si>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</si>
  <si>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</si>
  <si>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</si>
  <si>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</si>
  <si>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Jones 2024 notes the star is active (Prot 8.7 d)</t>
  </si>
  <si>
    <t>TOI-1728</t>
  </si>
  <si>
    <r>
      <rPr>
        <color rgb="FF000000"/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</si>
  <si>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TOI-233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</si>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</sst>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4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b/>
      <sz val="12.0"/>
      <color rgb="FFFF00FF"/>
      <name val="Calibri"/>
      <scheme val="minor"/>
    </font>
    <font>
      <i/>
      <sz val="12.0"/>
      <color rgb="FF000000"/>
      <name val="Calibri"/>
      <scheme val="minor"/>
    </font>
    <font>
      <b/>
      <color rgb="FFFF00FF"/>
      <name val="Calibri"/>
      <scheme val="minor"/>
    </font>
    <font>
      <color rgb="FF000000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FF"/>
    </font>
    <font>
      <b/>
      <color rgb="FF000000"/>
      <name val="Calibri"/>
      <scheme val="minor"/>
    </font>
    <font>
      <u/>
      <sz val="12.0"/>
      <color rgb="FF0000FF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color theme="1"/>
      <name val="Calibri"/>
      <scheme val="minor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7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9A9A9A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9A9A9A"/>
      </left>
      <right style="medium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6" fillId="3" fontId="4" numFmtId="0" xfId="0" applyBorder="1" applyFont="1"/>
    <xf borderId="9" fillId="7" fontId="6" numFmtId="0" xfId="0" applyAlignment="1" applyBorder="1" applyFill="1" applyFont="1">
      <alignment horizontal="right" readingOrder="0" vertical="bottom"/>
    </xf>
    <xf borderId="9" fillId="7" fontId="7" numFmtId="0" xfId="0" applyAlignment="1" applyBorder="1" applyFont="1">
      <alignment readingOrder="0" vertical="bottom"/>
    </xf>
    <xf borderId="9" fillId="7" fontId="6" numFmtId="0" xfId="0" applyAlignment="1" applyBorder="1" applyFont="1">
      <alignment readingOrder="0" vertical="bottom"/>
    </xf>
    <xf borderId="9" fillId="7" fontId="8" numFmtId="0" xfId="0" applyAlignment="1" applyBorder="1" applyFont="1">
      <alignment readingOrder="0" vertical="bottom"/>
    </xf>
    <xf borderId="9" fillId="7" fontId="0" numFmtId="0" xfId="0" applyAlignment="1" applyBorder="1" applyFont="1">
      <alignment vertical="bottom"/>
    </xf>
    <xf borderId="0" fillId="7" fontId="0" numFmtId="0" xfId="0" applyFont="1"/>
    <xf borderId="10" fillId="7" fontId="6" numFmtId="0" xfId="0" applyAlignment="1" applyBorder="1" applyFont="1">
      <alignment readingOrder="0" vertical="bottom"/>
    </xf>
    <xf borderId="11" fillId="7" fontId="0" numFmtId="11" xfId="0" applyBorder="1" applyFont="1" applyNumberFormat="1"/>
    <xf borderId="12" fillId="7" fontId="0" numFmtId="11" xfId="0" applyBorder="1" applyFont="1" applyNumberFormat="1"/>
    <xf borderId="13" fillId="7" fontId="0" numFmtId="11" xfId="0" applyBorder="1" applyFont="1" applyNumberFormat="1"/>
    <xf borderId="0" fillId="7" fontId="0" numFmtId="11" xfId="0" applyFont="1" applyNumberFormat="1"/>
    <xf borderId="0" fillId="7" fontId="6" numFmtId="0" xfId="0" applyAlignment="1" applyFont="1">
      <alignment readingOrder="0" vertical="bottom"/>
    </xf>
    <xf borderId="14" fillId="7" fontId="7" numFmtId="0" xfId="0" applyAlignment="1" applyBorder="1" applyFont="1">
      <alignment readingOrder="0" vertical="bottom"/>
    </xf>
    <xf borderId="0" fillId="7" fontId="9" numFmtId="0" xfId="0" applyAlignment="1" applyFont="1">
      <alignment readingOrder="0"/>
    </xf>
    <xf borderId="9" fillId="7" fontId="7" numFmtId="4" xfId="0" applyAlignment="1" applyBorder="1" applyFont="1" applyNumberFormat="1">
      <alignment readingOrder="0" vertical="bottom"/>
    </xf>
    <xf borderId="0" fillId="7" fontId="10" numFmtId="0" xfId="0" applyAlignment="1" applyFont="1">
      <alignment readingOrder="0"/>
    </xf>
    <xf borderId="0" fillId="7" fontId="7" numFmtId="0" xfId="0" applyAlignment="1" applyFont="1">
      <alignment readingOrder="0" vertical="bottom"/>
    </xf>
    <xf borderId="15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horizontal="right" readingOrder="0" vertical="bottom"/>
    </xf>
    <xf borderId="14" fillId="0" fontId="6" numFmtId="0" xfId="0" applyAlignment="1" applyBorder="1" applyFont="1">
      <alignment readingOrder="0" vertical="bottom"/>
    </xf>
    <xf borderId="14" fillId="0" fontId="8" numFmtId="0" xfId="0" applyAlignment="1" applyBorder="1" applyFont="1">
      <alignment readingOrder="0" vertical="bottom"/>
    </xf>
    <xf borderId="14" fillId="0" fontId="0" numFmtId="0" xfId="0" applyAlignment="1" applyBorder="1" applyFont="1">
      <alignment vertical="bottom"/>
    </xf>
    <xf borderId="0" fillId="0" fontId="0" numFmtId="0" xfId="0" applyFont="1"/>
    <xf borderId="16" fillId="0" fontId="6" numFmtId="0" xfId="0" applyAlignment="1" applyBorder="1" applyFont="1">
      <alignment readingOrder="0" vertical="bottom"/>
    </xf>
    <xf borderId="11" fillId="8" fontId="0" numFmtId="11" xfId="0" applyBorder="1" applyFill="1" applyFont="1" applyNumberFormat="1"/>
    <xf borderId="12" fillId="8" fontId="0" numFmtId="11" xfId="0" applyBorder="1" applyFont="1" applyNumberFormat="1"/>
    <xf borderId="13" fillId="8" fontId="0" numFmtId="11" xfId="0" applyBorder="1" applyFont="1" applyNumberFormat="1"/>
    <xf borderId="0" fillId="0" fontId="0" numFmtId="11" xfId="0" applyFont="1" applyNumberFormat="1"/>
    <xf borderId="0" fillId="0" fontId="6" numFmtId="0" xfId="0" applyAlignment="1" applyFont="1">
      <alignment readingOrder="0" vertical="bottom"/>
    </xf>
    <xf borderId="14" fillId="0" fontId="6" numFmtId="4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14" fillId="0" fontId="11" numFmtId="0" xfId="0" applyAlignment="1" applyBorder="1" applyFont="1">
      <alignment readingOrder="0" vertical="bottom"/>
    </xf>
    <xf borderId="0" fillId="0" fontId="11" numFmtId="0" xfId="0" applyAlignment="1" applyFont="1">
      <alignment readingOrder="0" vertical="bottom"/>
    </xf>
    <xf borderId="17" fillId="7" fontId="6" numFmtId="0" xfId="0" applyAlignment="1" applyBorder="1" applyFont="1">
      <alignment horizontal="right" readingOrder="0" vertical="bottom"/>
    </xf>
    <xf borderId="14" fillId="7" fontId="6" numFmtId="0" xfId="0" applyAlignment="1" applyBorder="1" applyFont="1">
      <alignment readingOrder="0" vertical="bottom"/>
    </xf>
    <xf borderId="14" fillId="7" fontId="0" numFmtId="0" xfId="0" applyAlignment="1" applyBorder="1" applyFont="1">
      <alignment vertical="bottom"/>
    </xf>
    <xf borderId="16" fillId="7" fontId="6" numFmtId="0" xfId="0" applyAlignment="1" applyBorder="1" applyFont="1">
      <alignment readingOrder="0" vertical="bottom"/>
    </xf>
    <xf borderId="14" fillId="7" fontId="11" numFmtId="0" xfId="0" applyAlignment="1" applyBorder="1" applyFont="1">
      <alignment readingOrder="0" vertical="bottom"/>
    </xf>
    <xf borderId="14" fillId="7" fontId="6" numFmtId="4" xfId="0" applyAlignment="1" applyBorder="1" applyFont="1" applyNumberFormat="1">
      <alignment readingOrder="0" vertical="bottom"/>
    </xf>
    <xf borderId="0" fillId="7" fontId="11" numFmtId="0" xfId="0" applyAlignment="1" applyFont="1">
      <alignment readingOrder="0" vertical="bottom"/>
    </xf>
    <xf borderId="18" fillId="7" fontId="6" numFmtId="0" xfId="0" applyAlignment="1" applyBorder="1" applyFont="1">
      <alignment horizontal="right" readingOrder="0" vertical="bottom"/>
    </xf>
    <xf borderId="14" fillId="7" fontId="12" numFmtId="0" xfId="0" applyAlignment="1" applyBorder="1" applyFont="1">
      <alignment readingOrder="0" vertical="bottom"/>
    </xf>
    <xf borderId="19" fillId="0" fontId="6" numFmtId="0" xfId="0" applyAlignment="1" applyBorder="1" applyFont="1">
      <alignment horizontal="right" readingOrder="0" vertical="bottom"/>
    </xf>
    <xf borderId="9" fillId="0" fontId="7" numFmtId="0" xfId="0" applyAlignment="1" applyBorder="1" applyFont="1">
      <alignment readingOrder="0" vertical="bottom"/>
    </xf>
    <xf borderId="14" fillId="0" fontId="7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18" fillId="0" fontId="6" numFmtId="0" xfId="0" applyAlignment="1" applyBorder="1" applyFont="1">
      <alignment horizontal="right" readingOrder="0" vertical="bottom"/>
    </xf>
    <xf borderId="14" fillId="0" fontId="14" numFmtId="0" xfId="0" applyAlignment="1" applyBorder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14" fillId="7" fontId="8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9" fillId="0" fontId="6" numFmtId="0" xfId="0" applyAlignment="1" applyBorder="1" applyFont="1">
      <alignment horizontal="right" readingOrder="0" vertical="bottom"/>
    </xf>
    <xf borderId="17" fillId="0" fontId="6" numFmtId="0" xfId="0" applyAlignment="1" applyBorder="1" applyFont="1">
      <alignment horizontal="right" readingOrder="0" vertical="bottom"/>
    </xf>
    <xf borderId="20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horizontal="right" readingOrder="0" vertical="bottom"/>
    </xf>
    <xf borderId="14" fillId="0" fontId="6" numFmtId="4" xfId="0" applyAlignment="1" applyBorder="1" applyFont="1" applyNumberFormat="1">
      <alignment horizontal="right" readingOrder="0" vertical="bottom"/>
    </xf>
    <xf borderId="14" fillId="0" fontId="0" numFmtId="0" xfId="0" applyAlignment="1" applyBorder="1" applyFont="1">
      <alignment readingOrder="0" vertical="bottom"/>
    </xf>
    <xf borderId="0" fillId="0" fontId="13" numFmtId="4" xfId="0" applyAlignment="1" applyFont="1" applyNumberFormat="1">
      <alignment readingOrder="0"/>
    </xf>
    <xf borderId="14" fillId="9" fontId="6" numFmtId="0" xfId="0" applyAlignment="1" applyBorder="1" applyFill="1" applyFont="1">
      <alignment horizontal="right" readingOrder="0" vertical="bottom"/>
    </xf>
    <xf borderId="14" fillId="9" fontId="6" numFmtId="0" xfId="0" applyAlignment="1" applyBorder="1" applyFont="1">
      <alignment readingOrder="0" vertical="bottom"/>
    </xf>
    <xf borderId="14" fillId="9" fontId="11" numFmtId="0" xfId="0" applyAlignment="1" applyBorder="1" applyFont="1">
      <alignment readingOrder="0" vertical="bottom"/>
    </xf>
    <xf borderId="0" fillId="9" fontId="0" numFmtId="0" xfId="0" applyFont="1"/>
    <xf borderId="16" fillId="9" fontId="6" numFmtId="0" xfId="0" applyAlignment="1" applyBorder="1" applyFont="1">
      <alignment readingOrder="0" vertical="bottom"/>
    </xf>
    <xf borderId="11" fillId="9" fontId="0" numFmtId="11" xfId="0" applyBorder="1" applyFont="1" applyNumberFormat="1"/>
    <xf borderId="12" fillId="9" fontId="0" numFmtId="11" xfId="0" applyBorder="1" applyFont="1" applyNumberFormat="1"/>
    <xf borderId="13" fillId="9" fontId="0" numFmtId="11" xfId="0" applyBorder="1" applyFont="1" applyNumberFormat="1"/>
    <xf borderId="0" fillId="9" fontId="0" numFmtId="11" xfId="0" applyFont="1" applyNumberFormat="1"/>
    <xf borderId="0" fillId="9" fontId="6" numFmtId="0" xfId="0" applyAlignment="1" applyFont="1">
      <alignment readingOrder="0" vertical="bottom"/>
    </xf>
    <xf borderId="14" fillId="9" fontId="6" numFmtId="4" xfId="0" applyAlignment="1" applyBorder="1" applyFont="1" applyNumberFormat="1">
      <alignment horizontal="right" readingOrder="0" vertical="bottom"/>
    </xf>
    <xf borderId="9" fillId="9" fontId="6" numFmtId="0" xfId="0" applyAlignment="1" applyBorder="1" applyFont="1">
      <alignment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14" fillId="10" fontId="11" numFmtId="0" xfId="0" applyAlignment="1" applyBorder="1" applyFill="1" applyFont="1">
      <alignment readingOrder="0" vertical="bottom"/>
    </xf>
    <xf borderId="14" fillId="10" fontId="6" numFmtId="0" xfId="0" applyAlignment="1" applyBorder="1" applyFont="1">
      <alignment readingOrder="0" vertical="bottom"/>
    </xf>
    <xf borderId="14" fillId="10" fontId="6" numFmtId="4" xfId="0" applyAlignment="1" applyBorder="1" applyFont="1" applyNumberFormat="1">
      <alignment readingOrder="0" vertical="bottom"/>
    </xf>
    <xf borderId="0" fillId="10" fontId="0" numFmtId="11" xfId="0" applyFont="1" applyNumberFormat="1"/>
    <xf borderId="15" fillId="10" fontId="6" numFmtId="0" xfId="0" applyAlignment="1" applyBorder="1" applyFont="1">
      <alignment readingOrder="0" vertical="bottom"/>
    </xf>
    <xf borderId="14" fillId="0" fontId="15" numFmtId="0" xfId="0" applyAlignment="1" applyBorder="1" applyFont="1">
      <alignment readingOrder="0" vertical="bottom"/>
    </xf>
    <xf borderId="14" fillId="0" fontId="7" numFmtId="4" xfId="0" applyAlignment="1" applyBorder="1" applyFont="1" applyNumberFormat="1">
      <alignment horizontal="right" readingOrder="0" vertical="bottom"/>
    </xf>
    <xf borderId="14" fillId="0" fontId="11" numFmtId="4" xfId="0" applyAlignment="1" applyBorder="1" applyFont="1" applyNumberFormat="1">
      <alignment readingOrder="0" vertical="bottom"/>
    </xf>
    <xf borderId="14" fillId="0" fontId="7" numFmtId="4" xfId="0" applyAlignment="1" applyBorder="1" applyFont="1" applyNumberFormat="1">
      <alignment readingOrder="0" vertical="bottom"/>
    </xf>
    <xf borderId="0" fillId="9" fontId="10" numFmtId="0" xfId="0" applyAlignment="1" applyFont="1">
      <alignment readingOrder="0"/>
    </xf>
    <xf borderId="14" fillId="9" fontId="6" numFmtId="4" xfId="0" applyAlignment="1" applyBorder="1" applyFont="1" applyNumberFormat="1">
      <alignment readingOrder="0" vertical="bottom"/>
    </xf>
    <xf borderId="15" fillId="9" fontId="6" numFmtId="0" xfId="0" applyAlignment="1" applyBorder="1" applyFont="1">
      <alignment readingOrder="0" vertical="bottom"/>
    </xf>
    <xf borderId="14" fillId="9" fontId="16" numFmtId="0" xfId="0" applyAlignment="1" applyBorder="1" applyFont="1">
      <alignment readingOrder="0" vertical="bottom"/>
    </xf>
    <xf borderId="9" fillId="9" fontId="7" numFmtId="0" xfId="0" applyAlignment="1" applyBorder="1" applyFont="1">
      <alignment readingOrder="0" vertical="bottom"/>
    </xf>
    <xf borderId="14" fillId="9" fontId="7" numFmtId="0" xfId="0" applyAlignment="1" applyBorder="1" applyFont="1">
      <alignment readingOrder="0" vertical="bottom"/>
    </xf>
    <xf borderId="14" fillId="9" fontId="7" numFmtId="4" xfId="0" applyAlignment="1" applyBorder="1" applyFont="1" applyNumberFormat="1">
      <alignment horizontal="right" readingOrder="0" vertical="bottom"/>
    </xf>
    <xf borderId="14" fillId="9" fontId="11" numFmtId="4" xfId="0" applyAlignment="1" applyBorder="1" applyFont="1" applyNumberFormat="1">
      <alignment readingOrder="0" vertical="bottom"/>
    </xf>
    <xf borderId="14" fillId="10" fontId="7" numFmtId="0" xfId="0" applyAlignment="1" applyBorder="1" applyFont="1">
      <alignment readingOrder="0" vertical="bottom"/>
    </xf>
    <xf borderId="14" fillId="10" fontId="7" numFmtId="4" xfId="0" applyAlignment="1" applyBorder="1" applyFont="1" applyNumberFormat="1">
      <alignment readingOrder="0" vertical="bottom"/>
    </xf>
    <xf borderId="14" fillId="9" fontId="0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/>
    </xf>
    <xf borderId="14" fillId="7" fontId="6" numFmtId="4" xfId="0" applyAlignment="1" applyBorder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14" fillId="11" fontId="6" numFmtId="0" xfId="0" applyAlignment="1" applyBorder="1" applyFont="1">
      <alignment readingOrder="0" vertical="bottom"/>
    </xf>
    <xf borderId="14" fillId="11" fontId="6" numFmtId="2" xfId="0" applyAlignment="1" applyBorder="1" applyFont="1" applyNumberFormat="1">
      <alignment readingOrder="0" vertical="bottom"/>
    </xf>
    <xf borderId="0" fillId="11" fontId="0" numFmtId="0" xfId="0" applyFont="1"/>
    <xf borderId="0" fillId="11" fontId="0" numFmtId="2" xfId="0" applyFont="1" applyNumberFormat="1"/>
    <xf borderId="16" fillId="11" fontId="6" numFmtId="0" xfId="0" applyAlignment="1" applyBorder="1" applyFont="1">
      <alignment readingOrder="0" vertical="bottom"/>
    </xf>
    <xf borderId="11" fillId="11" fontId="0" numFmtId="11" xfId="0" applyBorder="1" applyFont="1" applyNumberFormat="1"/>
    <xf borderId="12" fillId="11" fontId="0" numFmtId="11" xfId="0" applyBorder="1" applyFont="1" applyNumberFormat="1"/>
    <xf borderId="13" fillId="11" fontId="0" numFmtId="11" xfId="0" applyBorder="1" applyFont="1" applyNumberFormat="1"/>
    <xf borderId="0" fillId="11" fontId="0" numFmtId="11" xfId="0" applyFont="1" applyNumberFormat="1"/>
    <xf borderId="0" fillId="11" fontId="6" numFmtId="0" xfId="0" applyAlignment="1" applyFont="1">
      <alignment readingOrder="0" vertical="bottom"/>
    </xf>
    <xf borderId="0" fillId="11" fontId="6" numFmtId="4" xfId="0" applyAlignment="1" applyFont="1" applyNumberFormat="1">
      <alignment horizontal="right" readingOrder="0" vertical="bottom"/>
    </xf>
    <xf borderId="9" fillId="11" fontId="6" numFmtId="0" xfId="0" applyAlignment="1" applyBorder="1" applyFont="1">
      <alignment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7" numFmtId="0" xfId="0" applyAlignment="1" applyFont="1">
      <alignment horizontal="right" readingOrder="0" vertical="bottom"/>
    </xf>
    <xf borderId="0" fillId="11" fontId="7" numFmtId="0" xfId="0" applyAlignment="1" applyFont="1">
      <alignment readingOrder="0" vertical="bottom"/>
    </xf>
    <xf borderId="0" fillId="11" fontId="7" numFmtId="2" xfId="0" applyAlignment="1" applyFont="1" applyNumberFormat="1">
      <alignment readingOrder="0" vertical="bottom"/>
    </xf>
    <xf borderId="0" fillId="11" fontId="17" numFmtId="0" xfId="0" applyAlignment="1" applyFont="1">
      <alignment readingOrder="0" vertical="bottom"/>
    </xf>
    <xf borderId="14" fillId="11" fontId="7" numFmtId="0" xfId="0" applyAlignment="1" applyBorder="1" applyFont="1">
      <alignment readingOrder="0" vertical="bottom"/>
    </xf>
    <xf borderId="0" fillId="11" fontId="7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0" fontId="18" numFmtId="0" xfId="0" applyFont="1"/>
    <xf borderId="0" fillId="0" fontId="18" numFmtId="4" xfId="0" applyFont="1" applyNumberFormat="1"/>
    <xf borderId="12" fillId="12" fontId="19" numFmtId="0" xfId="0" applyBorder="1" applyFill="1" applyFont="1"/>
    <xf borderId="12" fillId="12" fontId="19" numFmtId="2" xfId="0" applyBorder="1" applyFont="1" applyNumberFormat="1"/>
    <xf borderId="11" fillId="12" fontId="19" numFmtId="11" xfId="0" applyBorder="1" applyFont="1" applyNumberFormat="1"/>
    <xf borderId="12" fillId="12" fontId="19" numFmtId="11" xfId="0" applyBorder="1" applyFont="1" applyNumberFormat="1"/>
    <xf borderId="0" fillId="0" fontId="20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21" fillId="0" fontId="1" numFmtId="11" xfId="0" applyBorder="1" applyFont="1" applyNumberFormat="1"/>
    <xf borderId="1" fillId="0" fontId="1" numFmtId="11" xfId="0" applyBorder="1" applyFont="1" applyNumberFormat="1"/>
    <xf borderId="22" fillId="0" fontId="1" numFmtId="11" xfId="0" applyBorder="1" applyFont="1" applyNumberFormat="1"/>
    <xf borderId="23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24" fillId="2" fontId="1" numFmtId="0" xfId="0" applyBorder="1" applyFont="1"/>
    <xf borderId="24" fillId="4" fontId="1" numFmtId="0" xfId="0" applyBorder="1" applyFont="1"/>
    <xf borderId="24" fillId="3" fontId="1" numFmtId="0" xfId="0" applyBorder="1" applyFont="1"/>
    <xf borderId="25" fillId="5" fontId="1" numFmtId="0" xfId="0" applyBorder="1" applyFont="1"/>
    <xf borderId="25" fillId="6" fontId="1" numFmtId="0" xfId="0" applyBorder="1" applyFont="1"/>
    <xf borderId="0" fillId="0" fontId="21" numFmtId="0" xfId="0" applyFont="1"/>
    <xf borderId="0" fillId="0" fontId="1" numFmtId="20" xfId="0" applyFont="1" applyNumberFormat="1"/>
    <xf borderId="0" fillId="0" fontId="18" numFmtId="0" xfId="0" applyFont="1"/>
    <xf borderId="0" fillId="0" fontId="18" numFmtId="0" xfId="0" applyAlignment="1" applyFont="1">
      <alignment readingOrder="0"/>
    </xf>
    <xf borderId="0" fillId="0" fontId="18" numFmtId="11" xfId="0" applyFont="1" applyNumberFormat="1"/>
    <xf borderId="0" fillId="0" fontId="18" numFmtId="2" xfId="0" applyFont="1" applyNumberFormat="1"/>
    <xf borderId="0" fillId="0" fontId="18" numFmtId="164" xfId="0" applyFont="1" applyNumberFormat="1"/>
    <xf borderId="0" fillId="0" fontId="22" numFmtId="0" xfId="0" applyFont="1"/>
    <xf borderId="26" fillId="0" fontId="22" numFmtId="0" xfId="0" applyBorder="1" applyFont="1"/>
    <xf borderId="0" fillId="0" fontId="23" numFmtId="0" xfId="0" applyFont="1"/>
    <xf borderId="0" fillId="0" fontId="23" numFmtId="1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4" width="11.44"/>
    <col customWidth="1" min="5" max="6" width="10.56"/>
    <col customWidth="1" min="7" max="8" width="6.44"/>
    <col customWidth="1" min="9" max="9" width="12.11"/>
    <col customWidth="1" min="10" max="10" width="8.33"/>
    <col customWidth="1" min="11" max="14" width="9.0"/>
    <col customWidth="1" min="15" max="15" width="18.44"/>
    <col customWidth="1" min="16" max="16" width="19.78"/>
    <col customWidth="1" hidden="1" min="17" max="17" width="12.89"/>
    <col customWidth="1" hidden="1" min="18" max="18" width="13.56"/>
    <col customWidth="1" hidden="1" min="19" max="19" width="19.78"/>
    <col customWidth="1" hidden="1" min="20" max="20" width="12.33"/>
    <col customWidth="1" hidden="1" min="21" max="21" width="12.67"/>
    <col customWidth="1" min="22" max="22" width="24.44"/>
    <col customWidth="1" min="23" max="24" width="10.56"/>
    <col customWidth="1" min="25" max="25" width="12.44"/>
    <col customWidth="1" min="26" max="26" width="14.67"/>
    <col customWidth="1" min="27" max="27" width="12.89"/>
    <col customWidth="1" min="28" max="28" width="24.44"/>
    <col customWidth="1" min="29" max="30" width="10.56"/>
    <col customWidth="1" min="31" max="31" width="12.44"/>
    <col customWidth="1" min="32" max="37" width="10.56"/>
    <col customWidth="1" min="38" max="38" width="90.22"/>
  </cols>
  <sheetData>
    <row r="1" ht="2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"/>
      <c r="L1" s="4" t="s">
        <v>2</v>
      </c>
      <c r="M1" s="5"/>
      <c r="N1" s="5"/>
      <c r="O1" s="1" t="s">
        <v>3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</row>
    <row r="2" ht="15.75" customHeight="1">
      <c r="A2" s="6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8" t="s">
        <v>13</v>
      </c>
      <c r="J2" s="8" t="s">
        <v>14</v>
      </c>
      <c r="K2" s="8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4" t="s">
        <v>20</v>
      </c>
      <c r="Q2" s="15" t="s">
        <v>21</v>
      </c>
      <c r="R2" s="15" t="s">
        <v>22</v>
      </c>
      <c r="S2" s="6" t="s">
        <v>23</v>
      </c>
      <c r="T2" s="6" t="s">
        <v>24</v>
      </c>
      <c r="U2" s="6" t="s">
        <v>25</v>
      </c>
      <c r="V2" s="15" t="s">
        <v>26</v>
      </c>
      <c r="W2" s="6" t="s">
        <v>27</v>
      </c>
      <c r="X2" s="6" t="s">
        <v>28</v>
      </c>
      <c r="Y2" s="6" t="s">
        <v>29</v>
      </c>
      <c r="Z2" s="15" t="s">
        <v>30</v>
      </c>
      <c r="AA2" s="15" t="s">
        <v>31</v>
      </c>
      <c r="AB2" s="15" t="s">
        <v>32</v>
      </c>
      <c r="AC2" s="6" t="s">
        <v>27</v>
      </c>
      <c r="AD2" s="6" t="s">
        <v>33</v>
      </c>
      <c r="AE2" s="6" t="s">
        <v>34</v>
      </c>
      <c r="AF2" s="15" t="s">
        <v>30</v>
      </c>
      <c r="AG2" s="15" t="s">
        <v>31</v>
      </c>
      <c r="AH2" s="16" t="s">
        <v>35</v>
      </c>
      <c r="AI2" s="16" t="s">
        <v>36</v>
      </c>
      <c r="AJ2" s="16" t="s">
        <v>37</v>
      </c>
      <c r="AK2" s="16" t="s">
        <v>38</v>
      </c>
      <c r="AL2" s="7"/>
    </row>
    <row r="3" ht="15.75" customHeight="1">
      <c r="A3" s="17" t="s">
        <v>39</v>
      </c>
      <c r="B3" s="18" t="s">
        <v>39</v>
      </c>
      <c r="C3" s="18" t="s">
        <v>39</v>
      </c>
      <c r="D3" s="19" t="s">
        <v>40</v>
      </c>
      <c r="E3" s="20" t="s">
        <v>41</v>
      </c>
      <c r="F3" s="20"/>
      <c r="G3" s="21" t="s">
        <v>40</v>
      </c>
      <c r="H3" s="21" t="s">
        <v>40</v>
      </c>
      <c r="I3" s="20" t="s">
        <v>42</v>
      </c>
      <c r="J3" s="20" t="s">
        <v>43</v>
      </c>
      <c r="K3" s="20" t="s">
        <v>44</v>
      </c>
      <c r="L3" s="22" t="s">
        <v>45</v>
      </c>
      <c r="M3" s="23" t="s">
        <v>45</v>
      </c>
      <c r="N3" s="24"/>
      <c r="O3" s="23"/>
      <c r="P3" s="23" t="s">
        <v>45</v>
      </c>
      <c r="Q3" s="25"/>
      <c r="R3" s="25"/>
      <c r="S3" s="17" t="s">
        <v>39</v>
      </c>
      <c r="T3" s="17" t="s">
        <v>39</v>
      </c>
      <c r="U3" s="17" t="s">
        <v>39</v>
      </c>
      <c r="V3" s="17" t="s">
        <v>39</v>
      </c>
      <c r="W3" s="17" t="s">
        <v>39</v>
      </c>
      <c r="X3" s="17" t="s">
        <v>39</v>
      </c>
      <c r="Y3" s="17" t="s">
        <v>39</v>
      </c>
      <c r="Z3" s="25"/>
      <c r="AA3" s="25"/>
      <c r="AB3" s="17" t="s">
        <v>39</v>
      </c>
      <c r="AC3" s="17" t="s">
        <v>39</v>
      </c>
      <c r="AD3" s="17" t="s">
        <v>39</v>
      </c>
      <c r="AE3" s="17" t="s">
        <v>39</v>
      </c>
      <c r="AF3" s="25"/>
      <c r="AG3" s="25"/>
      <c r="AH3" s="26" t="s">
        <v>45</v>
      </c>
      <c r="AI3" s="26" t="s">
        <v>45</v>
      </c>
      <c r="AJ3" s="26" t="s">
        <v>45</v>
      </c>
      <c r="AK3" s="26" t="s">
        <v>45</v>
      </c>
      <c r="AL3" s="27"/>
    </row>
    <row r="4" ht="15.75" customHeight="1">
      <c r="A4" s="28" t="s">
        <v>46</v>
      </c>
      <c r="B4" s="29" t="s">
        <v>47</v>
      </c>
      <c r="C4" s="30" t="s">
        <v>48</v>
      </c>
      <c r="D4" s="29">
        <v>15.39</v>
      </c>
      <c r="E4" s="31" t="s">
        <v>49</v>
      </c>
      <c r="F4" s="32"/>
      <c r="G4" s="33">
        <f>VLOOKUP(B4,'Lookup Tables'!$D$2:$F$4,MATCH(C4,'Lookup Tables'!$D$1:$F$1),FALSE)</f>
        <v>-2.3</v>
      </c>
      <c r="H4" s="33">
        <f t="shared" ref="H4:H57" si="1">D4+G4</f>
        <v>13.09</v>
      </c>
      <c r="I4" s="30">
        <v>3433.0</v>
      </c>
      <c r="J4" s="30">
        <v>22.03</v>
      </c>
      <c r="K4" s="34">
        <v>0.43</v>
      </c>
      <c r="L4" s="35">
        <f t="shared" ref="L4:L57" si="2">10^(0.32+0.92*LOG10(AH4))</f>
        <v>0</v>
      </c>
      <c r="M4" s="36">
        <f t="shared" ref="M4:M57" si="3">10^(2.4+1.1*LOG10(AH4))</f>
        <v>0</v>
      </c>
      <c r="N4" s="37">
        <f t="shared" ref="N4:N13" si="4">MAX(O4:P4)</f>
        <v>0</v>
      </c>
      <c r="O4" s="38">
        <f t="shared" ref="O4:O57" si="5">37*L4</f>
        <v>0</v>
      </c>
      <c r="P4" s="38">
        <f>AK4*((K4*R_sun)/(J4*cminpc))^2</f>
        <v>0</v>
      </c>
      <c r="Q4" s="39" t="s">
        <v>50</v>
      </c>
      <c r="R4" s="39">
        <v>10.73</v>
      </c>
      <c r="S4" s="40" t="s">
        <v>51</v>
      </c>
      <c r="T4" s="41">
        <v>1956106.0</v>
      </c>
      <c r="U4" s="42">
        <v>185.39</v>
      </c>
      <c r="V4" s="30" t="s">
        <v>52</v>
      </c>
      <c r="W4" s="43" t="s">
        <v>53</v>
      </c>
      <c r="X4" s="29"/>
      <c r="Y4" s="42"/>
      <c r="Z4" s="44"/>
      <c r="AA4" s="39"/>
      <c r="AB4" s="30" t="s">
        <v>54</v>
      </c>
      <c r="AC4" s="41">
        <v>1956151.0</v>
      </c>
      <c r="AD4" s="29">
        <v>65.553</v>
      </c>
      <c r="AE4" s="42">
        <v>1292.323</v>
      </c>
      <c r="AF4" s="38"/>
      <c r="AG4" s="38"/>
      <c r="AH4" s="38">
        <f t="shared" ref="AH4:AH57" si="6">10^(-0.4*(D4+G4+20.94))</f>
        <v>0</v>
      </c>
      <c r="AI4" s="38">
        <f>(AH4*100000000-((K4*R_sun)/(J4*cminpc))^2*PI()*((2*h_con*c_con^2/0.0000365^5)*(1/(EXP(h_con*c_con/(0.0000365*k_con*I4))-1))))/(((K4*R_sun)/(J4*cminpc))^2*PI()*((2*h_con*c_con^2/0.0000365^5)*(1/(EXP(h_con*c_con/(0.0000365*k_con*9000))-1))))</f>
        <v>0.0009093877442</v>
      </c>
      <c r="AJ4" s="38">
        <f>AI4*PI()*(((2*h_con*c_con^2/0.0000135^5)*(1/(EXP(h_con*c_con/(0.0000135*k_con*9000))-1)))+((2*h_con*c_con^2/0.0000175^5)*(1/(EXP(h_con*c_con/(0.0000175*k_con*9000))-1))))/2*(1750-1350)/100000000</f>
        <v>5563355.133</v>
      </c>
      <c r="AK4" s="38">
        <f t="shared" ref="AK4:AK57" si="7">10^(0.43*LOG10(AJ4)+3.97)</f>
        <v>7421553.406</v>
      </c>
      <c r="AL4" s="45" t="str">
        <f t="shared" ref="AL4:AL57" si="8">"Classified " &amp; UPPER(C4) &amp; " for the purposes of STIS ISR 2017-02 based on Ha EW " &amp; E4 &amp; " AA (positive values indicate absorption)."
</f>
        <v>Classified INACTIVE for the purposes of STIS ISR 2017-02 based on Ha EW &gt;0 AA (positive values indicate absorption).</v>
      </c>
    </row>
    <row r="5" ht="15.75" customHeight="1">
      <c r="A5" s="46" t="s">
        <v>55</v>
      </c>
      <c r="B5" s="47" t="s">
        <v>47</v>
      </c>
      <c r="C5" s="47" t="s">
        <v>48</v>
      </c>
      <c r="D5" s="47">
        <v>16.7</v>
      </c>
      <c r="E5" s="48" t="s">
        <v>56</v>
      </c>
      <c r="F5" s="49"/>
      <c r="G5" s="50">
        <f>VLOOKUP(B5,'Lookup Tables'!$D$2:$F$4,MATCH(C5,'Lookup Tables'!$D$1:$F$1),FALSE)</f>
        <v>-2.3</v>
      </c>
      <c r="H5" s="50">
        <f t="shared" si="1"/>
        <v>14.4</v>
      </c>
      <c r="I5" s="47">
        <v>3496.0</v>
      </c>
      <c r="J5" s="47">
        <v>24.74</v>
      </c>
      <c r="K5" s="51">
        <v>0.34</v>
      </c>
      <c r="L5" s="52">
        <f t="shared" si="2"/>
        <v>0</v>
      </c>
      <c r="M5" s="53">
        <f t="shared" si="3"/>
        <v>0</v>
      </c>
      <c r="N5" s="54">
        <f t="shared" si="4"/>
        <v>0</v>
      </c>
      <c r="O5" s="55">
        <f t="shared" si="5"/>
        <v>0</v>
      </c>
      <c r="P5" s="55">
        <f>AK5*((K5*R_sun)/(J5*cminpc))^2</f>
        <v>0</v>
      </c>
      <c r="Q5" s="56" t="s">
        <v>50</v>
      </c>
      <c r="R5" s="56">
        <v>12.1</v>
      </c>
      <c r="S5" s="47" t="s">
        <v>57</v>
      </c>
      <c r="T5" s="47">
        <v>1934461.0</v>
      </c>
      <c r="U5" s="57">
        <v>10889.0</v>
      </c>
      <c r="V5" s="58" t="s">
        <v>52</v>
      </c>
      <c r="W5" s="59" t="s">
        <v>53</v>
      </c>
      <c r="X5" s="47"/>
      <c r="Y5" s="47"/>
      <c r="Z5" s="56"/>
      <c r="AA5" s="56"/>
      <c r="AB5" s="47" t="s">
        <v>54</v>
      </c>
      <c r="AC5" s="47">
        <v>1934489.0</v>
      </c>
      <c r="AD5" s="47">
        <v>20.838</v>
      </c>
      <c r="AE5" s="47">
        <v>522.759</v>
      </c>
      <c r="AF5" s="55"/>
      <c r="AG5" s="55"/>
      <c r="AH5" s="55">
        <f t="shared" si="6"/>
        <v>0</v>
      </c>
      <c r="AI5" s="55">
        <f>(AH5*100000000-((K5*R_sun)/(J5*cminpc))^2*PI()*((2*h_con*c_con^2/0.0000365^5)*(1/(EXP(h_con*c_con/(0.0000365*k_con*I5))-1))))/(((K5*R_sun)/(J5*cminpc))^2*PI()*((2*h_con*c_con^2/0.0000365^5)*(1/(EXP(h_con*c_con/(0.0000365*k_con*9000))-1))))</f>
        <v>0.00003984445182</v>
      </c>
      <c r="AJ5" s="55">
        <f>AI5*PI()*(((2*h_con*c_con^2/0.0000135^5)*(1/(EXP(h_con*c_con/(0.0000135*k_con*9000))-1)))+((2*h_con*c_con^2/0.0000175^5)*(1/(EXP(h_con*c_con/(0.0000175*k_con*9000))-1))))/2*(1750-1350)/100000000</f>
        <v>243756.1282</v>
      </c>
      <c r="AK5" s="55">
        <f t="shared" si="7"/>
        <v>1933707.953</v>
      </c>
      <c r="AL5" s="45" t="str">
        <f t="shared" si="8"/>
        <v>Classified INACTIVE for the purposes of STIS ISR 2017-02 based on Ha EW &gt;0.3 AA (positive values indicate absorption).</v>
      </c>
    </row>
    <row r="6" ht="15.75" customHeight="1">
      <c r="A6" s="46" t="s">
        <v>58</v>
      </c>
      <c r="B6" s="58" t="s">
        <v>59</v>
      </c>
      <c r="C6" s="47" t="s">
        <v>48</v>
      </c>
      <c r="D6" s="47">
        <v>14.35</v>
      </c>
      <c r="E6" s="48" t="s">
        <v>49</v>
      </c>
      <c r="F6" s="49"/>
      <c r="G6" s="50">
        <f>VLOOKUP(B6,'Lookup Tables'!$D$2:$F$4,MATCH(C6,'Lookup Tables'!$D$1:$F$1),FALSE)</f>
        <v>-2.3</v>
      </c>
      <c r="H6" s="50">
        <f t="shared" si="1"/>
        <v>12.05</v>
      </c>
      <c r="I6" s="47">
        <v>3690.0</v>
      </c>
      <c r="J6" s="47">
        <v>45.13</v>
      </c>
      <c r="K6" s="51">
        <v>0.52</v>
      </c>
      <c r="L6" s="52">
        <f t="shared" si="2"/>
        <v>0</v>
      </c>
      <c r="M6" s="53">
        <f t="shared" si="3"/>
        <v>0</v>
      </c>
      <c r="N6" s="54">
        <f t="shared" si="4"/>
        <v>0</v>
      </c>
      <c r="O6" s="55">
        <f t="shared" si="5"/>
        <v>0</v>
      </c>
      <c r="P6" s="55">
        <f>AK6*((K6*R_sun)/(J6*cminpc))^2</f>
        <v>0</v>
      </c>
      <c r="Q6" s="56">
        <v>-59.46</v>
      </c>
      <c r="R6" s="56">
        <v>2.19</v>
      </c>
      <c r="S6" s="60" t="s">
        <v>51</v>
      </c>
      <c r="T6" s="47">
        <v>1934487.0</v>
      </c>
      <c r="U6" s="57">
        <v>11378.58</v>
      </c>
      <c r="V6" s="58" t="s">
        <v>52</v>
      </c>
      <c r="W6" s="47">
        <v>1957082.0</v>
      </c>
      <c r="X6" s="57">
        <v>23.092</v>
      </c>
      <c r="Y6" s="57">
        <v>1743.544</v>
      </c>
      <c r="Z6" s="61"/>
      <c r="AA6" s="56"/>
      <c r="AB6" s="60" t="s">
        <v>60</v>
      </c>
      <c r="AC6" s="47">
        <v>1934491.0</v>
      </c>
      <c r="AD6" s="47">
        <v>2.138</v>
      </c>
      <c r="AE6" s="47">
        <v>571.765</v>
      </c>
      <c r="AF6" s="55"/>
      <c r="AG6" s="55"/>
      <c r="AH6" s="55">
        <f t="shared" si="6"/>
        <v>0</v>
      </c>
      <c r="AI6" s="55">
        <f>(AH6*100000000-((K6*R_sun)/(J6*cminpc))^2*PI()*((2*h_con*c_con^2/0.0000365^5)*(1/(EXP(h_con*c_con/(0.0000365*k_con*I6))-1))))/(((K6*R_sun)/(J6*cminpc))^2*PI()*((2*h_con*c_con^2/0.0000365^5)*(1/(EXP(h_con*c_con/(0.0000365*k_con*9000))-1))))</f>
        <v>0.01107164688</v>
      </c>
      <c r="AJ6" s="55">
        <f>AI6*PI()*(((2*h_con*c_con^2/0.0000135^5)*(1/(EXP(h_con*c_con/(0.0000135*k_con*9000))-1)))+((2*h_con*c_con^2/0.0000175^5)*(1/(EXP(h_con*c_con/(0.0000175*k_con*9000))-1))))/2*(1750-1350)/100000000</f>
        <v>67732937.76</v>
      </c>
      <c r="AK6" s="55">
        <f t="shared" si="7"/>
        <v>21739220.24</v>
      </c>
      <c r="AL6" s="45" t="str">
        <f t="shared" si="8"/>
        <v>Classified INACTIVE for the purposes of STIS ISR 2017-02 based on Ha EW &gt;0 AA (positive values indicate absorption).</v>
      </c>
    </row>
    <row r="7" ht="15.75" customHeight="1">
      <c r="A7" s="62" t="s">
        <v>61</v>
      </c>
      <c r="B7" s="63" t="s">
        <v>47</v>
      </c>
      <c r="C7" s="63" t="s">
        <v>62</v>
      </c>
      <c r="D7" s="63">
        <v>17.18</v>
      </c>
      <c r="E7" s="63">
        <v>-2.37</v>
      </c>
      <c r="F7" s="64"/>
      <c r="G7" s="33">
        <f>VLOOKUP(B7,'Lookup Tables'!$D$2:$F$4,MATCH(C7,'Lookup Tables'!$D$1:$F$1),FALSE)</f>
        <v>-8</v>
      </c>
      <c r="H7" s="33">
        <f t="shared" si="1"/>
        <v>9.18</v>
      </c>
      <c r="I7" s="63">
        <v>3216.0</v>
      </c>
      <c r="J7" s="63">
        <v>14.0</v>
      </c>
      <c r="K7" s="65">
        <v>0.19</v>
      </c>
      <c r="L7" s="35">
        <f t="shared" si="2"/>
        <v>0</v>
      </c>
      <c r="M7" s="36">
        <f t="shared" si="3"/>
        <v>0</v>
      </c>
      <c r="N7" s="37">
        <f t="shared" si="4"/>
        <v>0.0000000006368567028</v>
      </c>
      <c r="O7" s="38">
        <f t="shared" si="5"/>
        <v>0.0000000006368567028</v>
      </c>
      <c r="P7" s="38">
        <f>AK7*((K7*R_sun)/(J7*cminpc))^2</f>
        <v>0</v>
      </c>
      <c r="Q7" s="39" t="s">
        <v>50</v>
      </c>
      <c r="R7" s="39">
        <v>19.33</v>
      </c>
      <c r="S7" s="66" t="s">
        <v>51</v>
      </c>
      <c r="T7" s="63">
        <v>1934465.0</v>
      </c>
      <c r="U7" s="67">
        <v>68199.43</v>
      </c>
      <c r="V7" s="66" t="s">
        <v>60</v>
      </c>
      <c r="W7" s="63" t="s">
        <v>63</v>
      </c>
      <c r="X7" s="63"/>
      <c r="Y7" s="67"/>
      <c r="Z7" s="68"/>
      <c r="AA7" s="39"/>
      <c r="AB7" s="66" t="s">
        <v>60</v>
      </c>
      <c r="AC7" s="63">
        <v>1934493.0</v>
      </c>
      <c r="AD7" s="63">
        <v>24.349</v>
      </c>
      <c r="AE7" s="67">
        <v>5786.4</v>
      </c>
      <c r="AF7" s="38"/>
      <c r="AG7" s="38"/>
      <c r="AH7" s="38">
        <f t="shared" si="6"/>
        <v>0</v>
      </c>
      <c r="AI7" s="38">
        <f>(AH7*100000000-((K7*R_sun)/(J7*cminpc))^2*PI()*((2*h_con*c_con^2/0.0000365^5)*(1/(EXP(h_con*c_con/(0.0000365*k_con*I7))-1))))/(((K7*R_sun)/(J7*cminpc))^2*PI()*((2*h_con*c_con^2/0.0000365^5)*(1/(EXP(h_con*c_con/(0.0000365*k_con*9000))-1))))</f>
        <v>0.1301659597</v>
      </c>
      <c r="AJ7" s="38">
        <f>AI7*PI()*(((2*h_con*c_con^2/0.0000135^5)*(1/(EXP(h_con*c_con/(0.0000135*k_con*9000))-1)))+((2*h_con*c_con^2/0.0000175^5)*(1/(EXP(h_con*c_con/(0.0000175*k_con*9000))-1))))/2*(1750-1350)/100000000</f>
        <v>796315394.2</v>
      </c>
      <c r="AK7" s="38">
        <f t="shared" si="7"/>
        <v>62728744.88</v>
      </c>
      <c r="AL7" s="45" t="str">
        <f t="shared" si="8"/>
        <v>Classified ACTIVE for the purposes of STIS ISR 2017-02 based on Ha EW -2.37 AA (positive values indicate absorption).</v>
      </c>
    </row>
    <row r="8" ht="15.75" customHeight="1">
      <c r="A8" s="69" t="s">
        <v>64</v>
      </c>
      <c r="B8" s="30" t="s">
        <v>59</v>
      </c>
      <c r="C8" s="63" t="s">
        <v>62</v>
      </c>
      <c r="D8" s="63">
        <v>12.33</v>
      </c>
      <c r="E8" s="63" t="s">
        <v>49</v>
      </c>
      <c r="F8" s="70" t="s">
        <v>65</v>
      </c>
      <c r="G8" s="33">
        <f>VLOOKUP(B8,'Lookup Tables'!$D$2:$F$4,MATCH(C8,'Lookup Tables'!$D$1:$F$1),FALSE)</f>
        <v>-2.8</v>
      </c>
      <c r="H8" s="33">
        <f t="shared" si="1"/>
        <v>9.53</v>
      </c>
      <c r="I8" s="63">
        <v>4036.0</v>
      </c>
      <c r="J8" s="63">
        <v>19.14</v>
      </c>
      <c r="K8" s="65">
        <v>0.661</v>
      </c>
      <c r="L8" s="35">
        <f t="shared" si="2"/>
        <v>0</v>
      </c>
      <c r="M8" s="36">
        <f t="shared" si="3"/>
        <v>0</v>
      </c>
      <c r="N8" s="37">
        <f t="shared" si="4"/>
        <v>0.0000000004734146836</v>
      </c>
      <c r="O8" s="38">
        <f t="shared" si="5"/>
        <v>0.0000000004734146836</v>
      </c>
      <c r="P8" s="38">
        <f>AK8*((K8*R_sun)/(J8*cminpc))^2</f>
        <v>0</v>
      </c>
      <c r="Q8" s="39">
        <v>-3.457</v>
      </c>
      <c r="R8" s="39">
        <v>20.66</v>
      </c>
      <c r="S8" s="63" t="s">
        <v>51</v>
      </c>
      <c r="T8" s="63">
        <v>1934466.0</v>
      </c>
      <c r="U8" s="67">
        <v>83679.66</v>
      </c>
      <c r="V8" s="66" t="s">
        <v>60</v>
      </c>
      <c r="W8" s="63" t="s">
        <v>63</v>
      </c>
      <c r="X8" s="63"/>
      <c r="Y8" s="67"/>
      <c r="Z8" s="39"/>
      <c r="AA8" s="39"/>
      <c r="AB8" s="66" t="s">
        <v>60</v>
      </c>
      <c r="AC8" s="63">
        <v>1934496.0</v>
      </c>
      <c r="AD8" s="63">
        <v>18.071</v>
      </c>
      <c r="AE8" s="67">
        <v>4305.15</v>
      </c>
      <c r="AF8" s="38"/>
      <c r="AG8" s="38"/>
      <c r="AH8" s="38">
        <f t="shared" si="6"/>
        <v>0</v>
      </c>
      <c r="AI8" s="38">
        <f>(AH8*100000000-((K8*R_sun)/(J8*cminpc))^2*PI()*((2*h_con*c_con^2/0.0000365^5)*(1/(EXP(h_con*c_con/(0.0000365*k_con*I8))-1))))/(((K8*R_sun)/(J8*cminpc))^2*PI()*((2*h_con*c_con^2/0.0000365^5)*(1/(EXP(h_con*c_con/(0.0000365*k_con*9000))-1))))</f>
        <v>0.01008505143</v>
      </c>
      <c r="AJ8" s="38">
        <f>AI8*PI()*(((2*h_con*c_con^2/0.0000135^5)*(1/(EXP(h_con*c_con/(0.0000135*k_con*9000))-1)))+((2*h_con*c_con^2/0.0000175^5)*(1/(EXP(h_con*c_con/(0.0000175*k_con*9000))-1))))/2*(1750-1350)/100000000</f>
        <v>61697249.6</v>
      </c>
      <c r="AK8" s="38">
        <f t="shared" si="7"/>
        <v>20884029.39</v>
      </c>
      <c r="AL8" s="45" t="str">
        <f t="shared" si="8"/>
        <v>Classified ACTIVE for the purposes of STIS ISR 2017-02 based on Ha EW &gt;0 AA (positive values indicate absorption).</v>
      </c>
    </row>
    <row r="9" ht="15.75" customHeight="1">
      <c r="A9" s="71" t="s">
        <v>66</v>
      </c>
      <c r="B9" s="72" t="s">
        <v>47</v>
      </c>
      <c r="C9" s="47" t="s">
        <v>48</v>
      </c>
      <c r="D9" s="73">
        <v>15.71</v>
      </c>
      <c r="E9" s="48" t="s">
        <v>49</v>
      </c>
      <c r="F9" s="49"/>
      <c r="G9" s="50">
        <f>VLOOKUP(B9,'Lookup Tables'!$D$2:$F$4,MATCH(C9,'Lookup Tables'!$D$1:$F$1),FALSE)</f>
        <v>-2.3</v>
      </c>
      <c r="H9" s="50">
        <f t="shared" si="1"/>
        <v>13.41</v>
      </c>
      <c r="I9" s="47">
        <v>3459.0</v>
      </c>
      <c r="J9" s="47">
        <v>31.13</v>
      </c>
      <c r="K9" s="51">
        <v>0.42</v>
      </c>
      <c r="L9" s="52">
        <f t="shared" si="2"/>
        <v>0</v>
      </c>
      <c r="M9" s="53">
        <f t="shared" si="3"/>
        <v>0</v>
      </c>
      <c r="N9" s="54">
        <f t="shared" si="4"/>
        <v>0</v>
      </c>
      <c r="O9" s="55">
        <f t="shared" si="5"/>
        <v>0</v>
      </c>
      <c r="P9" s="55">
        <f>AK9*((K9*R_sun)/(J9*cminpc))^2</f>
        <v>0</v>
      </c>
      <c r="Q9" s="56">
        <v>-4.4</v>
      </c>
      <c r="R9" s="56">
        <v>12.34</v>
      </c>
      <c r="S9" s="73" t="s">
        <v>51</v>
      </c>
      <c r="T9" s="74">
        <v>1956118.0</v>
      </c>
      <c r="U9" s="75">
        <v>185.46</v>
      </c>
      <c r="V9" s="58" t="s">
        <v>52</v>
      </c>
      <c r="W9" s="59" t="s">
        <v>53</v>
      </c>
      <c r="X9" s="76"/>
      <c r="Y9" s="76"/>
      <c r="Z9" s="77"/>
      <c r="AA9" s="56"/>
      <c r="AB9" s="47" t="s">
        <v>54</v>
      </c>
      <c r="AC9" s="74">
        <v>1956148.0</v>
      </c>
      <c r="AD9" s="74">
        <v>50.015</v>
      </c>
      <c r="AE9" s="74">
        <v>1030.806</v>
      </c>
      <c r="AF9" s="55"/>
      <c r="AG9" s="55"/>
      <c r="AH9" s="55">
        <f t="shared" si="6"/>
        <v>0</v>
      </c>
      <c r="AI9" s="55">
        <f>(AH9*100000000-((K9*R_sun)/(J9*cminpc))^2*PI()*((2*h_con*c_con^2/0.0000365^5)*(1/(EXP(h_con*c_con/(0.0000365*k_con*I9))-1))))/(((K9*R_sun)/(J9*cminpc))^2*PI()*((2*h_con*c_con^2/0.0000365^5)*(1/(EXP(h_con*c_con/(0.0000365*k_con*9000))-1))))</f>
        <v>0.00179835234</v>
      </c>
      <c r="AJ9" s="55">
        <f>AI9*PI()*(((2*h_con*c_con^2/0.0000135^5)*(1/(EXP(h_con*c_con/(0.0000135*k_con*9000))-1)))+((2*h_con*c_con^2/0.0000175^5)*(1/(EXP(h_con*c_con/(0.0000175*k_con*9000))-1))))/2*(1750-1350)/100000000</f>
        <v>11001767.71</v>
      </c>
      <c r="AK9" s="55">
        <f t="shared" si="7"/>
        <v>9950132.468</v>
      </c>
      <c r="AL9" s="45" t="str">
        <f t="shared" si="8"/>
        <v>Classified INACTIVE for the purposes of STIS ISR 2017-02 based on Ha EW &gt;0 AA (positive values indicate absorption).</v>
      </c>
    </row>
    <row r="10" ht="15.75" customHeight="1">
      <c r="A10" s="78" t="s">
        <v>67</v>
      </c>
      <c r="B10" s="58" t="s">
        <v>59</v>
      </c>
      <c r="C10" s="47" t="s">
        <v>48</v>
      </c>
      <c r="D10" s="47">
        <v>14.81</v>
      </c>
      <c r="E10" s="47" t="s">
        <v>49</v>
      </c>
      <c r="F10" s="79" t="s">
        <v>68</v>
      </c>
      <c r="G10" s="50">
        <f>VLOOKUP(B10,'Lookup Tables'!$D$2:$F$4,MATCH(C10,'Lookup Tables'!$D$1:$F$1),FALSE)</f>
        <v>-2.3</v>
      </c>
      <c r="H10" s="50">
        <f t="shared" si="1"/>
        <v>12.51</v>
      </c>
      <c r="I10" s="47">
        <v>3691.0</v>
      </c>
      <c r="J10" s="47">
        <v>35.69</v>
      </c>
      <c r="K10" s="51">
        <v>0.53</v>
      </c>
      <c r="L10" s="52">
        <f t="shared" si="2"/>
        <v>0</v>
      </c>
      <c r="M10" s="53">
        <f t="shared" si="3"/>
        <v>0</v>
      </c>
      <c r="N10" s="54">
        <f t="shared" si="4"/>
        <v>0</v>
      </c>
      <c r="O10" s="55">
        <f t="shared" si="5"/>
        <v>0</v>
      </c>
      <c r="P10" s="55">
        <f>AK10*((K10*R_sun)/(J10*cminpc))^2</f>
        <v>0</v>
      </c>
      <c r="Q10" s="56">
        <v>30.65</v>
      </c>
      <c r="R10" s="56">
        <v>12.33</v>
      </c>
      <c r="S10" s="47" t="s">
        <v>57</v>
      </c>
      <c r="T10" s="47">
        <v>1934468.0</v>
      </c>
      <c r="U10" s="57">
        <v>71476.73</v>
      </c>
      <c r="V10" s="58" t="s">
        <v>52</v>
      </c>
      <c r="W10" s="47">
        <v>1957085.0</v>
      </c>
      <c r="X10" s="80">
        <v>23.875</v>
      </c>
      <c r="Y10" s="80">
        <v>1797.403</v>
      </c>
      <c r="Z10" s="56"/>
      <c r="AA10" s="56"/>
      <c r="AB10" s="60" t="s">
        <v>60</v>
      </c>
      <c r="AC10" s="47">
        <v>1934503.0</v>
      </c>
      <c r="AD10" s="47">
        <v>2.215</v>
      </c>
      <c r="AE10" s="47">
        <v>589.5</v>
      </c>
      <c r="AF10" s="55"/>
      <c r="AG10" s="55"/>
      <c r="AH10" s="55">
        <f t="shared" si="6"/>
        <v>0</v>
      </c>
      <c r="AI10" s="55">
        <f>(AH10*100000000-((K10*R_sun)/(J10*cminpc))^2*PI()*((2*h_con*c_con^2/0.0000365^5)*(1/(EXP(h_con*c_con/(0.0000365*k_con*I10))-1))))/(((K10*R_sun)/(J10*cminpc))^2*PI()*((2*h_con*c_con^2/0.0000365^5)*(1/(EXP(h_con*c_con/(0.0000365*k_con*9000))-1))))</f>
        <v>0.003262458485</v>
      </c>
      <c r="AJ10" s="55">
        <f>AI10*PI()*(((2*h_con*c_con^2/0.0000135^5)*(1/(EXP(h_con*c_con/(0.0000135*k_con*9000))-1)))+((2*h_con*c_con^2/0.0000175^5)*(1/(EXP(h_con*c_con/(0.0000175*k_con*9000))-1))))/2*(1750-1350)/100000000</f>
        <v>19958719.78</v>
      </c>
      <c r="AK10" s="55">
        <f t="shared" si="7"/>
        <v>12854555.18</v>
      </c>
      <c r="AL10" s="45" t="str">
        <f t="shared" si="8"/>
        <v>Classified INACTIVE for the purposes of STIS ISR 2017-02 based on Ha EW &gt;0 AA (positive values indicate absorption).</v>
      </c>
    </row>
    <row r="11" ht="15.75" customHeight="1">
      <c r="A11" s="28" t="s">
        <v>69</v>
      </c>
      <c r="B11" s="30" t="s">
        <v>59</v>
      </c>
      <c r="C11" s="63" t="s">
        <v>48</v>
      </c>
      <c r="D11" s="63">
        <v>17.28</v>
      </c>
      <c r="E11" s="81" t="s">
        <v>49</v>
      </c>
      <c r="F11" s="64"/>
      <c r="G11" s="33">
        <f>VLOOKUP(B11,'Lookup Tables'!$D$2:$F$4,MATCH(C11,'Lookup Tables'!$D$1:$F$1),FALSE)</f>
        <v>-2.3</v>
      </c>
      <c r="H11" s="33">
        <f t="shared" si="1"/>
        <v>14.98</v>
      </c>
      <c r="I11" s="63">
        <v>3348.0</v>
      </c>
      <c r="J11" s="63">
        <v>27.93</v>
      </c>
      <c r="K11" s="65">
        <v>0.31</v>
      </c>
      <c r="L11" s="35">
        <f t="shared" si="2"/>
        <v>0</v>
      </c>
      <c r="M11" s="36">
        <f t="shared" si="3"/>
        <v>0</v>
      </c>
      <c r="N11" s="37">
        <f t="shared" si="4"/>
        <v>0</v>
      </c>
      <c r="O11" s="38">
        <f t="shared" si="5"/>
        <v>0</v>
      </c>
      <c r="P11" s="38">
        <f>AK11*((K11*R_sun)/(J11*cminpc))^2</f>
        <v>0</v>
      </c>
      <c r="Q11" s="39">
        <v>14.65</v>
      </c>
      <c r="R11" s="39">
        <v>11.01</v>
      </c>
      <c r="S11" s="63" t="s">
        <v>57</v>
      </c>
      <c r="T11" s="63">
        <v>1934459.0</v>
      </c>
      <c r="U11" s="67">
        <v>28404.0</v>
      </c>
      <c r="V11" s="30" t="s">
        <v>52</v>
      </c>
      <c r="W11" s="43" t="s">
        <v>53</v>
      </c>
      <c r="X11" s="63"/>
      <c r="Y11" s="63"/>
      <c r="Z11" s="39"/>
      <c r="AA11" s="39"/>
      <c r="AB11" s="63" t="s">
        <v>54</v>
      </c>
      <c r="AC11" s="63">
        <v>1934504.0</v>
      </c>
      <c r="AD11" s="63">
        <v>12.748</v>
      </c>
      <c r="AE11" s="63">
        <v>393.764</v>
      </c>
      <c r="AF11" s="38"/>
      <c r="AG11" s="38"/>
      <c r="AH11" s="38">
        <f t="shared" si="6"/>
        <v>0</v>
      </c>
      <c r="AI11" s="38">
        <f>(AH11*100000000-((K11*R_sun)/(J11*cminpc))^2*PI()*((2*h_con*c_con^2/0.0000365^5)*(1/(EXP(h_con*c_con/(0.0000365*k_con*I11))-1))))/(((K11*R_sun)/(J11*cminpc))^2*PI()*((2*h_con*c_con^2/0.0000365^5)*(1/(EXP(h_con*c_con/(0.0000365*k_con*9000))-1))))</f>
        <v>0.0003268555394</v>
      </c>
      <c r="AJ11" s="38">
        <f>AI11*PI()*(((2*h_con*c_con^2/0.0000135^5)*(1/(EXP(h_con*c_con/(0.0000135*k_con*9000))-1)))+((2*h_con*c_con^2/0.0000175^5)*(1/(EXP(h_con*c_con/(0.0000175*k_con*9000))-1))))/2*(1750-1350)/100000000</f>
        <v>1999601.88</v>
      </c>
      <c r="AK11" s="38">
        <f t="shared" si="7"/>
        <v>4779755.93</v>
      </c>
      <c r="AL11" s="45" t="str">
        <f t="shared" si="8"/>
        <v>Classified INACTIVE for the purposes of STIS ISR 2017-02 based on Ha EW &gt;0 AA (positive values indicate absorption).</v>
      </c>
    </row>
    <row r="12" ht="15.75" customHeight="1">
      <c r="A12" s="46" t="s">
        <v>70</v>
      </c>
      <c r="B12" s="58" t="s">
        <v>59</v>
      </c>
      <c r="C12" s="47" t="s">
        <v>48</v>
      </c>
      <c r="D12" s="47">
        <v>14.88</v>
      </c>
      <c r="E12" s="47">
        <v>-0.43</v>
      </c>
      <c r="F12" s="49"/>
      <c r="G12" s="50">
        <f>VLOOKUP(B12,'Lookup Tables'!$D$2:$F$4,MATCH(C12,'Lookup Tables'!$D$1:$F$1),FALSE)</f>
        <v>-2.3</v>
      </c>
      <c r="H12" s="50">
        <f t="shared" si="1"/>
        <v>12.58</v>
      </c>
      <c r="I12" s="47">
        <v>3708.0</v>
      </c>
      <c r="J12" s="47">
        <v>33.02</v>
      </c>
      <c r="K12" s="51">
        <v>0.55</v>
      </c>
      <c r="L12" s="52">
        <f t="shared" si="2"/>
        <v>0</v>
      </c>
      <c r="M12" s="53">
        <f t="shared" si="3"/>
        <v>0</v>
      </c>
      <c r="N12" s="54">
        <f t="shared" si="4"/>
        <v>0</v>
      </c>
      <c r="O12" s="55">
        <f t="shared" si="5"/>
        <v>0</v>
      </c>
      <c r="P12" s="55">
        <f>AK12*((K12*R_sun)/(J12*cminpc))^2</f>
        <v>0</v>
      </c>
      <c r="Q12" s="56">
        <v>5.4</v>
      </c>
      <c r="R12" s="56">
        <v>10.18</v>
      </c>
      <c r="S12" s="47" t="s">
        <v>57</v>
      </c>
      <c r="T12" s="47">
        <v>1934469.0</v>
      </c>
      <c r="U12" s="57">
        <v>42517.2</v>
      </c>
      <c r="V12" s="58" t="s">
        <v>52</v>
      </c>
      <c r="W12" s="82">
        <v>1957086.0</v>
      </c>
      <c r="X12" s="83">
        <v>14.725</v>
      </c>
      <c r="Y12" s="80">
        <v>1168.171</v>
      </c>
      <c r="Z12" s="56"/>
      <c r="AA12" s="56"/>
      <c r="AB12" s="60" t="s">
        <v>60</v>
      </c>
      <c r="AC12" s="47">
        <v>1934506.0</v>
      </c>
      <c r="AD12" s="47">
        <v>1.377</v>
      </c>
      <c r="AE12" s="47">
        <v>395.236</v>
      </c>
      <c r="AF12" s="55"/>
      <c r="AG12" s="55"/>
      <c r="AH12" s="55">
        <f t="shared" si="6"/>
        <v>0</v>
      </c>
      <c r="AI12" s="55">
        <f>(AH12*100000000-((K12*R_sun)/(J12*cminpc))^2*PI()*((2*h_con*c_con^2/0.0000365^5)*(1/(EXP(h_con*c_con/(0.0000365*k_con*I12))-1))))/(((K12*R_sun)/(J12*cminpc))^2*PI()*((2*h_con*c_con^2/0.0000365^5)*(1/(EXP(h_con*c_con/(0.0000365*k_con*9000))-1))))</f>
        <v>0.001878154954</v>
      </c>
      <c r="AJ12" s="55">
        <f>AI12*PI()*(((2*h_con*c_con^2/0.0000135^5)*(1/(EXP(h_con*c_con/(0.0000135*k_con*9000))-1)))+((2*h_con*c_con^2/0.0000175^5)*(1/(EXP(h_con*c_con/(0.0000175*k_con*9000))-1))))/2*(1750-1350)/100000000</f>
        <v>11489975.61</v>
      </c>
      <c r="AK12" s="55">
        <f t="shared" si="7"/>
        <v>10137648.2</v>
      </c>
      <c r="AL12" s="45" t="str">
        <f t="shared" si="8"/>
        <v>Classified INACTIVE for the purposes of STIS ISR 2017-02 based on Ha EW -0.43 AA (positive values indicate absorption).</v>
      </c>
    </row>
    <row r="13" ht="15.75" customHeight="1">
      <c r="A13" s="62" t="s">
        <v>71</v>
      </c>
      <c r="B13" s="30" t="s">
        <v>59</v>
      </c>
      <c r="C13" s="63" t="s">
        <v>48</v>
      </c>
      <c r="D13" s="63">
        <v>13.65</v>
      </c>
      <c r="E13" s="63">
        <v>-0.012</v>
      </c>
      <c r="F13" s="64"/>
      <c r="G13" s="33">
        <f>VLOOKUP(B13,'Lookup Tables'!$D$2:$F$4,MATCH(C13,'Lookup Tables'!$D$1:$F$1),FALSE)</f>
        <v>-2.3</v>
      </c>
      <c r="H13" s="33">
        <f t="shared" si="1"/>
        <v>11.35</v>
      </c>
      <c r="I13" s="63">
        <v>3505.0</v>
      </c>
      <c r="J13" s="63">
        <v>9.44</v>
      </c>
      <c r="K13" s="65">
        <v>0.34</v>
      </c>
      <c r="L13" s="35">
        <f t="shared" si="2"/>
        <v>0</v>
      </c>
      <c r="M13" s="36">
        <f t="shared" si="3"/>
        <v>0</v>
      </c>
      <c r="N13" s="37">
        <f t="shared" si="4"/>
        <v>0.0000000001012702131</v>
      </c>
      <c r="O13" s="38">
        <f t="shared" si="5"/>
        <v>0.0000000001012702131</v>
      </c>
      <c r="P13" s="38">
        <f>AK13*((K13*R_sun)/(J13*cminpc))^2</f>
        <v>0</v>
      </c>
      <c r="Q13" s="39">
        <v>-34.6</v>
      </c>
      <c r="R13" s="39">
        <v>9.42</v>
      </c>
      <c r="S13" s="63" t="s">
        <v>51</v>
      </c>
      <c r="T13" s="63">
        <v>1934470.0</v>
      </c>
      <c r="U13" s="67">
        <v>17906.16</v>
      </c>
      <c r="V13" s="30" t="s">
        <v>52</v>
      </c>
      <c r="W13" s="84">
        <v>1957087.0</v>
      </c>
      <c r="X13" s="85">
        <v>41.638</v>
      </c>
      <c r="Y13" s="86">
        <v>3019.214</v>
      </c>
      <c r="Z13" s="39"/>
      <c r="AA13" s="39"/>
      <c r="AB13" s="66" t="s">
        <v>60</v>
      </c>
      <c r="AC13" s="63">
        <v>1934509.0</v>
      </c>
      <c r="AD13" s="63">
        <v>3.907</v>
      </c>
      <c r="AE13" s="63">
        <v>982.539</v>
      </c>
      <c r="AF13" s="38"/>
      <c r="AG13" s="38"/>
      <c r="AH13" s="38">
        <f t="shared" si="6"/>
        <v>0</v>
      </c>
      <c r="AI13" s="38">
        <f>(AH13*100000000-((K13*R_sun)/(J13*cminpc))^2*PI()*((2*h_con*c_con^2/0.0000365^5)*(1/(EXP(h_con*c_con/(0.0000365*k_con*I13))-1))))/(((K13*R_sun)/(J13*cminpc))^2*PI()*((2*h_con*c_con^2/0.0000365^5)*(1/(EXP(h_con*c_con/(0.0000365*k_con*9000))-1))))</f>
        <v>0.00148273132</v>
      </c>
      <c r="AJ13" s="38">
        <f>AI13*PI()*(((2*h_con*c_con^2/0.0000135^5)*(1/(EXP(h_con*c_con/(0.0000135*k_con*9000))-1)))+((2*h_con*c_con^2/0.0000175^5)*(1/(EXP(h_con*c_con/(0.0000175*k_con*9000))-1))))/2*(1750-1350)/100000000</f>
        <v>9070895.177</v>
      </c>
      <c r="AK13" s="38">
        <f t="shared" si="7"/>
        <v>9157766.454</v>
      </c>
      <c r="AL13" s="45" t="str">
        <f t="shared" si="8"/>
        <v>Classified INACTIVE for the purposes of STIS ISR 2017-02 based on Ha EW -0.012 AA (positive values indicate absorption).</v>
      </c>
    </row>
    <row r="14" ht="15.75" customHeight="1">
      <c r="A14" s="78" t="s">
        <v>72</v>
      </c>
      <c r="B14" s="58" t="s">
        <v>59</v>
      </c>
      <c r="C14" s="47" t="s">
        <v>48</v>
      </c>
      <c r="D14" s="47">
        <v>16.35</v>
      </c>
      <c r="E14" s="47" t="s">
        <v>49</v>
      </c>
      <c r="F14" s="79" t="s">
        <v>73</v>
      </c>
      <c r="G14" s="50">
        <f>VLOOKUP(B14,'Lookup Tables'!$D$2:$F$4,MATCH(C14,'Lookup Tables'!$D$1:$F$1),FALSE)</f>
        <v>-2.3</v>
      </c>
      <c r="H14" s="50">
        <f t="shared" si="1"/>
        <v>14.05</v>
      </c>
      <c r="I14" s="47">
        <v>3495.0</v>
      </c>
      <c r="J14" s="47">
        <v>18.52</v>
      </c>
      <c r="K14" s="51">
        <v>0.31</v>
      </c>
      <c r="L14" s="52">
        <f t="shared" si="2"/>
        <v>0</v>
      </c>
      <c r="M14" s="53">
        <f t="shared" si="3"/>
        <v>0</v>
      </c>
      <c r="N14" s="54">
        <f>O14</f>
        <v>0</v>
      </c>
      <c r="O14" s="55">
        <f t="shared" si="5"/>
        <v>0</v>
      </c>
      <c r="P14" s="55" t="str">
        <f>AK14*((K14*R_sun)/(J14*cminpc))^2</f>
        <v>#NUM!</v>
      </c>
      <c r="Q14" s="56" t="s">
        <v>50</v>
      </c>
      <c r="R14" s="56">
        <v>2.91</v>
      </c>
      <c r="S14" s="47" t="s">
        <v>57</v>
      </c>
      <c r="T14" s="47">
        <v>1934471.0</v>
      </c>
      <c r="U14" s="57">
        <v>17639.36</v>
      </c>
      <c r="V14" s="58" t="s">
        <v>52</v>
      </c>
      <c r="W14" s="59" t="s">
        <v>53</v>
      </c>
      <c r="X14" s="47"/>
      <c r="Y14" s="47"/>
      <c r="Z14" s="56"/>
      <c r="AA14" s="56"/>
      <c r="AB14" s="47" t="s">
        <v>54</v>
      </c>
      <c r="AC14" s="47">
        <v>1934511.0</v>
      </c>
      <c r="AD14" s="47">
        <v>42.811</v>
      </c>
      <c r="AE14" s="47">
        <v>873.425</v>
      </c>
      <c r="AF14" s="55"/>
      <c r="AG14" s="55"/>
      <c r="AH14" s="55">
        <f t="shared" si="6"/>
        <v>0</v>
      </c>
      <c r="AI14" s="55">
        <f>(AH14*100000000-((K14*R_sun)/(J14*cminpc))^2*PI()*((2*h_con*c_con^2/0.0000365^5)*(1/(EXP(h_con*c_con/(0.0000365*k_con*I14))-1))))/(((K14*R_sun)/(J14*cminpc))^2*PI()*((2*h_con*c_con^2/0.0000365^5)*(1/(EXP(h_con*c_con/(0.0000365*k_con*9000))-1))))</f>
        <v>-0.00002918165659</v>
      </c>
      <c r="AJ14" s="55">
        <f>AI14*PI()*(((2*h_con*c_con^2/0.0000135^5)*(1/(EXP(h_con*c_con/(0.0000135*k_con*9000))-1)))+((2*h_con*c_con^2/0.0000175^5)*(1/(EXP(h_con*c_con/(0.0000175*k_con*9000))-1))))/2*(1750-1350)/100000000</f>
        <v>-178524.4194</v>
      </c>
      <c r="AK14" s="55" t="str">
        <f t="shared" si="7"/>
        <v>#NUM!</v>
      </c>
      <c r="AL14" s="45" t="str">
        <f t="shared" si="8"/>
        <v>Classified INACTIVE for the purposes of STIS ISR 2017-02 based on Ha EW &gt;0 AA (positive values indicate absorption).</v>
      </c>
    </row>
    <row r="15" ht="15.75" customHeight="1">
      <c r="A15" s="87" t="s">
        <v>74</v>
      </c>
      <c r="B15" s="47" t="s">
        <v>47</v>
      </c>
      <c r="C15" s="47" t="s">
        <v>48</v>
      </c>
      <c r="D15" s="47">
        <v>15.9</v>
      </c>
      <c r="E15" s="48" t="s">
        <v>49</v>
      </c>
      <c r="F15" s="49"/>
      <c r="G15" s="50">
        <f>VLOOKUP(B15,'Lookup Tables'!$D$2:$F$4,MATCH(C15,'Lookup Tables'!$D$1:$F$1),FALSE)</f>
        <v>-2.3</v>
      </c>
      <c r="H15" s="50">
        <f t="shared" si="1"/>
        <v>13.6</v>
      </c>
      <c r="I15" s="47">
        <v>3360.0</v>
      </c>
      <c r="J15" s="47">
        <v>21.98</v>
      </c>
      <c r="K15" s="51">
        <v>0.38</v>
      </c>
      <c r="L15" s="52">
        <f t="shared" si="2"/>
        <v>0</v>
      </c>
      <c r="M15" s="53">
        <f t="shared" si="3"/>
        <v>0</v>
      </c>
      <c r="N15" s="54">
        <f>MAX(O15:P15)</f>
        <v>0</v>
      </c>
      <c r="O15" s="55">
        <f t="shared" si="5"/>
        <v>0</v>
      </c>
      <c r="P15" s="55">
        <f>AK15*((K15*R_sun)/(J15*cminpc))^2</f>
        <v>0</v>
      </c>
      <c r="Q15" s="56">
        <v>0.27</v>
      </c>
      <c r="R15" s="56">
        <v>4.89</v>
      </c>
      <c r="S15" s="47" t="s">
        <v>57</v>
      </c>
      <c r="T15" s="47">
        <v>1934472.0</v>
      </c>
      <c r="U15" s="57">
        <v>39413.5</v>
      </c>
      <c r="V15" s="58" t="s">
        <v>52</v>
      </c>
      <c r="W15" s="59" t="s">
        <v>53</v>
      </c>
      <c r="X15" s="47"/>
      <c r="Y15" s="47"/>
      <c r="Z15" s="56"/>
      <c r="AA15" s="56"/>
      <c r="AB15" s="47" t="s">
        <v>54</v>
      </c>
      <c r="AC15" s="47">
        <v>1934512.0</v>
      </c>
      <c r="AD15" s="47">
        <v>40.922</v>
      </c>
      <c r="AE15" s="47">
        <v>842.981</v>
      </c>
      <c r="AF15" s="55"/>
      <c r="AG15" s="55"/>
      <c r="AH15" s="55">
        <f t="shared" si="6"/>
        <v>0</v>
      </c>
      <c r="AI15" s="55">
        <f>(AH15*100000000-((K15*R_sun)/(J15*cminpc))^2*PI()*((2*h_con*c_con^2/0.0000365^5)*(1/(EXP(h_con*c_con/(0.0000365*k_con*I15))-1))))/(((K15*R_sun)/(J15*cminpc))^2*PI()*((2*h_con*c_con^2/0.0000365^5)*(1/(EXP(h_con*c_con/(0.0000365*k_con*9000))-1))))</f>
        <v>0.0007390408856</v>
      </c>
      <c r="AJ15" s="55">
        <f>AI15*PI()*(((2*h_con*c_con^2/0.0000135^5)*(1/(EXP(h_con*c_con/(0.0000135*k_con*9000))-1)))+((2*h_con*c_con^2/0.0000175^5)*(1/(EXP(h_con*c_con/(0.0000175*k_con*9000))-1))))/2*(1750-1350)/100000000</f>
        <v>4521225.331</v>
      </c>
      <c r="AK15" s="55">
        <f t="shared" si="7"/>
        <v>6788286.218</v>
      </c>
      <c r="AL15" s="45" t="str">
        <f t="shared" si="8"/>
        <v>Classified INACTIVE for the purposes of STIS ISR 2017-02 based on Ha EW &gt;0 AA (positive values indicate absorption).</v>
      </c>
    </row>
    <row r="16" ht="15.75" customHeight="1">
      <c r="A16" s="46" t="s">
        <v>75</v>
      </c>
      <c r="B16" s="58" t="s">
        <v>59</v>
      </c>
      <c r="C16" s="47" t="s">
        <v>48</v>
      </c>
      <c r="D16" s="47">
        <v>16.45</v>
      </c>
      <c r="E16" s="47">
        <v>-0.49</v>
      </c>
      <c r="F16" s="49"/>
      <c r="G16" s="50">
        <f>VLOOKUP(B16,'Lookup Tables'!$D$2:$F$4,MATCH(C16,'Lookup Tables'!$D$1:$F$1),FALSE)</f>
        <v>-2.3</v>
      </c>
      <c r="H16" s="50">
        <f t="shared" si="1"/>
        <v>14.15</v>
      </c>
      <c r="I16" s="47">
        <v>3863.0</v>
      </c>
      <c r="J16" s="47">
        <v>30.68</v>
      </c>
      <c r="K16" s="51">
        <v>0.55</v>
      </c>
      <c r="L16" s="52">
        <f t="shared" si="2"/>
        <v>0</v>
      </c>
      <c r="M16" s="53">
        <f t="shared" si="3"/>
        <v>0</v>
      </c>
      <c r="N16" s="54">
        <f>O16</f>
        <v>0</v>
      </c>
      <c r="O16" s="55">
        <f t="shared" si="5"/>
        <v>0</v>
      </c>
      <c r="P16" s="55" t="str">
        <f>AK16*((K16*R_sun)/(J16*cminpc))^2</f>
        <v>#NUM!</v>
      </c>
      <c r="Q16" s="56">
        <v>-0.11</v>
      </c>
      <c r="R16" s="56">
        <v>-5.63</v>
      </c>
      <c r="S16" s="47" t="s">
        <v>51</v>
      </c>
      <c r="T16" s="47">
        <v>1934473.0</v>
      </c>
      <c r="U16" s="57">
        <v>5113.12</v>
      </c>
      <c r="V16" s="58" t="s">
        <v>52</v>
      </c>
      <c r="W16" s="59" t="s">
        <v>53</v>
      </c>
      <c r="X16" s="47"/>
      <c r="Y16" s="47"/>
      <c r="Z16" s="56"/>
      <c r="AA16" s="56"/>
      <c r="AB16" s="47" t="s">
        <v>54</v>
      </c>
      <c r="AC16" s="47">
        <v>1934513.0</v>
      </c>
      <c r="AD16" s="47">
        <v>25.745</v>
      </c>
      <c r="AE16" s="47">
        <v>601.016</v>
      </c>
      <c r="AF16" s="55"/>
      <c r="AG16" s="55"/>
      <c r="AH16" s="55">
        <f t="shared" si="6"/>
        <v>0</v>
      </c>
      <c r="AI16" s="55">
        <f>(AH16*100000000-((K16*R_sun)/(J16*cminpc))^2*PI()*((2*h_con*c_con^2/0.0000365^5)*(1/(EXP(h_con*c_con/(0.0000365*k_con*I16))-1))))/(((K16*R_sun)/(J16*cminpc))^2*PI()*((2*h_con*c_con^2/0.0000365^5)*(1/(EXP(h_con*c_con/(0.0000365*k_con*9000))-1))))</f>
        <v>-0.002148934552</v>
      </c>
      <c r="AJ16" s="55">
        <f>AI16*PI()*(((2*h_con*c_con^2/0.0000135^5)*(1/(EXP(h_con*c_con/(0.0000135*k_con*9000))-1)))+((2*h_con*c_con^2/0.0000175^5)*(1/(EXP(h_con*c_con/(0.0000175*k_con*9000))-1))))/2*(1750-1350)/100000000</f>
        <v>-13146522.1</v>
      </c>
      <c r="AK16" s="55" t="str">
        <f t="shared" si="7"/>
        <v>#NUM!</v>
      </c>
      <c r="AL16" s="45" t="str">
        <f t="shared" si="8"/>
        <v>Classified INACTIVE for the purposes of STIS ISR 2017-02 based on Ha EW -0.49 AA (positive values indicate absorption).</v>
      </c>
    </row>
    <row r="17" ht="15.75" customHeight="1">
      <c r="A17" s="88" t="s">
        <v>76</v>
      </c>
      <c r="B17" s="47" t="s">
        <v>47</v>
      </c>
      <c r="C17" s="47" t="s">
        <v>48</v>
      </c>
      <c r="D17" s="47">
        <v>16.53</v>
      </c>
      <c r="E17" s="48" t="s">
        <v>49</v>
      </c>
      <c r="F17" s="49"/>
      <c r="G17" s="50">
        <f>VLOOKUP(B17,'Lookup Tables'!$D$2:$F$4,MATCH(C17,'Lookup Tables'!$D$1:$F$1),FALSE)</f>
        <v>-2.3</v>
      </c>
      <c r="H17" s="50">
        <f t="shared" si="1"/>
        <v>14.23</v>
      </c>
      <c r="I17" s="47">
        <v>3600.0</v>
      </c>
      <c r="J17" s="47">
        <v>36.01</v>
      </c>
      <c r="K17" s="51">
        <v>0.42</v>
      </c>
      <c r="L17" s="52">
        <f t="shared" si="2"/>
        <v>0</v>
      </c>
      <c r="M17" s="53">
        <f t="shared" si="3"/>
        <v>0</v>
      </c>
      <c r="N17" s="54">
        <f t="shared" ref="N17:N21" si="9">MAX(O17:P17)</f>
        <v>0</v>
      </c>
      <c r="O17" s="55">
        <f t="shared" si="5"/>
        <v>0</v>
      </c>
      <c r="P17" s="55">
        <f>AK17*((K17*R_sun)/(J17*cminpc))^2</f>
        <v>0</v>
      </c>
      <c r="Q17" s="56">
        <v>-41.64</v>
      </c>
      <c r="R17" s="56">
        <v>-8.32</v>
      </c>
      <c r="S17" s="47" t="s">
        <v>57</v>
      </c>
      <c r="T17" s="47">
        <v>1934474.0</v>
      </c>
      <c r="U17" s="57">
        <v>11018.23</v>
      </c>
      <c r="V17" s="58" t="s">
        <v>52</v>
      </c>
      <c r="W17" s="59" t="s">
        <v>53</v>
      </c>
      <c r="X17" s="47"/>
      <c r="Y17" s="47"/>
      <c r="Z17" s="56"/>
      <c r="AA17" s="56"/>
      <c r="AB17" s="47" t="s">
        <v>54</v>
      </c>
      <c r="AC17" s="47">
        <v>1934514.0</v>
      </c>
      <c r="AD17" s="47">
        <v>24.055</v>
      </c>
      <c r="AE17" s="47">
        <v>574.054</v>
      </c>
      <c r="AF17" s="55"/>
      <c r="AG17" s="55"/>
      <c r="AH17" s="55">
        <f t="shared" si="6"/>
        <v>0</v>
      </c>
      <c r="AI17" s="55">
        <f>(AH17*100000000-((K17*R_sun)/(J17*cminpc))^2*PI()*((2*h_con*c_con^2/0.0000365^5)*(1/(EXP(h_con*c_con/(0.0000365*k_con*I17))-1))))/(((K17*R_sun)/(J17*cminpc))^2*PI()*((2*h_con*c_con^2/0.0000365^5)*(1/(EXP(h_con*c_con/(0.0000365*k_con*9000))-1))))</f>
        <v>0.0003032727651</v>
      </c>
      <c r="AJ17" s="55">
        <f>AI17*PI()*(((2*h_con*c_con^2/0.0000135^5)*(1/(EXP(h_con*c_con/(0.0000135*k_con*9000))-1)))+((2*h_con*c_con^2/0.0000175^5)*(1/(EXP(h_con*c_con/(0.0000175*k_con*9000))-1))))/2*(1750-1350)/100000000</f>
        <v>1855329.704</v>
      </c>
      <c r="AK17" s="55">
        <f t="shared" si="7"/>
        <v>4628295.423</v>
      </c>
      <c r="AL17" s="45" t="str">
        <f t="shared" si="8"/>
        <v>Classified INACTIVE for the purposes of STIS ISR 2017-02 based on Ha EW &gt;0 AA (positive values indicate absorption).</v>
      </c>
    </row>
    <row r="18" ht="15.75" customHeight="1">
      <c r="A18" s="69" t="s">
        <v>77</v>
      </c>
      <c r="B18" s="89" t="s">
        <v>47</v>
      </c>
      <c r="C18" s="63" t="s">
        <v>62</v>
      </c>
      <c r="D18" s="63">
        <v>17.79</v>
      </c>
      <c r="E18" s="66" t="s">
        <v>78</v>
      </c>
      <c r="F18" s="64"/>
      <c r="G18" s="33">
        <f>VLOOKUP(B18,'Lookup Tables'!$D$2:$F$4,MATCH(C18,'Lookup Tables'!$D$1:$F$1),FALSE)</f>
        <v>-8</v>
      </c>
      <c r="H18" s="33">
        <f t="shared" si="1"/>
        <v>9.79</v>
      </c>
      <c r="I18" s="63">
        <v>3087.0</v>
      </c>
      <c r="J18" s="63">
        <v>16.92</v>
      </c>
      <c r="K18" s="65">
        <v>0.202</v>
      </c>
      <c r="L18" s="35">
        <f t="shared" si="2"/>
        <v>0</v>
      </c>
      <c r="M18" s="36">
        <f t="shared" si="3"/>
        <v>0</v>
      </c>
      <c r="N18" s="37">
        <f t="shared" si="9"/>
        <v>0.000000000379805915</v>
      </c>
      <c r="O18" s="38">
        <f t="shared" si="5"/>
        <v>0.000000000379805915</v>
      </c>
      <c r="P18" s="38">
        <f>AK18*((K18*R_sun)/(J18*cminpc))^2</f>
        <v>0</v>
      </c>
      <c r="Q18" s="39" t="s">
        <v>50</v>
      </c>
      <c r="R18" s="39">
        <v>-11.35</v>
      </c>
      <c r="S18" s="66" t="s">
        <v>51</v>
      </c>
      <c r="T18" s="63">
        <v>1934476.0</v>
      </c>
      <c r="U18" s="67">
        <v>75600.31</v>
      </c>
      <c r="V18" s="66" t="s">
        <v>60</v>
      </c>
      <c r="W18" s="63" t="s">
        <v>63</v>
      </c>
      <c r="X18" s="63"/>
      <c r="Y18" s="67"/>
      <c r="Z18" s="68"/>
      <c r="AA18" s="39"/>
      <c r="AB18" s="66" t="s">
        <v>60</v>
      </c>
      <c r="AC18" s="63">
        <v>1934517.0</v>
      </c>
      <c r="AD18" s="63">
        <v>14.588</v>
      </c>
      <c r="AE18" s="67">
        <v>3484.59</v>
      </c>
      <c r="AF18" s="38"/>
      <c r="AG18" s="38"/>
      <c r="AH18" s="38">
        <f t="shared" si="6"/>
        <v>0</v>
      </c>
      <c r="AI18" s="38">
        <f>(AH18*100000000-((K18*R_sun)/(J18*cminpc))^2*PI()*((2*h_con*c_con^2/0.0000365^5)*(1/(EXP(h_con*c_con/(0.0000365*k_con*I18))-1))))/(((K18*R_sun)/(J18*cminpc))^2*PI()*((2*h_con*c_con^2/0.0000365^5)*(1/(EXP(h_con*c_con/(0.0000365*k_con*9000))-1))))</f>
        <v>0.09595771483</v>
      </c>
      <c r="AJ18" s="38">
        <f>AI18*PI()*(((2*h_con*c_con^2/0.0000135^5)*(1/(EXP(h_con*c_con/(0.0000135*k_con*9000))-1)))+((2*h_con*c_con^2/0.0000175^5)*(1/(EXP(h_con*c_con/(0.0000175*k_con*9000))-1))))/2*(1750-1350)/100000000</f>
        <v>587039850.5</v>
      </c>
      <c r="AK18" s="38">
        <f t="shared" si="7"/>
        <v>55020820.31</v>
      </c>
      <c r="AL18" s="45" t="str">
        <f t="shared" si="8"/>
        <v>Classified ACTIVE for the purposes of STIS ISR 2017-02 based on Ha EW unknown AA (positive values indicate absorption).</v>
      </c>
    </row>
    <row r="19" ht="15.75" customHeight="1">
      <c r="A19" s="87" t="s">
        <v>79</v>
      </c>
      <c r="B19" s="47" t="s">
        <v>47</v>
      </c>
      <c r="C19" s="47" t="s">
        <v>48</v>
      </c>
      <c r="D19" s="47">
        <v>16.33</v>
      </c>
      <c r="E19" s="47">
        <v>0.103</v>
      </c>
      <c r="F19" s="49"/>
      <c r="G19" s="50">
        <f>VLOOKUP(B19,'Lookup Tables'!$D$2:$F$4,MATCH(C19,'Lookup Tables'!$D$1:$F$1),FALSE)</f>
        <v>-2.3</v>
      </c>
      <c r="H19" s="50">
        <f t="shared" si="1"/>
        <v>14.03</v>
      </c>
      <c r="I19" s="47">
        <v>3342.0</v>
      </c>
      <c r="J19" s="47">
        <v>33.36</v>
      </c>
      <c r="K19" s="51">
        <v>0.34</v>
      </c>
      <c r="L19" s="52">
        <f t="shared" si="2"/>
        <v>0</v>
      </c>
      <c r="M19" s="53">
        <f t="shared" si="3"/>
        <v>0</v>
      </c>
      <c r="N19" s="54">
        <f t="shared" si="9"/>
        <v>0</v>
      </c>
      <c r="O19" s="55">
        <f t="shared" si="5"/>
        <v>0</v>
      </c>
      <c r="P19" s="55">
        <f>AK19*((K19*R_sun)/(J19*cminpc))^2</f>
        <v>0</v>
      </c>
      <c r="Q19" s="56">
        <v>-28.8</v>
      </c>
      <c r="R19" s="56">
        <v>-20.18</v>
      </c>
      <c r="S19" s="60" t="s">
        <v>57</v>
      </c>
      <c r="T19" s="47">
        <v>1934479.0</v>
      </c>
      <c r="U19" s="57">
        <v>19509.96</v>
      </c>
      <c r="V19" s="58" t="s">
        <v>52</v>
      </c>
      <c r="W19" s="59" t="s">
        <v>53</v>
      </c>
      <c r="X19" s="47"/>
      <c r="Y19" s="47"/>
      <c r="Z19" s="61"/>
      <c r="AA19" s="56"/>
      <c r="AB19" s="47" t="s">
        <v>54</v>
      </c>
      <c r="AC19" s="47">
        <v>1934518.0</v>
      </c>
      <c r="AD19" s="47">
        <v>28.648</v>
      </c>
      <c r="AE19" s="47">
        <v>647.079</v>
      </c>
      <c r="AF19" s="55"/>
      <c r="AG19" s="55"/>
      <c r="AH19" s="55">
        <f t="shared" si="6"/>
        <v>0</v>
      </c>
      <c r="AI19" s="55">
        <f>(AH19*100000000-((K19*R_sun)/(J19*cminpc))^2*PI()*((2*h_con*c_con^2/0.0000365^5)*(1/(EXP(h_con*c_con/(0.0000365*k_con*I19))-1))))/(((K19*R_sun)/(J19*cminpc))^2*PI()*((2*h_con*c_con^2/0.0000365^5)*(1/(EXP(h_con*c_con/(0.0000365*k_con*9000))-1))))</f>
        <v>0.00206301803</v>
      </c>
      <c r="AJ19" s="55">
        <f>AI19*PI()*(((2*h_con*c_con^2/0.0000135^5)*(1/(EXP(h_con*c_con/(0.0000135*k_con*9000))-1)))+((2*h_con*c_con^2/0.0000175^5)*(1/(EXP(h_con*c_con/(0.0000175*k_con*9000))-1))))/2*(1750-1350)/100000000</f>
        <v>12620911.18</v>
      </c>
      <c r="AK19" s="55">
        <f t="shared" si="7"/>
        <v>10555261.7</v>
      </c>
      <c r="AL19" s="45" t="str">
        <f t="shared" si="8"/>
        <v>Classified INACTIVE for the purposes of STIS ISR 2017-02 based on Ha EW 0.103 AA (positive values indicate absorption).</v>
      </c>
    </row>
    <row r="20" ht="15.75" customHeight="1">
      <c r="A20" s="46" t="s">
        <v>80</v>
      </c>
      <c r="B20" s="58" t="s">
        <v>59</v>
      </c>
      <c r="C20" s="47" t="s">
        <v>48</v>
      </c>
      <c r="D20" s="47">
        <v>15.37</v>
      </c>
      <c r="E20" s="48" t="s">
        <v>49</v>
      </c>
      <c r="F20" s="49"/>
      <c r="G20" s="50">
        <f>VLOOKUP(B20,'Lookup Tables'!$D$2:$F$4,MATCH(C20,'Lookup Tables'!$D$1:$F$1),FALSE)</f>
        <v>-2.3</v>
      </c>
      <c r="H20" s="50">
        <f t="shared" si="1"/>
        <v>13.07</v>
      </c>
      <c r="I20" s="47">
        <v>3759.0</v>
      </c>
      <c r="J20" s="47">
        <v>41.92</v>
      </c>
      <c r="K20" s="51">
        <v>0.44</v>
      </c>
      <c r="L20" s="52">
        <f t="shared" si="2"/>
        <v>0</v>
      </c>
      <c r="M20" s="53">
        <f t="shared" si="3"/>
        <v>0</v>
      </c>
      <c r="N20" s="54">
        <f t="shared" si="9"/>
        <v>0</v>
      </c>
      <c r="O20" s="55">
        <f t="shared" si="5"/>
        <v>0</v>
      </c>
      <c r="P20" s="55">
        <f>AK20*((K20*R_sun)/(J20*cminpc))^2</f>
        <v>0</v>
      </c>
      <c r="Q20" s="56">
        <v>-19.94</v>
      </c>
      <c r="R20" s="56">
        <v>-8.2</v>
      </c>
      <c r="S20" s="60" t="s">
        <v>57</v>
      </c>
      <c r="T20" s="47">
        <v>1934481.0</v>
      </c>
      <c r="U20" s="57">
        <v>26925.56</v>
      </c>
      <c r="V20" s="58" t="s">
        <v>52</v>
      </c>
      <c r="W20" s="59" t="s">
        <v>53</v>
      </c>
      <c r="X20" s="47"/>
      <c r="Y20" s="57"/>
      <c r="Z20" s="61"/>
      <c r="AA20" s="56"/>
      <c r="AB20" s="47" t="s">
        <v>54</v>
      </c>
      <c r="AC20" s="47">
        <v>1934520.0</v>
      </c>
      <c r="AD20" s="47">
        <v>64.347</v>
      </c>
      <c r="AE20" s="57">
        <v>1217.54</v>
      </c>
      <c r="AF20" s="55"/>
      <c r="AG20" s="55"/>
      <c r="AH20" s="55">
        <f t="shared" si="6"/>
        <v>0</v>
      </c>
      <c r="AI20" s="55">
        <f>(AH20*100000000-((K20*R_sun)/(J20*cminpc))^2*PI()*((2*h_con*c_con^2/0.0000365^5)*(1/(EXP(h_con*c_con/(0.0000365*k_con*I20))-1))))/(((K20*R_sun)/(J20*cminpc))^2*PI()*((2*h_con*c_con^2/0.0000365^5)*(1/(EXP(h_con*c_con/(0.0000365*k_con*9000))-1))))</f>
        <v>0.003866157343</v>
      </c>
      <c r="AJ20" s="55">
        <f>AI20*PI()*(((2*h_con*c_con^2/0.0000135^5)*(1/(EXP(h_con*c_con/(0.0000135*k_con*9000))-1)))+((2*h_con*c_con^2/0.0000175^5)*(1/(EXP(h_con*c_con/(0.0000175*k_con*9000))-1))))/2*(1750-1350)/100000000</f>
        <v>23651964.13</v>
      </c>
      <c r="AK20" s="55">
        <f t="shared" si="7"/>
        <v>13828112.4</v>
      </c>
      <c r="AL20" s="45" t="str">
        <f t="shared" si="8"/>
        <v>Classified INACTIVE for the purposes of STIS ISR 2017-02 based on Ha EW &gt;0 AA (positive values indicate absorption).</v>
      </c>
    </row>
    <row r="21" ht="15.75" customHeight="1">
      <c r="A21" s="90" t="s">
        <v>81</v>
      </c>
      <c r="B21" s="63" t="s">
        <v>47</v>
      </c>
      <c r="C21" s="63" t="s">
        <v>48</v>
      </c>
      <c r="D21" s="63">
        <v>15.58</v>
      </c>
      <c r="E21" s="63">
        <v>-0.257</v>
      </c>
      <c r="F21" s="64"/>
      <c r="G21" s="33">
        <f>VLOOKUP(B21,'Lookup Tables'!$D$2:$F$4,MATCH(C21,'Lookup Tables'!$D$1:$F$1),FALSE)</f>
        <v>-2.3</v>
      </c>
      <c r="H21" s="33">
        <f t="shared" si="1"/>
        <v>13.28</v>
      </c>
      <c r="I21" s="63">
        <v>3300.0</v>
      </c>
      <c r="J21" s="63">
        <v>12.48</v>
      </c>
      <c r="K21" s="65">
        <v>0.28</v>
      </c>
      <c r="L21" s="35">
        <f t="shared" si="2"/>
        <v>0</v>
      </c>
      <c r="M21" s="36">
        <f t="shared" si="3"/>
        <v>0</v>
      </c>
      <c r="N21" s="37">
        <f t="shared" si="9"/>
        <v>0</v>
      </c>
      <c r="O21" s="38">
        <f t="shared" si="5"/>
        <v>0</v>
      </c>
      <c r="P21" s="38">
        <f>AK21*((K21*R_sun)/(J21*cminpc))^2</f>
        <v>0</v>
      </c>
      <c r="Q21" s="39">
        <v>-10.3</v>
      </c>
      <c r="R21" s="39">
        <v>-0.02</v>
      </c>
      <c r="S21" s="63" t="s">
        <v>57</v>
      </c>
      <c r="T21" s="63">
        <v>1934482.0</v>
      </c>
      <c r="U21" s="67">
        <v>50170.21</v>
      </c>
      <c r="V21" s="30" t="s">
        <v>52</v>
      </c>
      <c r="W21" s="43" t="s">
        <v>53</v>
      </c>
      <c r="X21" s="63"/>
      <c r="Y21" s="67"/>
      <c r="Z21" s="39"/>
      <c r="AA21" s="39"/>
      <c r="AB21" s="63" t="s">
        <v>54</v>
      </c>
      <c r="AC21" s="63">
        <v>1934521.0</v>
      </c>
      <c r="AD21" s="63">
        <v>53.74</v>
      </c>
      <c r="AE21" s="67">
        <v>1047.68</v>
      </c>
      <c r="AF21" s="38"/>
      <c r="AG21" s="38"/>
      <c r="AH21" s="38">
        <f t="shared" si="6"/>
        <v>0</v>
      </c>
      <c r="AI21" s="38">
        <f>(AH21*100000000-((K21*R_sun)/(J21*cminpc))^2*PI()*((2*h_con*c_con^2/0.0000365^5)*(1/(EXP(h_con*c_con/(0.0000365*k_con*I21))-1))))/(((K21*R_sun)/(J21*cminpc))^2*PI()*((2*h_con*c_con^2/0.0000365^5)*(1/(EXP(h_con*c_con/(0.0000365*k_con*9000))-1))))</f>
        <v>0.000582525322</v>
      </c>
      <c r="AJ21" s="38">
        <f>AI21*PI()*(((2*h_con*c_con^2/0.0000135^5)*(1/(EXP(h_con*c_con/(0.0000135*k_con*9000))-1)))+((2*h_con*c_con^2/0.0000175^5)*(1/(EXP(h_con*c_con/(0.0000175*k_con*9000))-1))))/2*(1750-1350)/100000000</f>
        <v>3563711.146</v>
      </c>
      <c r="AK21" s="38">
        <f t="shared" si="7"/>
        <v>6127990.354</v>
      </c>
      <c r="AL21" s="45" t="str">
        <f t="shared" si="8"/>
        <v>Classified INACTIVE for the purposes of STIS ISR 2017-02 based on Ha EW -0.257 AA (positive values indicate absorption).</v>
      </c>
    </row>
    <row r="22" ht="15.75" customHeight="1">
      <c r="A22" s="90" t="s">
        <v>82</v>
      </c>
      <c r="B22" s="30" t="s">
        <v>59</v>
      </c>
      <c r="C22" s="63" t="s">
        <v>48</v>
      </c>
      <c r="D22" s="63">
        <v>14.88</v>
      </c>
      <c r="E22" s="63">
        <v>-0.69</v>
      </c>
      <c r="F22" s="64"/>
      <c r="G22" s="33">
        <f>VLOOKUP(B22,'Lookup Tables'!$D$2:$F$4,MATCH(C22,'Lookup Tables'!$D$1:$F$1),FALSE)</f>
        <v>-2.3</v>
      </c>
      <c r="H22" s="33">
        <f t="shared" si="1"/>
        <v>12.58</v>
      </c>
      <c r="I22" s="63">
        <v>4065.0</v>
      </c>
      <c r="J22" s="63">
        <v>40.07</v>
      </c>
      <c r="K22" s="65">
        <v>0.6</v>
      </c>
      <c r="L22" s="35">
        <f t="shared" si="2"/>
        <v>0</v>
      </c>
      <c r="M22" s="36">
        <f t="shared" si="3"/>
        <v>0</v>
      </c>
      <c r="N22" s="37">
        <f t="shared" ref="N22:N57" si="10">O22</f>
        <v>0</v>
      </c>
      <c r="O22" s="38">
        <f t="shared" si="5"/>
        <v>0</v>
      </c>
      <c r="P22" s="38" t="str">
        <f>AK22*((K22*R_sun)/(J22*cminpc))^2</f>
        <v>#NUM!</v>
      </c>
      <c r="Q22" s="39">
        <v>-61.33</v>
      </c>
      <c r="R22" s="39">
        <v>-6.01</v>
      </c>
      <c r="S22" s="63" t="s">
        <v>57</v>
      </c>
      <c r="T22" s="63">
        <v>1934483.0</v>
      </c>
      <c r="U22" s="67">
        <v>56763.54</v>
      </c>
      <c r="V22" s="30" t="s">
        <v>52</v>
      </c>
      <c r="W22" s="84">
        <v>1957090.0</v>
      </c>
      <c r="X22" s="85">
        <v>14.725</v>
      </c>
      <c r="Y22" s="86">
        <v>1168.171</v>
      </c>
      <c r="Z22" s="39"/>
      <c r="AA22" s="39"/>
      <c r="AB22" s="66" t="s">
        <v>60</v>
      </c>
      <c r="AC22" s="63">
        <v>1934523.0</v>
      </c>
      <c r="AD22" s="63">
        <v>1.369</v>
      </c>
      <c r="AE22" s="63">
        <v>393.498</v>
      </c>
      <c r="AF22" s="38"/>
      <c r="AG22" s="38"/>
      <c r="AH22" s="38">
        <f t="shared" si="6"/>
        <v>0</v>
      </c>
      <c r="AI22" s="38">
        <f>(AH22*100000000-((K22*R_sun)/(J22*cminpc))^2*PI()*((2*h_con*c_con^2/0.0000365^5)*(1/(EXP(h_con*c_con/(0.0000365*k_con*I22))-1))))/(((K22*R_sun)/(J22*cminpc))^2*PI()*((2*h_con*c_con^2/0.0000365^5)*(1/(EXP(h_con*c_con/(0.0000365*k_con*9000))-1))))</f>
        <v>-0.0001643276264</v>
      </c>
      <c r="AJ22" s="38">
        <f>AI22*PI()*(((2*h_con*c_con^2/0.0000135^5)*(1/(EXP(h_con*c_con/(0.0000135*k_con*9000))-1)))+((2*h_con*c_con^2/0.0000175^5)*(1/(EXP(h_con*c_con/(0.0000175*k_con*9000))-1))))/2*(1750-1350)/100000000</f>
        <v>-1005305.987</v>
      </c>
      <c r="AK22" s="38" t="str">
        <f t="shared" si="7"/>
        <v>#NUM!</v>
      </c>
      <c r="AL22" s="45" t="str">
        <f t="shared" si="8"/>
        <v>Classified INACTIVE for the purposes of STIS ISR 2017-02 based on Ha EW -0.69 AA (positive values indicate absorption).</v>
      </c>
    </row>
    <row r="23" ht="15.75" customHeight="1">
      <c r="A23" s="46" t="s">
        <v>83</v>
      </c>
      <c r="B23" s="47" t="s">
        <v>47</v>
      </c>
      <c r="C23" s="47" t="s">
        <v>48</v>
      </c>
      <c r="D23" s="47">
        <v>14.92</v>
      </c>
      <c r="E23" s="60" t="s">
        <v>49</v>
      </c>
      <c r="F23" s="49"/>
      <c r="G23" s="50">
        <f>VLOOKUP(B23,'Lookup Tables'!$D$2:$F$4,MATCH(C23,'Lookup Tables'!$D$1:$F$1),FALSE)</f>
        <v>-2.3</v>
      </c>
      <c r="H23" s="50">
        <f t="shared" si="1"/>
        <v>12.62</v>
      </c>
      <c r="I23" s="47">
        <v>3553.0</v>
      </c>
      <c r="J23" s="47">
        <v>27.62</v>
      </c>
      <c r="K23" s="51">
        <v>0.48</v>
      </c>
      <c r="L23" s="52">
        <f t="shared" si="2"/>
        <v>0</v>
      </c>
      <c r="M23" s="53">
        <f t="shared" si="3"/>
        <v>0</v>
      </c>
      <c r="N23" s="54">
        <f t="shared" si="10"/>
        <v>0</v>
      </c>
      <c r="O23" s="55">
        <f t="shared" si="5"/>
        <v>0</v>
      </c>
      <c r="P23" s="55">
        <f>AK23*((K23*R_sun)/(J23*cminpc))^2</f>
        <v>0</v>
      </c>
      <c r="Q23" s="56">
        <v>70.48</v>
      </c>
      <c r="R23" s="56">
        <v>4.28</v>
      </c>
      <c r="S23" s="47" t="s">
        <v>57</v>
      </c>
      <c r="T23" s="47">
        <v>1934535.0</v>
      </c>
      <c r="U23" s="91">
        <v>13720.47</v>
      </c>
      <c r="V23" s="58" t="s">
        <v>52</v>
      </c>
      <c r="W23" s="82">
        <v>1957091.0</v>
      </c>
      <c r="X23" s="83">
        <v>14.23</v>
      </c>
      <c r="Y23" s="80">
        <v>1134.161</v>
      </c>
      <c r="Z23" s="56"/>
      <c r="AA23" s="56"/>
      <c r="AB23" s="60" t="s">
        <v>60</v>
      </c>
      <c r="AC23" s="47">
        <v>1934533.0</v>
      </c>
      <c r="AD23" s="47">
        <v>1.323</v>
      </c>
      <c r="AE23" s="47">
        <v>408.249</v>
      </c>
      <c r="AF23" s="55"/>
      <c r="AG23" s="55"/>
      <c r="AH23" s="55">
        <f t="shared" si="6"/>
        <v>0</v>
      </c>
      <c r="AI23" s="55">
        <f>(AH23*100000000-((K23*R_sun)/(J23*cminpc))^2*PI()*((2*h_con*c_con^2/0.0000365^5)*(1/(EXP(h_con*c_con/(0.0000365*k_con*I23))-1))))/(((K23*R_sun)/(J23*cminpc))^2*PI()*((2*h_con*c_con^2/0.0000365^5)*(1/(EXP(h_con*c_con/(0.0000365*k_con*9000))-1))))</f>
        <v>0.002151447185</v>
      </c>
      <c r="AJ23" s="55">
        <f>AI23*PI()*(((2*h_con*c_con^2/0.0000135^5)*(1/(EXP(h_con*c_con/(0.0000135*k_con*9000))-1)))+((2*h_con*c_con^2/0.0000175^5)*(1/(EXP(h_con*c_con/(0.0000175*k_con*9000))-1))))/2*(1750-1350)/100000000</f>
        <v>13161893.61</v>
      </c>
      <c r="AK23" s="55">
        <f t="shared" si="7"/>
        <v>10747486.34</v>
      </c>
      <c r="AL23" s="45" t="str">
        <f t="shared" si="8"/>
        <v>Classified INACTIVE for the purposes of STIS ISR 2017-02 based on Ha EW &gt;0 AA (positive values indicate absorption).</v>
      </c>
    </row>
    <row r="24" ht="15.75" customHeight="1">
      <c r="A24" s="46" t="s">
        <v>84</v>
      </c>
      <c r="B24" s="58" t="s">
        <v>59</v>
      </c>
      <c r="C24" s="47" t="s">
        <v>48</v>
      </c>
      <c r="D24" s="47">
        <v>14.39</v>
      </c>
      <c r="E24" s="47">
        <v>0.8</v>
      </c>
      <c r="F24" s="49"/>
      <c r="G24" s="50">
        <f>VLOOKUP(B24,'Lookup Tables'!$D$2:$F$4,MATCH(C24,'Lookup Tables'!$D$1:$F$1),FALSE)</f>
        <v>-2.3</v>
      </c>
      <c r="H24" s="50">
        <f t="shared" si="1"/>
        <v>12.09</v>
      </c>
      <c r="I24" s="47">
        <v>3650.0</v>
      </c>
      <c r="J24" s="47">
        <v>23.73</v>
      </c>
      <c r="K24" s="51">
        <v>0.44</v>
      </c>
      <c r="L24" s="52">
        <f t="shared" si="2"/>
        <v>0</v>
      </c>
      <c r="M24" s="53">
        <f t="shared" si="3"/>
        <v>0</v>
      </c>
      <c r="N24" s="54">
        <f t="shared" si="10"/>
        <v>0</v>
      </c>
      <c r="O24" s="55">
        <f t="shared" si="5"/>
        <v>0</v>
      </c>
      <c r="P24" s="55">
        <f>AK24*((K24*R_sun)/(J24*cminpc))^2</f>
        <v>0</v>
      </c>
      <c r="Q24" s="56">
        <v>20.37</v>
      </c>
      <c r="R24" s="56">
        <v>8.26</v>
      </c>
      <c r="S24" s="47" t="s">
        <v>57</v>
      </c>
      <c r="T24" s="47">
        <v>1934527.0</v>
      </c>
      <c r="U24" s="91">
        <v>10670.33</v>
      </c>
      <c r="V24" s="58" t="s">
        <v>52</v>
      </c>
      <c r="W24" s="82">
        <v>1957093.0</v>
      </c>
      <c r="X24" s="83">
        <v>22.308</v>
      </c>
      <c r="Y24" s="80">
        <v>1689.691</v>
      </c>
      <c r="Z24" s="56"/>
      <c r="AA24" s="56"/>
      <c r="AB24" s="60" t="s">
        <v>60</v>
      </c>
      <c r="AC24" s="47">
        <v>1934536.0</v>
      </c>
      <c r="AD24" s="47">
        <v>21.568</v>
      </c>
      <c r="AE24" s="57">
        <v>1636.08</v>
      </c>
      <c r="AF24" s="55"/>
      <c r="AG24" s="55"/>
      <c r="AH24" s="55">
        <f t="shared" si="6"/>
        <v>0</v>
      </c>
      <c r="AI24" s="55">
        <f>(AH24*100000000-((K24*R_sun)/(J24*cminpc))^2*PI()*((2*h_con*c_con^2/0.0000365^5)*(1/(EXP(h_con*c_con/(0.0000365*k_con*I24))-1))))/(((K24*R_sun)/(J24*cminpc))^2*PI()*((2*h_con*c_con^2/0.0000365^5)*(1/(EXP(h_con*c_con/(0.0000365*k_con*9000))-1))))</f>
        <v>0.003185182976</v>
      </c>
      <c r="AJ24" s="55">
        <f>AI24*PI()*(((2*h_con*c_con^2/0.0000135^5)*(1/(EXP(h_con*c_con/(0.0000135*k_con*9000))-1)))+((2*h_con*c_con^2/0.0000175^5)*(1/(EXP(h_con*c_con/(0.0000175*k_con*9000))-1))))/2*(1750-1350)/100000000</f>
        <v>19485971.93</v>
      </c>
      <c r="AK24" s="55">
        <f t="shared" si="7"/>
        <v>12722735.29</v>
      </c>
      <c r="AL24" s="45" t="str">
        <f t="shared" si="8"/>
        <v>Classified INACTIVE for the purposes of STIS ISR 2017-02 based on Ha EW 0.8 AA (positive values indicate absorption).</v>
      </c>
    </row>
    <row r="25" ht="15.75" customHeight="1">
      <c r="A25" s="46" t="s">
        <v>85</v>
      </c>
      <c r="B25" s="47" t="s">
        <v>86</v>
      </c>
      <c r="C25" s="47" t="s">
        <v>48</v>
      </c>
      <c r="D25" s="47">
        <v>21.3</v>
      </c>
      <c r="E25" s="47" t="s">
        <v>49</v>
      </c>
      <c r="F25" s="47" t="s">
        <v>87</v>
      </c>
      <c r="G25" s="50">
        <f>VLOOKUP(B25,'Lookup Tables'!$D$2:$F$4,MATCH(C25,'Lookup Tables'!$D$1:$F$1),FALSE)</f>
        <v>0</v>
      </c>
      <c r="H25" s="50">
        <f t="shared" si="1"/>
        <v>21.3</v>
      </c>
      <c r="I25" s="47">
        <v>2960.0</v>
      </c>
      <c r="J25" s="47">
        <v>26.49</v>
      </c>
      <c r="K25" s="51">
        <v>0.18</v>
      </c>
      <c r="L25" s="52">
        <f t="shared" si="2"/>
        <v>0</v>
      </c>
      <c r="M25" s="53">
        <f t="shared" si="3"/>
        <v>0</v>
      </c>
      <c r="N25" s="54">
        <f t="shared" si="10"/>
        <v>0</v>
      </c>
      <c r="O25" s="55">
        <f t="shared" si="5"/>
        <v>0</v>
      </c>
      <c r="P25" s="55" t="str">
        <f>AK25*((K25*R_sun)/(J25*cminpc))^2</f>
        <v>#NUM!</v>
      </c>
      <c r="Q25" s="56">
        <v>14.1</v>
      </c>
      <c r="R25" s="56">
        <v>0.25</v>
      </c>
      <c r="S25" s="47" t="s">
        <v>57</v>
      </c>
      <c r="T25" s="47">
        <v>1946570.0</v>
      </c>
      <c r="U25" s="91">
        <v>4.7</v>
      </c>
      <c r="V25" s="58" t="s">
        <v>52</v>
      </c>
      <c r="W25" s="59" t="s">
        <v>53</v>
      </c>
      <c r="X25" s="47"/>
      <c r="Y25" s="57"/>
      <c r="Z25" s="56"/>
      <c r="AA25" s="56"/>
      <c r="AB25" s="47" t="s">
        <v>54</v>
      </c>
      <c r="AC25" s="47">
        <v>1946600.0</v>
      </c>
      <c r="AD25" s="47">
        <v>0.074</v>
      </c>
      <c r="AE25" s="57">
        <v>196.52</v>
      </c>
      <c r="AF25" s="55"/>
      <c r="AG25" s="55"/>
      <c r="AH25" s="55">
        <f t="shared" si="6"/>
        <v>0</v>
      </c>
      <c r="AI25" s="55">
        <f>(AH25*100000000-((K25*R_sun)/(J25*cminpc))^2*PI()*((2*h_con*c_con^2/0.0000365^5)*(1/(EXP(h_con*c_con/(0.0000365*k_con*I25))-1))))/(((K25*R_sun)/(J25*cminpc))^2*PI()*((2*h_con*c_con^2/0.0000365^5)*(1/(EXP(h_con*c_con/(0.0000365*k_con*9000))-1))))</f>
        <v>-0.0001223707172</v>
      </c>
      <c r="AJ25" s="55">
        <f>AI25*PI()*(((2*h_con*c_con^2/0.0000135^5)*(1/(EXP(h_con*c_con/(0.0000135*k_con*9000))-1)))+((2*h_con*c_con^2/0.0000175^5)*(1/(EXP(h_con*c_con/(0.0000175*k_con*9000))-1))))/2*(1750-1350)/100000000</f>
        <v>-748626.4927</v>
      </c>
      <c r="AK25" s="55" t="str">
        <f t="shared" si="7"/>
        <v>#NUM!</v>
      </c>
      <c r="AL25" s="45" t="str">
        <f t="shared" si="8"/>
        <v>Classified INACTIVE for the purposes of STIS ISR 2017-02 based on Ha EW &gt;0 AA (positive values indicate absorption).</v>
      </c>
    </row>
    <row r="26" ht="15.75" customHeight="1">
      <c r="A26" s="46" t="s">
        <v>88</v>
      </c>
      <c r="B26" s="47" t="s">
        <v>47</v>
      </c>
      <c r="C26" s="47" t="s">
        <v>48</v>
      </c>
      <c r="D26" s="47">
        <v>16.55</v>
      </c>
      <c r="E26" s="47" t="s">
        <v>49</v>
      </c>
      <c r="F26" s="47" t="s">
        <v>89</v>
      </c>
      <c r="G26" s="50">
        <f>VLOOKUP(B26,'Lookup Tables'!$D$2:$F$4,MATCH(C26,'Lookup Tables'!$D$1:$F$1),FALSE)</f>
        <v>-2.3</v>
      </c>
      <c r="H26" s="50">
        <f t="shared" si="1"/>
        <v>14.25</v>
      </c>
      <c r="I26" s="47">
        <v>3349.0</v>
      </c>
      <c r="J26" s="47">
        <v>31.06</v>
      </c>
      <c r="K26" s="51">
        <v>0.39</v>
      </c>
      <c r="L26" s="52">
        <f t="shared" si="2"/>
        <v>0</v>
      </c>
      <c r="M26" s="53">
        <f t="shared" si="3"/>
        <v>0</v>
      </c>
      <c r="N26" s="54">
        <f t="shared" si="10"/>
        <v>0</v>
      </c>
      <c r="O26" s="55">
        <f t="shared" si="5"/>
        <v>0</v>
      </c>
      <c r="P26" s="55">
        <f>AK26*((K26*R_sun)/(J26*cminpc))^2</f>
        <v>0</v>
      </c>
      <c r="Q26" s="56">
        <v>14.48</v>
      </c>
      <c r="R26" s="56">
        <v>19.14</v>
      </c>
      <c r="S26" s="47" t="s">
        <v>57</v>
      </c>
      <c r="T26" s="47">
        <v>1946571.0</v>
      </c>
      <c r="U26" s="91">
        <v>3054.34</v>
      </c>
      <c r="V26" s="58" t="s">
        <v>52</v>
      </c>
      <c r="W26" s="59" t="s">
        <v>53</v>
      </c>
      <c r="X26" s="47"/>
      <c r="Y26" s="57"/>
      <c r="Z26" s="56"/>
      <c r="AA26" s="56"/>
      <c r="AB26" s="47" t="s">
        <v>54</v>
      </c>
      <c r="AC26" s="47">
        <v>1946601.0</v>
      </c>
      <c r="AD26" s="47">
        <v>24.533</v>
      </c>
      <c r="AE26" s="57">
        <v>611.13</v>
      </c>
      <c r="AF26" s="55"/>
      <c r="AG26" s="55"/>
      <c r="AH26" s="55">
        <f t="shared" si="6"/>
        <v>0</v>
      </c>
      <c r="AI26" s="55">
        <f>(AH26*100000000-((K26*R_sun)/(J26*cminpc))^2*PI()*((2*h_con*c_con^2/0.0000365^5)*(1/(EXP(h_con*c_con/(0.0000365*k_con*I26))-1))))/(((K26*R_sun)/(J26*cminpc))^2*PI()*((2*h_con*c_con^2/0.0000365^5)*(1/(EXP(h_con*c_con/(0.0000365*k_con*9000))-1))))</f>
        <v>0.0008203534553</v>
      </c>
      <c r="AJ26" s="55">
        <f>AI26*PI()*(((2*h_con*c_con^2/0.0000135^5)*(1/(EXP(h_con*c_con/(0.0000135*k_con*9000))-1)))+((2*h_con*c_con^2/0.0000175^5)*(1/(EXP(h_con*c_con/(0.0000175*k_con*9000))-1))))/2*(1750-1350)/100000000</f>
        <v>5018670.678</v>
      </c>
      <c r="AK26" s="55">
        <f t="shared" si="7"/>
        <v>7099914.852</v>
      </c>
      <c r="AL26" s="45" t="str">
        <f t="shared" si="8"/>
        <v>Classified INACTIVE for the purposes of STIS ISR 2017-02 based on Ha EW &gt;0 AA (positive values indicate absorption).</v>
      </c>
    </row>
    <row r="27" ht="15.75" customHeight="1">
      <c r="A27" s="46" t="s">
        <v>90</v>
      </c>
      <c r="B27" s="47" t="s">
        <v>47</v>
      </c>
      <c r="C27" s="47" t="s">
        <v>62</v>
      </c>
      <c r="D27" s="47">
        <v>16.71</v>
      </c>
      <c r="E27" s="92" t="s">
        <v>78</v>
      </c>
      <c r="F27" s="47" t="s">
        <v>91</v>
      </c>
      <c r="G27" s="50">
        <f>VLOOKUP(B27,'Lookup Tables'!$D$2:$F$4,MATCH(C27,'Lookup Tables'!$D$1:$F$1),FALSE)</f>
        <v>-8</v>
      </c>
      <c r="H27" s="50">
        <f t="shared" si="1"/>
        <v>8.71</v>
      </c>
      <c r="I27" s="47">
        <v>3326.0</v>
      </c>
      <c r="J27" s="47">
        <v>37.33</v>
      </c>
      <c r="K27" s="51">
        <v>0.4</v>
      </c>
      <c r="L27" s="52">
        <f t="shared" si="2"/>
        <v>0</v>
      </c>
      <c r="M27" s="53">
        <f t="shared" si="3"/>
        <v>0</v>
      </c>
      <c r="N27" s="54">
        <f t="shared" si="10"/>
        <v>0.0000000009484222284</v>
      </c>
      <c r="O27" s="55">
        <f t="shared" si="5"/>
        <v>0.0000000009484222284</v>
      </c>
      <c r="P27" s="55">
        <f>AK27*((K27*R_sun)/(J27*cminpc))^2</f>
        <v>0</v>
      </c>
      <c r="Q27" s="56">
        <v>14.63</v>
      </c>
      <c r="R27" s="56">
        <v>5.94</v>
      </c>
      <c r="S27" s="47" t="s">
        <v>57</v>
      </c>
      <c r="T27" s="47">
        <v>1946572.0</v>
      </c>
      <c r="U27" s="91">
        <v>502233.0</v>
      </c>
      <c r="V27" s="60" t="s">
        <v>60</v>
      </c>
      <c r="W27" s="47" t="s">
        <v>63</v>
      </c>
      <c r="X27" s="47"/>
      <c r="Y27" s="57"/>
      <c r="Z27" s="56"/>
      <c r="AA27" s="56"/>
      <c r="AB27" s="60" t="s">
        <v>60</v>
      </c>
      <c r="AC27" s="47">
        <v>1946629.0</v>
      </c>
      <c r="AD27" s="47">
        <v>37.609</v>
      </c>
      <c r="AE27" s="57">
        <v>10310.91</v>
      </c>
      <c r="AF27" s="55"/>
      <c r="AG27" s="55"/>
      <c r="AH27" s="55">
        <f t="shared" si="6"/>
        <v>0</v>
      </c>
      <c r="AI27" s="55">
        <f>(AH27*100000000-((K27*R_sun)/(J27*cminpc))^2*PI()*((2*h_con*c_con^2/0.0000365^5)*(1/(EXP(h_con*c_con/(0.0000365*k_con*I27))-1))))/(((K27*R_sun)/(J27*cminpc))^2*PI()*((2*h_con*c_con^2/0.0000365^5)*(1/(EXP(h_con*c_con/(0.0000365*k_con*9000))-1))))</f>
        <v>0.3222820227</v>
      </c>
      <c r="AJ27" s="55">
        <f>AI27*PI()*(((2*h_con*c_con^2/0.0000135^5)*(1/(EXP(h_con*c_con/(0.0000135*k_con*9000))-1)))+((2*h_con*c_con^2/0.0000175^5)*(1/(EXP(h_con*c_con/(0.0000175*k_con*9000))-1))))/2*(1750-1350)/100000000</f>
        <v>1971622508</v>
      </c>
      <c r="AK27" s="55">
        <f t="shared" si="7"/>
        <v>92634811.05</v>
      </c>
      <c r="AL27" s="45" t="str">
        <f t="shared" si="8"/>
        <v>Classified ACTIVE for the purposes of STIS ISR 2017-02 based on Ha EW unknown AA (positive values indicate absorption).</v>
      </c>
    </row>
    <row r="28" ht="15.75" customHeight="1">
      <c r="A28" s="46" t="s">
        <v>92</v>
      </c>
      <c r="B28" s="72" t="s">
        <v>47</v>
      </c>
      <c r="C28" s="47" t="s">
        <v>62</v>
      </c>
      <c r="D28" s="73">
        <v>17.77</v>
      </c>
      <c r="E28" s="60" t="s">
        <v>78</v>
      </c>
      <c r="F28" s="49"/>
      <c r="G28" s="50">
        <f>VLOOKUP(B28,'Lookup Tables'!$D$2:$F$4,MATCH(C28,'Lookup Tables'!$D$1:$F$1),FALSE)</f>
        <v>-8</v>
      </c>
      <c r="H28" s="50">
        <f t="shared" si="1"/>
        <v>9.77</v>
      </c>
      <c r="I28" s="47">
        <v>3360.0</v>
      </c>
      <c r="J28" s="47">
        <v>66.43</v>
      </c>
      <c r="K28" s="51">
        <v>0.33</v>
      </c>
      <c r="L28" s="52">
        <f t="shared" si="2"/>
        <v>0</v>
      </c>
      <c r="M28" s="53">
        <f t="shared" si="3"/>
        <v>0</v>
      </c>
      <c r="N28" s="54">
        <f t="shared" si="10"/>
        <v>0.0000000003862973457</v>
      </c>
      <c r="O28" s="55">
        <f t="shared" si="5"/>
        <v>0.0000000003862973457</v>
      </c>
      <c r="P28" s="55">
        <f>AK28*((K28*R_sun)/(J28*cminpc))^2</f>
        <v>0</v>
      </c>
      <c r="Q28" s="56">
        <v>-39.6143</v>
      </c>
      <c r="R28" s="56">
        <v>-3.92</v>
      </c>
      <c r="S28" s="47" t="s">
        <v>57</v>
      </c>
      <c r="T28" s="74">
        <v>1956120.0</v>
      </c>
      <c r="U28" s="75">
        <v>23554.54</v>
      </c>
      <c r="V28" s="60" t="s">
        <v>60</v>
      </c>
      <c r="W28" s="47" t="s">
        <v>63</v>
      </c>
      <c r="X28" s="76"/>
      <c r="Y28" s="93"/>
      <c r="Z28" s="56"/>
      <c r="AA28" s="56"/>
      <c r="AB28" s="73" t="s">
        <v>60</v>
      </c>
      <c r="AC28" s="74">
        <v>1956150.0</v>
      </c>
      <c r="AD28" s="74">
        <v>15.315</v>
      </c>
      <c r="AE28" s="75">
        <v>4018.02</v>
      </c>
      <c r="AF28" s="55"/>
      <c r="AG28" s="55"/>
      <c r="AH28" s="55">
        <f t="shared" si="6"/>
        <v>0</v>
      </c>
      <c r="AI28" s="55">
        <f>(AH28*100000000-((K28*R_sun)/(J28*cminpc))^2*PI()*((2*h_con*c_con^2/0.0000365^5)*(1/(EXP(h_con*c_con/(0.0000365*k_con*I28))-1))))/(((K28*R_sun)/(J28*cminpc))^2*PI()*((2*h_con*c_con^2/0.0000365^5)*(1/(EXP(h_con*c_con/(0.0000365*k_con*9000))-1))))</f>
        <v>0.5652111252</v>
      </c>
      <c r="AJ28" s="55">
        <f>AI28*PI()*(((2*h_con*c_con^2/0.0000135^5)*(1/(EXP(h_con*c_con/(0.0000135*k_con*9000))-1)))+((2*h_con*c_con^2/0.0000175^5)*(1/(EXP(h_con*c_con/(0.0000175*k_con*9000))-1))))/2*(1750-1350)/100000000</f>
        <v>3457788204</v>
      </c>
      <c r="AK28" s="55">
        <f t="shared" si="7"/>
        <v>117946024.5</v>
      </c>
      <c r="AL28" s="45" t="str">
        <f t="shared" si="8"/>
        <v>Classified ACTIVE for the purposes of STIS ISR 2017-02 based on Ha EW unknown AA (positive values indicate absorption).</v>
      </c>
    </row>
    <row r="29" ht="15.75" customHeight="1">
      <c r="A29" s="46" t="s">
        <v>93</v>
      </c>
      <c r="B29" s="58" t="s">
        <v>59</v>
      </c>
      <c r="C29" s="47" t="s">
        <v>48</v>
      </c>
      <c r="D29" s="47">
        <v>14.59</v>
      </c>
      <c r="E29" s="47">
        <v>-0.295</v>
      </c>
      <c r="F29" s="49"/>
      <c r="G29" s="50">
        <f>VLOOKUP(B29,'Lookup Tables'!$D$2:$F$4,MATCH(C29,'Lookup Tables'!$D$1:$F$1),FALSE)</f>
        <v>-2.3</v>
      </c>
      <c r="H29" s="50">
        <f t="shared" si="1"/>
        <v>12.29</v>
      </c>
      <c r="I29" s="47">
        <v>3776.0</v>
      </c>
      <c r="J29" s="47">
        <v>37.44</v>
      </c>
      <c r="K29" s="51">
        <v>0.46</v>
      </c>
      <c r="L29" s="52">
        <f t="shared" si="2"/>
        <v>0</v>
      </c>
      <c r="M29" s="53">
        <f t="shared" si="3"/>
        <v>0</v>
      </c>
      <c r="N29" s="54">
        <f t="shared" si="10"/>
        <v>0</v>
      </c>
      <c r="O29" s="55">
        <f t="shared" si="5"/>
        <v>0</v>
      </c>
      <c r="P29" s="55">
        <f>AK29*((K29*R_sun)/(J29*cminpc))^2</f>
        <v>0</v>
      </c>
      <c r="Q29" s="56">
        <v>-25.42</v>
      </c>
      <c r="R29" s="56">
        <v>7.53</v>
      </c>
      <c r="S29" s="47" t="s">
        <v>57</v>
      </c>
      <c r="T29" s="47">
        <v>1946574.0</v>
      </c>
      <c r="U29" s="91">
        <v>18574.07</v>
      </c>
      <c r="V29" s="58" t="s">
        <v>52</v>
      </c>
      <c r="W29" s="82">
        <v>1957098.0</v>
      </c>
      <c r="X29" s="83">
        <v>18.846</v>
      </c>
      <c r="Y29" s="80">
        <v>1451.596</v>
      </c>
      <c r="Z29" s="56"/>
      <c r="AA29" s="56"/>
      <c r="AB29" s="60" t="s">
        <v>60</v>
      </c>
      <c r="AC29" s="47">
        <v>1946630.0</v>
      </c>
      <c r="AD29" s="47">
        <v>1.815</v>
      </c>
      <c r="AE29" s="57">
        <v>547.89</v>
      </c>
      <c r="AF29" s="55"/>
      <c r="AG29" s="55"/>
      <c r="AH29" s="55">
        <f t="shared" si="6"/>
        <v>0</v>
      </c>
      <c r="AI29" s="55">
        <f>(AH29*100000000-((K29*R_sun)/(J29*cminpc))^2*PI()*((2*h_con*c_con^2/0.0000365^5)*(1/(EXP(h_con*c_con/(0.0000365*k_con*I29))-1))))/(((K29*R_sun)/(J29*cminpc))^2*PI()*((2*h_con*c_con^2/0.0000365^5)*(1/(EXP(h_con*c_con/(0.0000365*k_con*9000))-1))))</f>
        <v>0.006774742194</v>
      </c>
      <c r="AJ29" s="55">
        <f>AI29*PI()*(((2*h_con*c_con^2/0.0000135^5)*(1/(EXP(h_con*c_con/(0.0000135*k_con*9000))-1)))+((2*h_con*c_con^2/0.0000175^5)*(1/(EXP(h_con*c_con/(0.0000175*k_con*9000))-1))))/2*(1750-1350)/100000000</f>
        <v>41445793.62</v>
      </c>
      <c r="AK29" s="55">
        <f t="shared" si="7"/>
        <v>17600159.27</v>
      </c>
      <c r="AL29" s="45" t="str">
        <f t="shared" si="8"/>
        <v>Classified INACTIVE for the purposes of STIS ISR 2017-02 based on Ha EW -0.295 AA (positive values indicate absorption).</v>
      </c>
    </row>
    <row r="30" ht="15.75" customHeight="1">
      <c r="A30" s="46" t="s">
        <v>94</v>
      </c>
      <c r="B30" s="58" t="s">
        <v>59</v>
      </c>
      <c r="C30" s="47" t="s">
        <v>48</v>
      </c>
      <c r="D30" s="47">
        <v>16.07</v>
      </c>
      <c r="E30" s="47">
        <v>0.18</v>
      </c>
      <c r="F30" s="47" t="s">
        <v>95</v>
      </c>
      <c r="G30" s="50">
        <f>VLOOKUP(B30,'Lookup Tables'!$D$2:$F$4,MATCH(C30,'Lookup Tables'!$D$1:$F$1),FALSE)</f>
        <v>-2.3</v>
      </c>
      <c r="H30" s="50">
        <f t="shared" si="1"/>
        <v>13.77</v>
      </c>
      <c r="I30" s="47">
        <v>3491.0</v>
      </c>
      <c r="J30" s="47">
        <v>42.41</v>
      </c>
      <c r="K30" s="51">
        <v>0.46</v>
      </c>
      <c r="L30" s="52">
        <f t="shared" si="2"/>
        <v>0</v>
      </c>
      <c r="M30" s="53">
        <f t="shared" si="3"/>
        <v>0</v>
      </c>
      <c r="N30" s="54">
        <f t="shared" si="10"/>
        <v>0</v>
      </c>
      <c r="O30" s="55">
        <f t="shared" si="5"/>
        <v>0</v>
      </c>
      <c r="P30" s="55">
        <f>AK30*((K30*R_sun)/(J30*cminpc))^2</f>
        <v>0</v>
      </c>
      <c r="Q30" s="56">
        <v>-24.1</v>
      </c>
      <c r="R30" s="56">
        <v>-5.1</v>
      </c>
      <c r="S30" s="47" t="s">
        <v>57</v>
      </c>
      <c r="T30" s="47">
        <v>1946575.0</v>
      </c>
      <c r="U30" s="91">
        <v>61936.21</v>
      </c>
      <c r="V30" s="58" t="s">
        <v>52</v>
      </c>
      <c r="W30" s="59" t="s">
        <v>53</v>
      </c>
      <c r="X30" s="47"/>
      <c r="Y30" s="57"/>
      <c r="Z30" s="56"/>
      <c r="AA30" s="56"/>
      <c r="AB30" s="47" t="s">
        <v>54</v>
      </c>
      <c r="AC30" s="47">
        <v>1946605.0</v>
      </c>
      <c r="AD30" s="47">
        <v>36.738</v>
      </c>
      <c r="AE30" s="57">
        <v>820.04</v>
      </c>
      <c r="AF30" s="55"/>
      <c r="AG30" s="55"/>
      <c r="AH30" s="55">
        <f t="shared" si="6"/>
        <v>0</v>
      </c>
      <c r="AI30" s="55">
        <f>(AH30*100000000-((K30*R_sun)/(J30*cminpc))^2*PI()*((2*h_con*c_con^2/0.0000365^5)*(1/(EXP(h_con*c_con/(0.0000365*k_con*I30))-1))))/(((K30*R_sun)/(J30*cminpc))^2*PI()*((2*h_con*c_con^2/0.0000365^5)*(1/(EXP(h_con*c_con/(0.0000365*k_con*9000))-1))))</f>
        <v>0.001997706791</v>
      </c>
      <c r="AJ30" s="55">
        <f>AI30*PI()*(((2*h_con*c_con^2/0.0000135^5)*(1/(EXP(h_con*c_con/(0.0000135*k_con*9000))-1)))+((2*h_con*c_con^2/0.0000175^5)*(1/(EXP(h_con*c_con/(0.0000175*k_con*9000))-1))))/2*(1750-1350)/100000000</f>
        <v>12221357.07</v>
      </c>
      <c r="AK30" s="55">
        <f t="shared" si="7"/>
        <v>10410254.72</v>
      </c>
      <c r="AL30" s="45" t="str">
        <f t="shared" si="8"/>
        <v>Classified INACTIVE for the purposes of STIS ISR 2017-02 based on Ha EW 0.18 AA (positive values indicate absorption).</v>
      </c>
    </row>
    <row r="31" ht="15.75" customHeight="1">
      <c r="A31" s="46" t="s">
        <v>96</v>
      </c>
      <c r="B31" s="72" t="s">
        <v>47</v>
      </c>
      <c r="C31" s="47" t="s">
        <v>62</v>
      </c>
      <c r="D31" s="73">
        <v>17.16</v>
      </c>
      <c r="E31" s="60" t="s">
        <v>78</v>
      </c>
      <c r="F31" s="49"/>
      <c r="G31" s="50">
        <f>VLOOKUP(B31,'Lookup Tables'!$D$2:$F$4,MATCH(C31,'Lookup Tables'!$D$1:$F$1),FALSE)</f>
        <v>-8</v>
      </c>
      <c r="H31" s="50">
        <f t="shared" si="1"/>
        <v>9.16</v>
      </c>
      <c r="I31" s="47">
        <v>3457.0</v>
      </c>
      <c r="J31" s="47">
        <v>50.02</v>
      </c>
      <c r="K31" s="51">
        <v>0.38</v>
      </c>
      <c r="L31" s="52">
        <f t="shared" si="2"/>
        <v>0</v>
      </c>
      <c r="M31" s="53">
        <f t="shared" si="3"/>
        <v>0</v>
      </c>
      <c r="N31" s="54">
        <f t="shared" si="10"/>
        <v>0.0000000006477415021</v>
      </c>
      <c r="O31" s="55">
        <f t="shared" si="5"/>
        <v>0.0000000006477415021</v>
      </c>
      <c r="P31" s="55">
        <f>AK31*((K31*R_sun)/(J31*cminpc))^2</f>
        <v>0</v>
      </c>
      <c r="Q31" s="56">
        <v>-24.9728</v>
      </c>
      <c r="R31" s="56">
        <v>-11.39</v>
      </c>
      <c r="S31" s="73" t="s">
        <v>51</v>
      </c>
      <c r="T31" s="74">
        <v>1956115.0</v>
      </c>
      <c r="U31" s="75">
        <v>35350.45</v>
      </c>
      <c r="V31" s="60" t="s">
        <v>60</v>
      </c>
      <c r="W31" s="47" t="s">
        <v>63</v>
      </c>
      <c r="X31" s="76"/>
      <c r="Y31" s="93"/>
      <c r="Z31" s="77"/>
      <c r="AA31" s="56"/>
      <c r="AB31" s="73" t="s">
        <v>60</v>
      </c>
      <c r="AC31" s="74">
        <v>1956147.0</v>
      </c>
      <c r="AD31" s="74">
        <v>25.708</v>
      </c>
      <c r="AE31" s="75">
        <v>6742.903</v>
      </c>
      <c r="AF31" s="55"/>
      <c r="AG31" s="55"/>
      <c r="AH31" s="55">
        <f t="shared" si="6"/>
        <v>0</v>
      </c>
      <c r="AI31" s="55">
        <f>(AH31*100000000-((K31*R_sun)/(J31*cminpc))^2*PI()*((2*h_con*c_con^2/0.0000365^5)*(1/(EXP(h_con*c_con/(0.0000365*k_con*I31))-1))))/(((K31*R_sun)/(J31*cminpc))^2*PI()*((2*h_con*c_con^2/0.0000365^5)*(1/(EXP(h_con*c_con/(0.0000365*k_con*9000))-1))))</f>
        <v>0.4234623395</v>
      </c>
      <c r="AJ31" s="55">
        <f>AI31*PI()*(((2*h_con*c_con^2/0.0000135^5)*(1/(EXP(h_con*c_con/(0.0000135*k_con*9000))-1)))+((2*h_con*c_con^2/0.0000175^5)*(1/(EXP(h_con*c_con/(0.0000175*k_con*9000))-1))))/2*(1750-1350)/100000000</f>
        <v>2590612635</v>
      </c>
      <c r="AK31" s="55">
        <f t="shared" si="7"/>
        <v>104174893.7</v>
      </c>
      <c r="AL31" s="45" t="str">
        <f t="shared" si="8"/>
        <v>Classified ACTIVE for the purposes of STIS ISR 2017-02 based on Ha EW unknown AA (positive values indicate absorption).</v>
      </c>
    </row>
    <row r="32" ht="15.75" customHeight="1">
      <c r="A32" s="46" t="s">
        <v>97</v>
      </c>
      <c r="B32" s="58" t="s">
        <v>59</v>
      </c>
      <c r="C32" s="47" t="s">
        <v>48</v>
      </c>
      <c r="D32" s="47">
        <v>15.51</v>
      </c>
      <c r="E32" s="47" t="s">
        <v>98</v>
      </c>
      <c r="F32" s="47" t="s">
        <v>99</v>
      </c>
      <c r="G32" s="50">
        <f>VLOOKUP(B32,'Lookup Tables'!$D$2:$F$4,MATCH(C32,'Lookup Tables'!$D$1:$F$1),FALSE)</f>
        <v>-2.3</v>
      </c>
      <c r="H32" s="50">
        <f t="shared" si="1"/>
        <v>13.21</v>
      </c>
      <c r="I32" s="47">
        <v>3950.0</v>
      </c>
      <c r="J32" s="47">
        <v>52.62</v>
      </c>
      <c r="K32" s="51">
        <v>0.58</v>
      </c>
      <c r="L32" s="52">
        <f t="shared" si="2"/>
        <v>0</v>
      </c>
      <c r="M32" s="53">
        <f t="shared" si="3"/>
        <v>0</v>
      </c>
      <c r="N32" s="54">
        <f t="shared" si="10"/>
        <v>0</v>
      </c>
      <c r="O32" s="55">
        <f t="shared" si="5"/>
        <v>0</v>
      </c>
      <c r="P32" s="55">
        <f>AK32*((K32*R_sun)/(J32*cminpc))^2</f>
        <v>0</v>
      </c>
      <c r="Q32" s="56">
        <v>-8.04</v>
      </c>
      <c r="R32" s="56">
        <v>25.45</v>
      </c>
      <c r="S32" s="47" t="s">
        <v>57</v>
      </c>
      <c r="T32" s="47">
        <v>1946577.0</v>
      </c>
      <c r="U32" s="91">
        <v>7959.94</v>
      </c>
      <c r="V32" s="58" t="s">
        <v>52</v>
      </c>
      <c r="W32" s="59" t="s">
        <v>53</v>
      </c>
      <c r="X32" s="47"/>
      <c r="Y32" s="57"/>
      <c r="Z32" s="56"/>
      <c r="AA32" s="56"/>
      <c r="AB32" s="47" t="s">
        <v>54</v>
      </c>
      <c r="AC32" s="47">
        <v>1946607.0</v>
      </c>
      <c r="AD32" s="47">
        <v>59.057</v>
      </c>
      <c r="AE32" s="57">
        <v>1203.34</v>
      </c>
      <c r="AF32" s="55"/>
      <c r="AG32" s="55"/>
      <c r="AH32" s="55">
        <f t="shared" si="6"/>
        <v>0</v>
      </c>
      <c r="AI32" s="55">
        <f>(AH32*100000000-((K32*R_sun)/(J32*cminpc))^2*PI()*((2*h_con*c_con^2/0.0000365^5)*(1/(EXP(h_con*c_con/(0.0000365*k_con*I32))-1))))/(((K32*R_sun)/(J32*cminpc))^2*PI()*((2*h_con*c_con^2/0.0000365^5)*(1/(EXP(h_con*c_con/(0.0000365*k_con*9000))-1))))</f>
        <v>0.00118207441</v>
      </c>
      <c r="AJ32" s="55">
        <f>AI32*PI()*(((2*h_con*c_con^2/0.0000135^5)*(1/(EXP(h_con*c_con/(0.0000135*k_con*9000))-1)))+((2*h_con*c_con^2/0.0000175^5)*(1/(EXP(h_con*c_con/(0.0000175*k_con*9000))-1))))/2*(1750-1350)/100000000</f>
        <v>7231568.466</v>
      </c>
      <c r="AK32" s="55">
        <f t="shared" si="7"/>
        <v>8307492.847</v>
      </c>
      <c r="AL32" s="45" t="str">
        <f t="shared" si="8"/>
        <v>Classified INACTIVE for the purposes of STIS ISR 2017-02 based on Ha EW &lt;0.3 AA (positive values indicate absorption).</v>
      </c>
    </row>
    <row r="33" ht="15.75" customHeight="1">
      <c r="A33" s="94" t="s">
        <v>100</v>
      </c>
      <c r="B33" s="95" t="s">
        <v>47</v>
      </c>
      <c r="C33" s="95" t="s">
        <v>62</v>
      </c>
      <c r="D33" s="95">
        <v>18.89</v>
      </c>
      <c r="E33" s="96" t="s">
        <v>78</v>
      </c>
      <c r="F33" s="95" t="s">
        <v>101</v>
      </c>
      <c r="G33" s="97">
        <f>VLOOKUP(B33,'Lookup Tables'!$D$2:$F$4,MATCH(C33,'Lookup Tables'!$D$1:$F$1),FALSE)</f>
        <v>-8</v>
      </c>
      <c r="H33" s="97">
        <f t="shared" si="1"/>
        <v>10.89</v>
      </c>
      <c r="I33" s="95">
        <v>3194.0</v>
      </c>
      <c r="J33" s="95">
        <v>47.34</v>
      </c>
      <c r="K33" s="98">
        <v>0.33</v>
      </c>
      <c r="L33" s="99">
        <f t="shared" si="2"/>
        <v>0</v>
      </c>
      <c r="M33" s="100">
        <f t="shared" si="3"/>
        <v>0</v>
      </c>
      <c r="N33" s="101">
        <f t="shared" si="10"/>
        <v>0.0000000001495414971</v>
      </c>
      <c r="O33" s="102">
        <f t="shared" si="5"/>
        <v>0.0000000001495414971</v>
      </c>
      <c r="P33" s="102">
        <f>AK33*((K33*R_sun)/(J33*cminpc))^2</f>
        <v>0</v>
      </c>
      <c r="Q33" s="103">
        <v>-32.04</v>
      </c>
      <c r="R33" s="103">
        <v>-22.49</v>
      </c>
      <c r="S33" s="95" t="s">
        <v>57</v>
      </c>
      <c r="T33" s="95">
        <v>1946578.0</v>
      </c>
      <c r="U33" s="104">
        <v>67438.16</v>
      </c>
      <c r="V33" s="105" t="s">
        <v>52</v>
      </c>
      <c r="W33" s="106">
        <v>1957099.0</v>
      </c>
      <c r="X33" s="107">
        <v>61.834</v>
      </c>
      <c r="Y33" s="108">
        <v>4408.361</v>
      </c>
      <c r="Z33" s="103"/>
      <c r="AA33" s="103"/>
      <c r="AB33" s="109" t="s">
        <v>60</v>
      </c>
      <c r="AC33" s="110">
        <v>1946631.0</v>
      </c>
      <c r="AD33" s="110">
        <v>5.953</v>
      </c>
      <c r="AE33" s="111">
        <v>1645.29</v>
      </c>
      <c r="AF33" s="112"/>
      <c r="AG33" s="112"/>
      <c r="AH33" s="112">
        <f t="shared" si="6"/>
        <v>0</v>
      </c>
      <c r="AI33" s="112">
        <f>(AH33*100000000-((K33*R_sun)/(J33*cminpc))^2*PI()*((2*h_con*c_con^2/0.0000365^5)*(1/(EXP(h_con*c_con/(0.0000365*k_con*I33))-1))))/(((K33*R_sun)/(J33*cminpc))^2*PI()*((2*h_con*c_con^2/0.0000365^5)*(1/(EXP(h_con*c_con/(0.0000365*k_con*9000))-1))))</f>
        <v>0.1020852742</v>
      </c>
      <c r="AJ33" s="112">
        <f>AI33*PI()*(((2*h_con*c_con^2/0.0000135^5)*(1/(EXP(h_con*c_con/(0.0000135*k_con*9000))-1)))+((2*h_con*c_con^2/0.0000175^5)*(1/(EXP(h_con*c_con/(0.0000175*k_con*9000))-1))))/2*(1750-1350)/100000000</f>
        <v>624526378.2</v>
      </c>
      <c r="AK33" s="112">
        <f t="shared" si="7"/>
        <v>56504994.66</v>
      </c>
      <c r="AL33" s="113" t="str">
        <f t="shared" si="8"/>
        <v>Classified ACTIVE for the purposes of STIS ISR 2017-02 based on Ha EW unknown AA (positive values indicate absorption).</v>
      </c>
    </row>
    <row r="34" ht="15.75" customHeight="1">
      <c r="A34" s="46" t="s">
        <v>102</v>
      </c>
      <c r="B34" s="58" t="s">
        <v>59</v>
      </c>
      <c r="C34" s="47" t="s">
        <v>48</v>
      </c>
      <c r="D34" s="47">
        <v>14.94</v>
      </c>
      <c r="E34" s="47" t="s">
        <v>49</v>
      </c>
      <c r="F34" s="114" t="s">
        <v>103</v>
      </c>
      <c r="G34" s="50">
        <f>VLOOKUP(B34,'Lookup Tables'!$D$2:$F$4,MATCH(C34,'Lookup Tables'!$D$1:$F$1),FALSE)</f>
        <v>-2.3</v>
      </c>
      <c r="H34" s="50">
        <f t="shared" si="1"/>
        <v>12.64</v>
      </c>
      <c r="I34" s="47">
        <v>3980.0</v>
      </c>
      <c r="J34" s="47">
        <v>60.8</v>
      </c>
      <c r="K34" s="51">
        <v>0.62</v>
      </c>
      <c r="L34" s="52">
        <f t="shared" si="2"/>
        <v>0</v>
      </c>
      <c r="M34" s="53">
        <f t="shared" si="3"/>
        <v>0</v>
      </c>
      <c r="N34" s="54">
        <f t="shared" si="10"/>
        <v>0</v>
      </c>
      <c r="O34" s="55">
        <f t="shared" si="5"/>
        <v>0</v>
      </c>
      <c r="P34" s="55">
        <f>AK34*((K34*R_sun)/(J34*cminpc))^2</f>
        <v>0</v>
      </c>
      <c r="Q34" s="56">
        <v>-43.22</v>
      </c>
      <c r="R34" s="56">
        <v>5.17</v>
      </c>
      <c r="S34" s="47" t="s">
        <v>57</v>
      </c>
      <c r="T34" s="47">
        <v>1946579.0</v>
      </c>
      <c r="U34" s="91">
        <v>21325.87</v>
      </c>
      <c r="V34" s="58" t="s">
        <v>52</v>
      </c>
      <c r="W34" s="82">
        <v>1957101.0</v>
      </c>
      <c r="X34" s="83">
        <v>21.402</v>
      </c>
      <c r="Y34" s="80">
        <v>1627.329</v>
      </c>
      <c r="Z34" s="56"/>
      <c r="AA34" s="56"/>
      <c r="AB34" s="60" t="s">
        <v>60</v>
      </c>
      <c r="AC34" s="47">
        <v>1980974.0</v>
      </c>
      <c r="AD34" s="47">
        <v>95.7812</v>
      </c>
      <c r="AE34" s="57">
        <v>1802.533</v>
      </c>
      <c r="AF34" s="55"/>
      <c r="AG34" s="55"/>
      <c r="AH34" s="55">
        <f t="shared" si="6"/>
        <v>0</v>
      </c>
      <c r="AI34" s="55">
        <f>(AH34*100000000-((K34*R_sun)/(J34*cminpc))^2*PI()*((2*h_con*c_con^2/0.0000365^5)*(1/(EXP(h_con*c_con/(0.0000365*k_con*I34))-1))))/(((K34*R_sun)/(J34*cminpc))^2*PI()*((2*h_con*c_con^2/0.0000365^5)*(1/(EXP(h_con*c_con/(0.0000365*k_con*9000))-1))))</f>
        <v>0.005611506496</v>
      </c>
      <c r="AJ34" s="55">
        <f>AI34*PI()*(((2*h_con*c_con^2/0.0000135^5)*(1/(EXP(h_con*c_con/(0.0000135*k_con*9000))-1)))+((2*h_con*c_con^2/0.0000175^5)*(1/(EXP(h_con*c_con/(0.0000175*k_con*9000))-1))))/2*(1750-1350)/100000000</f>
        <v>34329474.6</v>
      </c>
      <c r="AK34" s="55">
        <f t="shared" si="7"/>
        <v>16230686.06</v>
      </c>
      <c r="AL34" s="45" t="str">
        <f t="shared" si="8"/>
        <v>Classified INACTIVE for the purposes of STIS ISR 2017-02 based on Ha EW &gt;0 AA (positive values indicate absorption).</v>
      </c>
    </row>
    <row r="35" ht="15.75" customHeight="1">
      <c r="A35" s="46" t="s">
        <v>104</v>
      </c>
      <c r="B35" s="72" t="s">
        <v>47</v>
      </c>
      <c r="C35" s="73" t="s">
        <v>48</v>
      </c>
      <c r="D35" s="73">
        <v>16.08</v>
      </c>
      <c r="E35" s="47" t="s">
        <v>49</v>
      </c>
      <c r="F35" s="79" t="s">
        <v>105</v>
      </c>
      <c r="G35" s="50">
        <f>VLOOKUP(B35,'Lookup Tables'!$D$2:$F$4,MATCH(C35,'Lookup Tables'!$D$1:$F$1),FALSE)</f>
        <v>-2.3</v>
      </c>
      <c r="H35" s="50">
        <f t="shared" si="1"/>
        <v>13.78</v>
      </c>
      <c r="I35" s="47">
        <v>3416.0</v>
      </c>
      <c r="J35" s="47">
        <v>33.77</v>
      </c>
      <c r="K35" s="51">
        <v>0.38</v>
      </c>
      <c r="L35" s="52">
        <f t="shared" si="2"/>
        <v>0</v>
      </c>
      <c r="M35" s="53">
        <f t="shared" si="3"/>
        <v>0</v>
      </c>
      <c r="N35" s="54">
        <f t="shared" si="10"/>
        <v>0</v>
      </c>
      <c r="O35" s="55">
        <f t="shared" si="5"/>
        <v>0</v>
      </c>
      <c r="P35" s="55">
        <f>AK35*((K35*R_sun)/(J35*cminpc))^2</f>
        <v>0</v>
      </c>
      <c r="Q35" s="56">
        <v>35.82</v>
      </c>
      <c r="R35" s="56">
        <v>0.54</v>
      </c>
      <c r="S35" s="73" t="s">
        <v>51</v>
      </c>
      <c r="T35" s="73">
        <v>1965104.0</v>
      </c>
      <c r="U35" s="115">
        <v>185.57</v>
      </c>
      <c r="V35" s="58" t="s">
        <v>52</v>
      </c>
      <c r="W35" s="59" t="s">
        <v>53</v>
      </c>
      <c r="X35" s="60"/>
      <c r="Y35" s="116"/>
      <c r="Z35" s="77"/>
      <c r="AA35" s="56"/>
      <c r="AB35" s="47" t="s">
        <v>54</v>
      </c>
      <c r="AC35" s="73">
        <v>1956145.0</v>
      </c>
      <c r="AD35" s="73">
        <v>36.454</v>
      </c>
      <c r="AE35" s="117">
        <v>803.228</v>
      </c>
      <c r="AF35" s="55"/>
      <c r="AG35" s="55"/>
      <c r="AH35" s="55">
        <f t="shared" si="6"/>
        <v>0</v>
      </c>
      <c r="AI35" s="55">
        <f>(AH35*100000000-((K35*R_sun)/(J35*cminpc))^2*PI()*((2*h_con*c_con^2/0.0000365^5)*(1/(EXP(h_con*c_con/(0.0000365*k_con*I35))-1))))/(((K35*R_sun)/(J35*cminpc))^2*PI()*((2*h_con*c_con^2/0.0000365^5)*(1/(EXP(h_con*c_con/(0.0000365*k_con*9000))-1))))</f>
        <v>0.001976991339</v>
      </c>
      <c r="AJ35" s="55">
        <f>AI35*PI()*(((2*h_con*c_con^2/0.0000135^5)*(1/(EXP(h_con*c_con/(0.0000135*k_con*9000))-1)))+((2*h_con*c_con^2/0.0000175^5)*(1/(EXP(h_con*c_con/(0.0000175*k_con*9000))-1))))/2*(1750-1350)/100000000</f>
        <v>12094626.28</v>
      </c>
      <c r="AK35" s="55">
        <f t="shared" si="7"/>
        <v>10363698.14</v>
      </c>
      <c r="AL35" s="45" t="str">
        <f t="shared" si="8"/>
        <v>Classified INACTIVE for the purposes of STIS ISR 2017-02 based on Ha EW &gt;0 AA (positive values indicate absorption).</v>
      </c>
    </row>
    <row r="36" ht="15.75" customHeight="1">
      <c r="A36" s="94" t="s">
        <v>106</v>
      </c>
      <c r="B36" s="95" t="s">
        <v>47</v>
      </c>
      <c r="C36" s="95" t="s">
        <v>48</v>
      </c>
      <c r="D36" s="95">
        <v>16.08</v>
      </c>
      <c r="E36" s="95" t="s">
        <v>49</v>
      </c>
      <c r="F36" s="95" t="s">
        <v>107</v>
      </c>
      <c r="G36" s="97">
        <f>VLOOKUP(B36,'Lookup Tables'!$D$2:$F$4,MATCH(C36,'Lookup Tables'!$D$1:$F$1),FALSE)</f>
        <v>-2.3</v>
      </c>
      <c r="H36" s="97">
        <f t="shared" si="1"/>
        <v>13.78</v>
      </c>
      <c r="I36" s="95">
        <v>3422.0</v>
      </c>
      <c r="J36" s="95">
        <v>30.03</v>
      </c>
      <c r="K36" s="98">
        <v>0.37</v>
      </c>
      <c r="L36" s="99">
        <f t="shared" si="2"/>
        <v>0</v>
      </c>
      <c r="M36" s="100">
        <f t="shared" si="3"/>
        <v>0</v>
      </c>
      <c r="N36" s="101">
        <f t="shared" si="10"/>
        <v>0</v>
      </c>
      <c r="O36" s="102">
        <f t="shared" si="5"/>
        <v>0</v>
      </c>
      <c r="P36" s="102">
        <f>AK36*((K36*R_sun)/(J36*cminpc))^2</f>
        <v>0</v>
      </c>
      <c r="Q36" s="103">
        <v>-35.81</v>
      </c>
      <c r="R36" s="103">
        <v>-21.81</v>
      </c>
      <c r="S36" s="95" t="s">
        <v>57</v>
      </c>
      <c r="T36" s="95">
        <v>1946581.0</v>
      </c>
      <c r="U36" s="104">
        <v>4708.83</v>
      </c>
      <c r="V36" s="105" t="s">
        <v>52</v>
      </c>
      <c r="W36" s="118" t="s">
        <v>53</v>
      </c>
      <c r="X36" s="95"/>
      <c r="Y36" s="119"/>
      <c r="Z36" s="103"/>
      <c r="AA36" s="103"/>
      <c r="AB36" s="95" t="s">
        <v>54</v>
      </c>
      <c r="AC36" s="95">
        <v>1946611.0</v>
      </c>
      <c r="AD36" s="95">
        <v>36.455</v>
      </c>
      <c r="AE36" s="119">
        <v>815.17</v>
      </c>
      <c r="AF36" s="102"/>
      <c r="AG36" s="102"/>
      <c r="AH36" s="102">
        <f t="shared" si="6"/>
        <v>0</v>
      </c>
      <c r="AI36" s="102">
        <f>(AH36*100000000-((K36*R_sun)/(J36*cminpc))^2*PI()*((2*h_con*c_con^2/0.0000365^5)*(1/(EXP(h_con*c_con/(0.0000365*k_con*I36))-1))))/(((K36*R_sun)/(J36*cminpc))^2*PI()*((2*h_con*c_con^2/0.0000365^5)*(1/(EXP(h_con*c_con/(0.0000365*k_con*9000))-1))))</f>
        <v>0.001505927819</v>
      </c>
      <c r="AJ36" s="102">
        <f>AI36*PI()*(((2*h_con*c_con^2/0.0000135^5)*(1/(EXP(h_con*c_con/(0.0000135*k_con*9000))-1)))+((2*h_con*c_con^2/0.0000175^5)*(1/(EXP(h_con*c_con/(0.0000175*k_con*9000))-1))))/2*(1750-1350)/100000000</f>
        <v>9212804.234</v>
      </c>
      <c r="AK36" s="102">
        <f t="shared" si="7"/>
        <v>9219099.291</v>
      </c>
      <c r="AL36" s="120" t="str">
        <f t="shared" si="8"/>
        <v>Classified INACTIVE for the purposes of STIS ISR 2017-02 based on Ha EW &gt;0 AA (positive values indicate absorption).</v>
      </c>
    </row>
    <row r="37" ht="15.75" customHeight="1">
      <c r="A37" s="46" t="s">
        <v>108</v>
      </c>
      <c r="B37" s="47" t="s">
        <v>47</v>
      </c>
      <c r="C37" s="47" t="s">
        <v>62</v>
      </c>
      <c r="D37" s="47">
        <v>17.17</v>
      </c>
      <c r="E37" s="60" t="s">
        <v>78</v>
      </c>
      <c r="F37" s="47" t="s">
        <v>109</v>
      </c>
      <c r="G37" s="50">
        <f>VLOOKUP(B37,'Lookup Tables'!$D$2:$F$4,MATCH(C37,'Lookup Tables'!$D$1:$F$1),FALSE)</f>
        <v>-8</v>
      </c>
      <c r="H37" s="50">
        <f t="shared" si="1"/>
        <v>9.17</v>
      </c>
      <c r="I37" s="47">
        <v>3185.0</v>
      </c>
      <c r="J37" s="47">
        <v>30.52</v>
      </c>
      <c r="K37" s="51">
        <v>0.28</v>
      </c>
      <c r="L37" s="52">
        <f t="shared" si="2"/>
        <v>0</v>
      </c>
      <c r="M37" s="53">
        <f t="shared" si="3"/>
        <v>0</v>
      </c>
      <c r="N37" s="54">
        <f t="shared" si="10"/>
        <v>0.0000000006422760445</v>
      </c>
      <c r="O37" s="55">
        <f t="shared" si="5"/>
        <v>0.0000000006422760445</v>
      </c>
      <c r="P37" s="55">
        <f>AK37*((K37*R_sun)/(J37*cminpc))^2</f>
        <v>0</v>
      </c>
      <c r="Q37" s="56">
        <v>-34.3406</v>
      </c>
      <c r="R37" s="56">
        <v>-8.67</v>
      </c>
      <c r="S37" s="47" t="s">
        <v>57</v>
      </c>
      <c r="T37" s="47">
        <v>1946582.0</v>
      </c>
      <c r="U37" s="91">
        <v>328779.92</v>
      </c>
      <c r="V37" s="60" t="s">
        <v>60</v>
      </c>
      <c r="W37" s="47" t="s">
        <v>63</v>
      </c>
      <c r="X37" s="47"/>
      <c r="Y37" s="57"/>
      <c r="Z37" s="56"/>
      <c r="AA37" s="56"/>
      <c r="AB37" s="60" t="s">
        <v>60</v>
      </c>
      <c r="AC37" s="47">
        <v>1946633.0</v>
      </c>
      <c r="AD37" s="47">
        <v>25.47</v>
      </c>
      <c r="AE37" s="57">
        <v>6957.9</v>
      </c>
      <c r="AF37" s="55"/>
      <c r="AG37" s="55"/>
      <c r="AH37" s="55">
        <f t="shared" si="6"/>
        <v>0</v>
      </c>
      <c r="AI37" s="55">
        <f>(AH37*100000000-((K37*R_sun)/(J37*cminpc))^2*PI()*((2*h_con*c_con^2/0.0000365^5)*(1/(EXP(h_con*c_con/(0.0000365*k_con*I37))-1))))/(((K37*R_sun)/(J37*cminpc))^2*PI()*((2*h_con*c_con^2/0.0000365^5)*(1/(EXP(h_con*c_con/(0.0000365*k_con*9000))-1))))</f>
        <v>0.2879707642</v>
      </c>
      <c r="AJ37" s="55">
        <f>AI37*PI()*(((2*h_con*c_con^2/0.0000135^5)*(1/(EXP(h_con*c_con/(0.0000135*k_con*9000))-1)))+((2*h_con*c_con^2/0.0000175^5)*(1/(EXP(h_con*c_con/(0.0000175*k_con*9000))-1))))/2*(1750-1350)/100000000</f>
        <v>1761716759</v>
      </c>
      <c r="AK37" s="55">
        <f t="shared" si="7"/>
        <v>88257681.98</v>
      </c>
      <c r="AL37" s="45" t="str">
        <f t="shared" si="8"/>
        <v>Classified ACTIVE for the purposes of STIS ISR 2017-02 based on Ha EW unknown AA (positive values indicate absorption).</v>
      </c>
    </row>
    <row r="38" ht="15.75" customHeight="1">
      <c r="A38" s="46" t="s">
        <v>110</v>
      </c>
      <c r="B38" s="47" t="s">
        <v>47</v>
      </c>
      <c r="C38" s="47" t="s">
        <v>48</v>
      </c>
      <c r="D38" s="47">
        <v>15.69</v>
      </c>
      <c r="E38" s="47">
        <v>0.1644</v>
      </c>
      <c r="F38" s="47" t="s">
        <v>111</v>
      </c>
      <c r="G38" s="50">
        <f>VLOOKUP(B38,'Lookup Tables'!$D$2:$F$4,MATCH(C38,'Lookup Tables'!$D$1:$F$1),FALSE)</f>
        <v>-2.3</v>
      </c>
      <c r="H38" s="50">
        <f t="shared" si="1"/>
        <v>13.39</v>
      </c>
      <c r="I38" s="47">
        <v>3298.0</v>
      </c>
      <c r="J38" s="47">
        <v>22.55</v>
      </c>
      <c r="K38" s="51">
        <v>0.33</v>
      </c>
      <c r="L38" s="52">
        <f t="shared" si="2"/>
        <v>0</v>
      </c>
      <c r="M38" s="53">
        <f t="shared" si="3"/>
        <v>0</v>
      </c>
      <c r="N38" s="54">
        <f t="shared" si="10"/>
        <v>0</v>
      </c>
      <c r="O38" s="55">
        <f t="shared" si="5"/>
        <v>0</v>
      </c>
      <c r="P38" s="55">
        <f>AK38*((K38*R_sun)/(J38*cminpc))^2</f>
        <v>0</v>
      </c>
      <c r="Q38" s="56">
        <v>18.0</v>
      </c>
      <c r="R38" s="56">
        <v>-11.33</v>
      </c>
      <c r="S38" s="47" t="s">
        <v>57</v>
      </c>
      <c r="T38" s="47">
        <v>1946583.0</v>
      </c>
      <c r="U38" s="91">
        <v>6743.89</v>
      </c>
      <c r="V38" s="58" t="s">
        <v>52</v>
      </c>
      <c r="W38" s="59" t="s">
        <v>53</v>
      </c>
      <c r="X38" s="47"/>
      <c r="Y38" s="57"/>
      <c r="Z38" s="56"/>
      <c r="AA38" s="56"/>
      <c r="AB38" s="47" t="s">
        <v>54</v>
      </c>
      <c r="AC38" s="47">
        <v>1946613.0</v>
      </c>
      <c r="AD38" s="47">
        <v>50.864</v>
      </c>
      <c r="AE38" s="57">
        <v>1062.17</v>
      </c>
      <c r="AF38" s="55"/>
      <c r="AG38" s="55"/>
      <c r="AH38" s="55">
        <f t="shared" si="6"/>
        <v>0</v>
      </c>
      <c r="AI38" s="55">
        <f>(AH38*100000000-((K38*R_sun)/(J38*cminpc))^2*PI()*((2*h_con*c_con^2/0.0000365^5)*(1/(EXP(h_con*c_con/(0.0000365*k_con*I38))-1))))/(((K38*R_sun)/(J38*cminpc))^2*PI()*((2*h_con*c_con^2/0.0000365^5)*(1/(EXP(h_con*c_con/(0.0000365*k_con*9000))-1))))</f>
        <v>0.001816123003</v>
      </c>
      <c r="AJ38" s="55">
        <f>AI38*PI()*(((2*h_con*c_con^2/0.0000135^5)*(1/(EXP(h_con*c_con/(0.0000135*k_con*9000))-1)))+((2*h_con*c_con^2/0.0000175^5)*(1/(EXP(h_con*c_con/(0.0000175*k_con*9000))-1))))/2*(1750-1350)/100000000</f>
        <v>11110483.18</v>
      </c>
      <c r="AK38" s="55">
        <f t="shared" si="7"/>
        <v>9992293.152</v>
      </c>
      <c r="AL38" s="45" t="str">
        <f t="shared" si="8"/>
        <v>Classified INACTIVE for the purposes of STIS ISR 2017-02 based on Ha EW 0.1644 AA (positive values indicate absorption).</v>
      </c>
    </row>
    <row r="39" ht="15.75" customHeight="1">
      <c r="A39" s="94" t="s">
        <v>112</v>
      </c>
      <c r="B39" s="105" t="s">
        <v>59</v>
      </c>
      <c r="C39" s="95" t="s">
        <v>48</v>
      </c>
      <c r="D39" s="95">
        <v>15.26</v>
      </c>
      <c r="E39" s="95" t="s">
        <v>49</v>
      </c>
      <c r="F39" s="121" t="s">
        <v>113</v>
      </c>
      <c r="G39" s="97">
        <f>VLOOKUP(B39,'Lookup Tables'!$D$2:$F$4,MATCH(C39,'Lookup Tables'!$D$1:$F$1),FALSE)</f>
        <v>-2.3</v>
      </c>
      <c r="H39" s="97">
        <f t="shared" si="1"/>
        <v>12.96</v>
      </c>
      <c r="I39" s="95">
        <v>3770.0</v>
      </c>
      <c r="J39" s="95">
        <v>46.09</v>
      </c>
      <c r="K39" s="98">
        <v>0.53</v>
      </c>
      <c r="L39" s="99">
        <f t="shared" si="2"/>
        <v>0</v>
      </c>
      <c r="M39" s="100">
        <f t="shared" si="3"/>
        <v>0</v>
      </c>
      <c r="N39" s="101">
        <f t="shared" si="10"/>
        <v>0</v>
      </c>
      <c r="O39" s="102">
        <f t="shared" si="5"/>
        <v>0</v>
      </c>
      <c r="P39" s="102">
        <f>AK39*((K39*R_sun)/(J39*cminpc))^2</f>
        <v>0</v>
      </c>
      <c r="Q39" s="103">
        <v>1.94</v>
      </c>
      <c r="R39" s="103">
        <v>5.69</v>
      </c>
      <c r="S39" s="95" t="s">
        <v>57</v>
      </c>
      <c r="T39" s="95">
        <v>1946584.0</v>
      </c>
      <c r="U39" s="104">
        <v>15882.08</v>
      </c>
      <c r="V39" s="105" t="s">
        <v>52</v>
      </c>
      <c r="W39" s="106">
        <v>1957103.0</v>
      </c>
      <c r="X39" s="107">
        <v>16.291</v>
      </c>
      <c r="Y39" s="108">
        <v>1275.874</v>
      </c>
      <c r="Z39" s="103"/>
      <c r="AA39" s="103"/>
      <c r="AB39" s="95" t="s">
        <v>54</v>
      </c>
      <c r="AC39" s="95">
        <v>1980975.0</v>
      </c>
      <c r="AD39" s="95">
        <v>73.181</v>
      </c>
      <c r="AE39" s="119">
        <v>1420.883</v>
      </c>
      <c r="AF39" s="102"/>
      <c r="AG39" s="102"/>
      <c r="AH39" s="102">
        <f t="shared" si="6"/>
        <v>0</v>
      </c>
      <c r="AI39" s="102">
        <f>(AH39*100000000-((K39*R_sun)/(J39*cminpc))^2*PI()*((2*h_con*c_con^2/0.0000365^5)*(1/(EXP(h_con*c_con/(0.0000365*k_con*I39))-1))))/(((K39*R_sun)/(J39*cminpc))^2*PI()*((2*h_con*c_con^2/0.0000365^5)*(1/(EXP(h_con*c_con/(0.0000365*k_con*9000))-1))))</f>
        <v>0.003324527974</v>
      </c>
      <c r="AJ39" s="102">
        <f>AI39*PI()*(((2*h_con*c_con^2/0.0000135^5)*(1/(EXP(h_con*c_con/(0.0000135*k_con*9000))-1)))+((2*h_con*c_con^2/0.0000175^5)*(1/(EXP(h_con*c_con/(0.0000175*k_con*9000))-1))))/2*(1750-1350)/100000000</f>
        <v>20338441.87</v>
      </c>
      <c r="AK39" s="102">
        <f t="shared" si="7"/>
        <v>12959152.53</v>
      </c>
      <c r="AL39" s="120" t="str">
        <f t="shared" si="8"/>
        <v>Classified INACTIVE for the purposes of STIS ISR 2017-02 based on Ha EW &gt;0 AA (positive values indicate absorption).</v>
      </c>
    </row>
    <row r="40" ht="15.75" customHeight="1">
      <c r="A40" s="94" t="s">
        <v>114</v>
      </c>
      <c r="B40" s="95" t="s">
        <v>47</v>
      </c>
      <c r="C40" s="95" t="s">
        <v>48</v>
      </c>
      <c r="D40" s="95">
        <v>19.69</v>
      </c>
      <c r="E40" s="95">
        <v>1.239</v>
      </c>
      <c r="F40" s="95" t="s">
        <v>115</v>
      </c>
      <c r="G40" s="97">
        <f>VLOOKUP(B40,'Lookup Tables'!$D$2:$F$4,MATCH(C40,'Lookup Tables'!$D$1:$F$1),FALSE)</f>
        <v>-2.3</v>
      </c>
      <c r="H40" s="97">
        <f t="shared" si="1"/>
        <v>17.39</v>
      </c>
      <c r="I40" s="95">
        <v>3185.0</v>
      </c>
      <c r="J40" s="95">
        <v>64.92</v>
      </c>
      <c r="K40" s="98">
        <v>0.28</v>
      </c>
      <c r="L40" s="99">
        <f t="shared" si="2"/>
        <v>0</v>
      </c>
      <c r="M40" s="100">
        <f t="shared" si="3"/>
        <v>0</v>
      </c>
      <c r="N40" s="101">
        <f t="shared" si="10"/>
        <v>0</v>
      </c>
      <c r="O40" s="102">
        <f t="shared" si="5"/>
        <v>0</v>
      </c>
      <c r="P40" s="102">
        <f>AK40*((K40*R_sun)/(J40*cminpc))^2</f>
        <v>0</v>
      </c>
      <c r="Q40" s="103">
        <v>-4.1</v>
      </c>
      <c r="R40" s="103">
        <v>14.76</v>
      </c>
      <c r="S40" s="95" t="s">
        <v>57</v>
      </c>
      <c r="T40" s="95">
        <v>1946585.0</v>
      </c>
      <c r="U40" s="104">
        <v>169.48</v>
      </c>
      <c r="V40" s="105" t="s">
        <v>52</v>
      </c>
      <c r="W40" s="118" t="s">
        <v>53</v>
      </c>
      <c r="X40" s="95"/>
      <c r="Y40" s="119"/>
      <c r="Z40" s="103"/>
      <c r="AA40" s="103"/>
      <c r="AB40" s="110" t="s">
        <v>54</v>
      </c>
      <c r="AC40" s="110">
        <v>1946615.0</v>
      </c>
      <c r="AD40" s="110">
        <v>1.723</v>
      </c>
      <c r="AE40" s="111">
        <v>224.03</v>
      </c>
      <c r="AF40" s="112"/>
      <c r="AG40" s="112"/>
      <c r="AH40" s="112">
        <f t="shared" si="6"/>
        <v>0</v>
      </c>
      <c r="AI40" s="112">
        <f>(AH40*100000000-((K40*R_sun)/(J40*cminpc))^2*PI()*((2*h_con*c_con^2/0.0000365^5)*(1/(EXP(h_con*c_con/(0.0000365*k_con*I40))-1))))/(((K40*R_sun)/(J40*cminpc))^2*PI()*((2*h_con*c_con^2/0.0000365^5)*(1/(EXP(h_con*c_con/(0.0000365*k_con*9000))-1))))</f>
        <v>0.0003396667724</v>
      </c>
      <c r="AJ40" s="112">
        <f>AI40*PI()*(((2*h_con*c_con^2/0.0000135^5)*(1/(EXP(h_con*c_con/(0.0000135*k_con*9000))-1)))+((2*h_con*c_con^2/0.0000175^5)*(1/(EXP(h_con*c_con/(0.0000175*k_con*9000))-1))))/2*(1750-1350)/100000000</f>
        <v>2077977.072</v>
      </c>
      <c r="AK40" s="112">
        <f t="shared" si="7"/>
        <v>4859432.155</v>
      </c>
      <c r="AL40" s="113" t="str">
        <f t="shared" si="8"/>
        <v>Classified INACTIVE for the purposes of STIS ISR 2017-02 based on Ha EW 1.239 AA (positive values indicate absorption).</v>
      </c>
    </row>
    <row r="41" ht="15.75" customHeight="1">
      <c r="A41" s="46" t="s">
        <v>116</v>
      </c>
      <c r="B41" s="58" t="s">
        <v>59</v>
      </c>
      <c r="C41" s="47" t="s">
        <v>48</v>
      </c>
      <c r="D41" s="47">
        <v>14.1</v>
      </c>
      <c r="E41" s="47">
        <v>0.6</v>
      </c>
      <c r="F41" s="47" t="s">
        <v>117</v>
      </c>
      <c r="G41" s="50">
        <f>VLOOKUP(B41,'Lookup Tables'!$D$2:$F$4,MATCH(C41,'Lookup Tables'!$D$1:$F$1),FALSE)</f>
        <v>-2.3</v>
      </c>
      <c r="H41" s="50">
        <f t="shared" si="1"/>
        <v>11.8</v>
      </c>
      <c r="I41" s="47">
        <v>3556.0</v>
      </c>
      <c r="J41" s="47">
        <v>22.48</v>
      </c>
      <c r="K41" s="51">
        <v>0.52</v>
      </c>
      <c r="L41" s="52">
        <f t="shared" si="2"/>
        <v>0</v>
      </c>
      <c r="M41" s="53">
        <f t="shared" si="3"/>
        <v>0</v>
      </c>
      <c r="N41" s="54">
        <f t="shared" si="10"/>
        <v>0</v>
      </c>
      <c r="O41" s="55">
        <f t="shared" si="5"/>
        <v>0</v>
      </c>
      <c r="P41" s="55">
        <f>AK41*((K41*R_sun)/(J41*cminpc))^2</f>
        <v>0</v>
      </c>
      <c r="Q41" s="56">
        <v>16.35</v>
      </c>
      <c r="R41" s="56">
        <v>12.38</v>
      </c>
      <c r="S41" s="47" t="s">
        <v>51</v>
      </c>
      <c r="T41" s="47">
        <v>1946599.0</v>
      </c>
      <c r="U41" s="91">
        <v>147.32</v>
      </c>
      <c r="V41" s="58" t="s">
        <v>52</v>
      </c>
      <c r="W41" s="82">
        <v>1957105.0</v>
      </c>
      <c r="X41" s="83">
        <v>28.532</v>
      </c>
      <c r="Y41" s="80">
        <v>2117.712</v>
      </c>
      <c r="Z41" s="56"/>
      <c r="AA41" s="56"/>
      <c r="AB41" s="60" t="s">
        <v>60</v>
      </c>
      <c r="AC41" s="47">
        <v>1946635.0</v>
      </c>
      <c r="AD41" s="47">
        <v>2.74</v>
      </c>
      <c r="AE41" s="57">
        <v>791.52</v>
      </c>
      <c r="AF41" s="55"/>
      <c r="AG41" s="55"/>
      <c r="AH41" s="55">
        <f t="shared" si="6"/>
        <v>0</v>
      </c>
      <c r="AI41" s="55">
        <f>(AH41*100000000-((K41*R_sun)/(J41*cminpc))^2*PI()*((2*h_con*c_con^2/0.0000365^5)*(1/(EXP(h_con*c_con/(0.0000365*k_con*I41))-1))))/(((K41*R_sun)/(J41*cminpc))^2*PI()*((2*h_con*c_con^2/0.0000365^5)*(1/(EXP(h_con*c_con/(0.0000365*k_con*9000))-1))))</f>
        <v>0.002814125812</v>
      </c>
      <c r="AJ41" s="55">
        <f>AI41*PI()*(((2*h_con*c_con^2/0.0000135^5)*(1/(EXP(h_con*c_con/(0.0000135*k_con*9000))-1)))+((2*h_con*c_con^2/0.0000175^5)*(1/(EXP(h_con*c_con/(0.0000175*k_con*9000))-1))))/2*(1750-1350)/100000000</f>
        <v>17215958.08</v>
      </c>
      <c r="AK41" s="55">
        <f t="shared" si="7"/>
        <v>12062863.53</v>
      </c>
      <c r="AL41" s="45" t="str">
        <f t="shared" si="8"/>
        <v>Classified INACTIVE for the purposes of STIS ISR 2017-02 based on Ha EW 0.6 AA (positive values indicate absorption).</v>
      </c>
    </row>
    <row r="42" ht="15.75" customHeight="1">
      <c r="A42" s="46" t="s">
        <v>118</v>
      </c>
      <c r="B42" s="58" t="s">
        <v>59</v>
      </c>
      <c r="C42" s="47" t="s">
        <v>48</v>
      </c>
      <c r="D42" s="47">
        <v>15.55</v>
      </c>
      <c r="E42" s="47">
        <v>-0.74</v>
      </c>
      <c r="F42" s="47" t="s">
        <v>115</v>
      </c>
      <c r="G42" s="50">
        <f>VLOOKUP(B42,'Lookup Tables'!$D$2:$F$4,MATCH(C42,'Lookup Tables'!$D$1:$F$1),FALSE)</f>
        <v>-2.3</v>
      </c>
      <c r="H42" s="50">
        <f t="shared" si="1"/>
        <v>13.25</v>
      </c>
      <c r="I42" s="47">
        <v>3997.0</v>
      </c>
      <c r="J42" s="47">
        <v>39.63</v>
      </c>
      <c r="K42" s="51">
        <v>0.62</v>
      </c>
      <c r="L42" s="52">
        <f t="shared" si="2"/>
        <v>0</v>
      </c>
      <c r="M42" s="53">
        <f t="shared" si="3"/>
        <v>0</v>
      </c>
      <c r="N42" s="54">
        <f t="shared" si="10"/>
        <v>0</v>
      </c>
      <c r="O42" s="55">
        <f t="shared" si="5"/>
        <v>0</v>
      </c>
      <c r="P42" s="55" t="str">
        <f>AK42*((K42*R_sun)/(J42*cminpc))^2</f>
        <v>#NUM!</v>
      </c>
      <c r="Q42" s="56">
        <v>-27.75</v>
      </c>
      <c r="R42" s="56">
        <v>-0.6</v>
      </c>
      <c r="S42" s="47" t="s">
        <v>57</v>
      </c>
      <c r="T42" s="47">
        <v>1946587.0</v>
      </c>
      <c r="U42" s="91">
        <v>7672.02</v>
      </c>
      <c r="V42" s="58" t="s">
        <v>52</v>
      </c>
      <c r="W42" s="59" t="s">
        <v>53</v>
      </c>
      <c r="X42" s="47"/>
      <c r="Y42" s="57"/>
      <c r="Z42" s="56"/>
      <c r="AA42" s="56"/>
      <c r="AB42" s="47" t="s">
        <v>54</v>
      </c>
      <c r="AC42" s="47">
        <v>1946617.0</v>
      </c>
      <c r="AD42" s="47">
        <v>57.079</v>
      </c>
      <c r="AE42" s="57">
        <v>1169.3</v>
      </c>
      <c r="AF42" s="55"/>
      <c r="AG42" s="55"/>
      <c r="AH42" s="55">
        <f t="shared" si="6"/>
        <v>0</v>
      </c>
      <c r="AI42" s="55">
        <f>(AH42*100000000-((K42*R_sun)/(J42*cminpc))^2*PI()*((2*h_con*c_con^2/0.0000365^5)*(1/(EXP(h_con*c_con/(0.0000365*k_con*I42))-1))))/(((K42*R_sun)/(J42*cminpc))^2*PI()*((2*h_con*c_con^2/0.0000365^5)*(1/(EXP(h_con*c_con/(0.0000365*k_con*9000))-1))))</f>
        <v>-0.001794883175</v>
      </c>
      <c r="AJ42" s="55">
        <f>AI42*PI()*(((2*h_con*c_con^2/0.0000135^5)*(1/(EXP(h_con*c_con/(0.0000135*k_con*9000))-1)))+((2*h_con*c_con^2/0.0000175^5)*(1/(EXP(h_con*c_con/(0.0000175*k_con*9000))-1))))/2*(1750-1350)/100000000</f>
        <v>-10980544.42</v>
      </c>
      <c r="AK42" s="55" t="str">
        <f t="shared" si="7"/>
        <v>#NUM!</v>
      </c>
      <c r="AL42" s="45" t="str">
        <f t="shared" si="8"/>
        <v>Classified INACTIVE for the purposes of STIS ISR 2017-02 based on Ha EW -0.74 AA (positive values indicate absorption).</v>
      </c>
    </row>
    <row r="43" ht="15.75" customHeight="1">
      <c r="A43" s="94" t="s">
        <v>119</v>
      </c>
      <c r="B43" s="95" t="s">
        <v>47</v>
      </c>
      <c r="C43" s="95" t="s">
        <v>48</v>
      </c>
      <c r="D43" s="95">
        <v>17.18</v>
      </c>
      <c r="E43" s="95">
        <v>0.09</v>
      </c>
      <c r="F43" s="95" t="s">
        <v>120</v>
      </c>
      <c r="G43" s="97">
        <f>VLOOKUP(B43,'Lookup Tables'!$D$2:$F$4,MATCH(C43,'Lookup Tables'!$D$1:$F$1),FALSE)</f>
        <v>-2.3</v>
      </c>
      <c r="H43" s="97">
        <f t="shared" si="1"/>
        <v>14.88</v>
      </c>
      <c r="I43" s="95">
        <v>3403.0</v>
      </c>
      <c r="J43" s="95">
        <v>62.12</v>
      </c>
      <c r="K43" s="98">
        <v>0.33</v>
      </c>
      <c r="L43" s="99">
        <f t="shared" si="2"/>
        <v>0</v>
      </c>
      <c r="M43" s="100">
        <f t="shared" si="3"/>
        <v>0</v>
      </c>
      <c r="N43" s="101">
        <f t="shared" si="10"/>
        <v>0</v>
      </c>
      <c r="O43" s="102">
        <f t="shared" si="5"/>
        <v>0</v>
      </c>
      <c r="P43" s="102">
        <f>AK43*((K43*R_sun)/(J43*cminpc))^2</f>
        <v>0</v>
      </c>
      <c r="Q43" s="103">
        <v>-72.4</v>
      </c>
      <c r="R43" s="103">
        <v>-0.34</v>
      </c>
      <c r="S43" s="95" t="s">
        <v>57</v>
      </c>
      <c r="T43" s="95">
        <v>1946588.0</v>
      </c>
      <c r="U43" s="104">
        <v>1709.72</v>
      </c>
      <c r="V43" s="105" t="s">
        <v>52</v>
      </c>
      <c r="W43" s="118" t="s">
        <v>53</v>
      </c>
      <c r="X43" s="95"/>
      <c r="Y43" s="119"/>
      <c r="Z43" s="103"/>
      <c r="AA43" s="103"/>
      <c r="AB43" s="95" t="s">
        <v>54</v>
      </c>
      <c r="AC43" s="95">
        <v>1946618.0</v>
      </c>
      <c r="AD43" s="95">
        <v>14.391</v>
      </c>
      <c r="AE43" s="119">
        <v>438.3</v>
      </c>
      <c r="AF43" s="102"/>
      <c r="AG43" s="102"/>
      <c r="AH43" s="102">
        <f t="shared" si="6"/>
        <v>0</v>
      </c>
      <c r="AI43" s="102">
        <f>(AH43*100000000-((K43*R_sun)/(J43*cminpc))^2*PI()*((2*h_con*c_con^2/0.0000365^5)*(1/(EXP(h_con*c_con/(0.0000365*k_con*I43))-1))))/(((K43*R_sun)/(J43*cminpc))^2*PI()*((2*h_con*c_con^2/0.0000365^5)*(1/(EXP(h_con*c_con/(0.0000365*k_con*9000))-1))))</f>
        <v>0.00373669598</v>
      </c>
      <c r="AJ43" s="102">
        <f>AI43*PI()*(((2*h_con*c_con^2/0.0000135^5)*(1/(EXP(h_con*c_con/(0.0000135*k_con*9000))-1)))+((2*h_con*c_con^2/0.0000175^5)*(1/(EXP(h_con*c_con/(0.0000175*k_con*9000))-1))))/2*(1750-1350)/100000000</f>
        <v>22859959.24</v>
      </c>
      <c r="AK43" s="102">
        <f t="shared" si="7"/>
        <v>13627068.66</v>
      </c>
      <c r="AL43" s="120" t="str">
        <f t="shared" si="8"/>
        <v>Classified INACTIVE for the purposes of STIS ISR 2017-02 based on Ha EW 0.09 AA (positive values indicate absorption).</v>
      </c>
    </row>
    <row r="44" ht="15.75" customHeight="1">
      <c r="A44" s="94" t="s">
        <v>121</v>
      </c>
      <c r="B44" s="122" t="s">
        <v>47</v>
      </c>
      <c r="C44" s="95" t="s">
        <v>48</v>
      </c>
      <c r="D44" s="123">
        <v>17.78</v>
      </c>
      <c r="E44" s="95">
        <v>-0.206</v>
      </c>
      <c r="F44" s="95" t="s">
        <v>115</v>
      </c>
      <c r="G44" s="97">
        <f>VLOOKUP(B44,'Lookup Tables'!$D$2:$F$4,MATCH(C44,'Lookup Tables'!$D$1:$F$1),FALSE)</f>
        <v>-2.3</v>
      </c>
      <c r="H44" s="97">
        <f t="shared" si="1"/>
        <v>15.48</v>
      </c>
      <c r="I44" s="95">
        <v>3390.0</v>
      </c>
      <c r="J44" s="95">
        <v>82.96</v>
      </c>
      <c r="K44" s="98">
        <v>0.31</v>
      </c>
      <c r="L44" s="99">
        <f t="shared" si="2"/>
        <v>0</v>
      </c>
      <c r="M44" s="100">
        <f t="shared" si="3"/>
        <v>0</v>
      </c>
      <c r="N44" s="101">
        <f t="shared" si="10"/>
        <v>0</v>
      </c>
      <c r="O44" s="102">
        <f t="shared" si="5"/>
        <v>0</v>
      </c>
      <c r="P44" s="102">
        <f>AK44*((K44*R_sun)/(J44*cminpc))^2</f>
        <v>0</v>
      </c>
      <c r="Q44" s="103">
        <v>-31.02</v>
      </c>
      <c r="R44" s="103">
        <v>-5.27</v>
      </c>
      <c r="S44" s="95" t="s">
        <v>57</v>
      </c>
      <c r="T44" s="123">
        <v>1956112.0</v>
      </c>
      <c r="U44" s="124">
        <v>123.67</v>
      </c>
      <c r="V44" s="105" t="s">
        <v>52</v>
      </c>
      <c r="W44" s="118" t="s">
        <v>53</v>
      </c>
      <c r="X44" s="96"/>
      <c r="Y44" s="125"/>
      <c r="Z44" s="103"/>
      <c r="AA44" s="103"/>
      <c r="AB44" s="110" t="s">
        <v>54</v>
      </c>
      <c r="AC44" s="126">
        <v>1956144.0</v>
      </c>
      <c r="AD44" s="126">
        <v>8.656</v>
      </c>
      <c r="AE44" s="127">
        <v>338.479</v>
      </c>
      <c r="AF44" s="112"/>
      <c r="AG44" s="112"/>
      <c r="AH44" s="112">
        <f t="shared" si="6"/>
        <v>0</v>
      </c>
      <c r="AI44" s="112">
        <f>(AH44*100000000-((K44*R_sun)/(J44*cminpc))^2*PI()*((2*h_con*c_con^2/0.0000365^5)*(1/(EXP(h_con*c_con/(0.0000365*k_con*I44))-1))))/(((K44*R_sun)/(J44*cminpc))^2*PI()*((2*h_con*c_con^2/0.0000365^5)*(1/(EXP(h_con*c_con/(0.0000365*k_con*9000))-1))))</f>
        <v>0.004497422866</v>
      </c>
      <c r="AJ44" s="112">
        <f>AI44*PI()*(((2*h_con*c_con^2/0.0000135^5)*(1/(EXP(h_con*c_con/(0.0000135*k_con*9000))-1)))+((2*h_con*c_con^2/0.0000175^5)*(1/(EXP(h_con*c_con/(0.0000175*k_con*9000))-1))))/2*(1750-1350)/100000000</f>
        <v>27513852.86</v>
      </c>
      <c r="AK44" s="112">
        <f t="shared" si="7"/>
        <v>14757306.81</v>
      </c>
      <c r="AL44" s="113" t="str">
        <f t="shared" si="8"/>
        <v>Classified INACTIVE for the purposes of STIS ISR 2017-02 based on Ha EW -0.206 AA (positive values indicate absorption).</v>
      </c>
    </row>
    <row r="45" ht="15.75" customHeight="1">
      <c r="A45" s="94" t="s">
        <v>122</v>
      </c>
      <c r="B45" s="122" t="s">
        <v>47</v>
      </c>
      <c r="C45" s="95" t="s">
        <v>48</v>
      </c>
      <c r="D45" s="123">
        <v>15.54</v>
      </c>
      <c r="E45" s="95">
        <v>0.12</v>
      </c>
      <c r="F45" s="128" t="s">
        <v>123</v>
      </c>
      <c r="G45" s="97">
        <f>VLOOKUP(B45,'Lookup Tables'!$D$2:$F$4,MATCH(C45,'Lookup Tables'!$D$1:$F$1),FALSE)</f>
        <v>-2.3</v>
      </c>
      <c r="H45" s="97">
        <f t="shared" si="1"/>
        <v>13.24</v>
      </c>
      <c r="I45" s="95">
        <v>3577.0</v>
      </c>
      <c r="J45" s="95">
        <v>37.07</v>
      </c>
      <c r="K45" s="98">
        <v>0.48</v>
      </c>
      <c r="L45" s="99">
        <f t="shared" si="2"/>
        <v>0</v>
      </c>
      <c r="M45" s="100">
        <f t="shared" si="3"/>
        <v>0</v>
      </c>
      <c r="N45" s="101">
        <f t="shared" si="10"/>
        <v>0</v>
      </c>
      <c r="O45" s="102">
        <f t="shared" si="5"/>
        <v>0</v>
      </c>
      <c r="P45" s="102">
        <f>AK45*((K45*R_sun)/(J45*cminpc))^2</f>
        <v>0</v>
      </c>
      <c r="Q45" s="103">
        <v>2.48355</v>
      </c>
      <c r="R45" s="103">
        <v>-7.21</v>
      </c>
      <c r="S45" s="95" t="s">
        <v>57</v>
      </c>
      <c r="T45" s="95">
        <v>1957076.0</v>
      </c>
      <c r="U45" s="104">
        <v>7743.008</v>
      </c>
      <c r="V45" s="105" t="s">
        <v>52</v>
      </c>
      <c r="W45" s="106">
        <v>1957108.0</v>
      </c>
      <c r="X45" s="107">
        <v>8.419</v>
      </c>
      <c r="Y45" s="108">
        <v>734.565</v>
      </c>
      <c r="Z45" s="103"/>
      <c r="AA45" s="103"/>
      <c r="AB45" s="95" t="s">
        <v>54</v>
      </c>
      <c r="AC45" s="95">
        <v>1980895.0</v>
      </c>
      <c r="AD45" s="95">
        <v>57.643</v>
      </c>
      <c r="AE45" s="119">
        <v>1159.288</v>
      </c>
      <c r="AF45" s="102"/>
      <c r="AG45" s="102"/>
      <c r="AH45" s="102">
        <f t="shared" si="6"/>
        <v>0</v>
      </c>
      <c r="AI45" s="102">
        <f>(AH45*100000000-((K45*R_sun)/(J45*cminpc))^2*PI()*((2*h_con*c_con^2/0.0000365^5)*(1/(EXP(h_con*c_con/(0.0000365*k_con*I45))-1))))/(((K45*R_sun)/(J45*cminpc))^2*PI()*((2*h_con*c_con^2/0.0000365^5)*(1/(EXP(h_con*c_con/(0.0000365*k_con*9000))-1))))</f>
        <v>0.002117983875</v>
      </c>
      <c r="AJ45" s="102">
        <f>AI45*PI()*(((2*h_con*c_con^2/0.0000135^5)*(1/(EXP(h_con*c_con/(0.0000135*k_con*9000))-1)))+((2*h_con*c_con^2/0.0000175^5)*(1/(EXP(h_con*c_con/(0.0000175*k_con*9000))-1))))/2*(1750-1350)/100000000</f>
        <v>12957175.35</v>
      </c>
      <c r="AK45" s="102">
        <f t="shared" si="7"/>
        <v>10675284.17</v>
      </c>
      <c r="AL45" s="45" t="str">
        <f t="shared" si="8"/>
        <v>Classified INACTIVE for the purposes of STIS ISR 2017-02 based on Ha EW 0.12 AA (positive values indicate absorption).</v>
      </c>
    </row>
    <row r="46" ht="15.75" customHeight="1">
      <c r="A46" s="46" t="s">
        <v>124</v>
      </c>
      <c r="B46" s="58" t="s">
        <v>59</v>
      </c>
      <c r="C46" s="47" t="s">
        <v>48</v>
      </c>
      <c r="D46" s="47">
        <v>15.54</v>
      </c>
      <c r="E46" s="47">
        <v>-0.176</v>
      </c>
      <c r="F46" s="47" t="s">
        <v>115</v>
      </c>
      <c r="G46" s="50">
        <f>VLOOKUP(B46,'Lookup Tables'!$D$2:$F$4,MATCH(C46,'Lookup Tables'!$D$1:$F$1),FALSE)</f>
        <v>-2.3</v>
      </c>
      <c r="H46" s="50">
        <f t="shared" si="1"/>
        <v>13.24</v>
      </c>
      <c r="I46" s="47">
        <v>3653.0</v>
      </c>
      <c r="J46" s="47">
        <v>42.97</v>
      </c>
      <c r="K46" s="51">
        <v>0.5</v>
      </c>
      <c r="L46" s="52">
        <f t="shared" si="2"/>
        <v>0</v>
      </c>
      <c r="M46" s="53">
        <f t="shared" si="3"/>
        <v>0</v>
      </c>
      <c r="N46" s="54">
        <f t="shared" si="10"/>
        <v>0</v>
      </c>
      <c r="O46" s="55">
        <f t="shared" si="5"/>
        <v>0</v>
      </c>
      <c r="P46" s="55">
        <f>AK46*((K46*R_sun)/(J46*cminpc))^2</f>
        <v>0</v>
      </c>
      <c r="Q46" s="56">
        <v>24.28</v>
      </c>
      <c r="R46" s="56">
        <v>14.48</v>
      </c>
      <c r="S46" s="47" t="s">
        <v>57</v>
      </c>
      <c r="T46" s="47">
        <v>1946591.0</v>
      </c>
      <c r="U46" s="91">
        <v>7743.01</v>
      </c>
      <c r="V46" s="58" t="s">
        <v>52</v>
      </c>
      <c r="W46" s="59" t="s">
        <v>53</v>
      </c>
      <c r="X46" s="129"/>
      <c r="Y46" s="57"/>
      <c r="Z46" s="56"/>
      <c r="AA46" s="56"/>
      <c r="AB46" s="47" t="s">
        <v>54</v>
      </c>
      <c r="AC46" s="47">
        <v>1946621.0</v>
      </c>
      <c r="AD46" s="129">
        <v>57.644</v>
      </c>
      <c r="AE46" s="57">
        <v>1178.93</v>
      </c>
      <c r="AF46" s="55"/>
      <c r="AG46" s="55"/>
      <c r="AH46" s="55">
        <f t="shared" si="6"/>
        <v>0</v>
      </c>
      <c r="AI46" s="55">
        <f>(AH46*100000000-((K46*R_sun)/(J46*cminpc))^2*PI()*((2*h_con*c_con^2/0.0000365^5)*(1/(EXP(h_con*c_con/(0.0000365*k_con*I46))-1))))/(((K46*R_sun)/(J46*cminpc))^2*PI()*((2*h_con*c_con^2/0.0000365^5)*(1/(EXP(h_con*c_con/(0.0000365*k_con*9000))-1))))</f>
        <v>0.002597703948</v>
      </c>
      <c r="AJ46" s="55">
        <f>AI46*PI()*(((2*h_con*c_con^2/0.0000135^5)*(1/(EXP(h_con*c_con/(0.0000135*k_con*9000))-1)))+((2*h_con*c_con^2/0.0000175^5)*(1/(EXP(h_con*c_con/(0.0000175*k_con*9000))-1))))/2*(1750-1350)/100000000</f>
        <v>15891955.54</v>
      </c>
      <c r="AK46" s="55">
        <f t="shared" si="7"/>
        <v>11654838.42</v>
      </c>
      <c r="AL46" s="45" t="str">
        <f t="shared" si="8"/>
        <v>Classified INACTIVE for the purposes of STIS ISR 2017-02 based on Ha EW -0.176 AA (positive values indicate absorption).</v>
      </c>
    </row>
    <row r="47" ht="15.75" customHeight="1">
      <c r="A47" s="90" t="s">
        <v>125</v>
      </c>
      <c r="B47" s="30" t="s">
        <v>59</v>
      </c>
      <c r="C47" s="63" t="s">
        <v>48</v>
      </c>
      <c r="D47" s="63">
        <v>15.82</v>
      </c>
      <c r="E47" s="63">
        <v>-0.176</v>
      </c>
      <c r="F47" s="63" t="s">
        <v>126</v>
      </c>
      <c r="G47" s="33">
        <f>VLOOKUP(B47,'Lookup Tables'!$D$2:$F$4,MATCH(C47,'Lookup Tables'!$D$1:$F$1),FALSE)</f>
        <v>-2.3</v>
      </c>
      <c r="H47" s="33">
        <f t="shared" si="1"/>
        <v>13.52</v>
      </c>
      <c r="I47" s="63">
        <v>3841.0</v>
      </c>
      <c r="J47" s="63">
        <v>66.86</v>
      </c>
      <c r="K47" s="65">
        <v>0.54</v>
      </c>
      <c r="L47" s="35">
        <f t="shared" si="2"/>
        <v>0</v>
      </c>
      <c r="M47" s="36">
        <f t="shared" si="3"/>
        <v>0</v>
      </c>
      <c r="N47" s="37">
        <f t="shared" si="10"/>
        <v>0</v>
      </c>
      <c r="O47" s="38">
        <f t="shared" si="5"/>
        <v>0</v>
      </c>
      <c r="P47" s="38">
        <f>AK47*((K47*R_sun)/(J47*cminpc))^2</f>
        <v>0</v>
      </c>
      <c r="Q47" s="39">
        <v>-36.33</v>
      </c>
      <c r="R47" s="39">
        <v>-17.11</v>
      </c>
      <c r="S47" s="63" t="s">
        <v>57</v>
      </c>
      <c r="T47" s="63">
        <v>1946592.0</v>
      </c>
      <c r="U47" s="130">
        <v>5982.89</v>
      </c>
      <c r="V47" s="30" t="s">
        <v>52</v>
      </c>
      <c r="W47" s="43" t="s">
        <v>53</v>
      </c>
      <c r="X47" s="63"/>
      <c r="Y47" s="67"/>
      <c r="Z47" s="39"/>
      <c r="AA47" s="39"/>
      <c r="AB47" s="63" t="s">
        <v>54</v>
      </c>
      <c r="AC47" s="63">
        <v>1946622.0</v>
      </c>
      <c r="AD47" s="63">
        <v>45.496</v>
      </c>
      <c r="AE47" s="67">
        <v>970.12</v>
      </c>
      <c r="AF47" s="38"/>
      <c r="AG47" s="38"/>
      <c r="AH47" s="38">
        <f t="shared" si="6"/>
        <v>0</v>
      </c>
      <c r="AI47" s="38">
        <f>(AH47*100000000-((K47*R_sun)/(J47*cminpc))^2*PI()*((2*h_con*c_con^2/0.0000365^5)*(1/(EXP(h_con*c_con/(0.0000365*k_con*I47))-1))))/(((K47*R_sun)/(J47*cminpc))^2*PI()*((2*h_con*c_con^2/0.0000365^5)*(1/(EXP(h_con*c_con/(0.0000365*k_con*9000))-1))))</f>
        <v>0.004016899391</v>
      </c>
      <c r="AJ47" s="38">
        <f>AI47*PI()*(((2*h_con*c_con^2/0.0000135^5)*(1/(EXP(h_con*c_con/(0.0000135*k_con*9000))-1)))+((2*h_con*c_con^2/0.0000175^5)*(1/(EXP(h_con*c_con/(0.0000175*k_con*9000))-1))))/2*(1750-1350)/100000000</f>
        <v>24574157.71</v>
      </c>
      <c r="AK47" s="38">
        <f t="shared" si="7"/>
        <v>14057426.31</v>
      </c>
      <c r="AL47" s="45" t="str">
        <f t="shared" si="8"/>
        <v>Classified INACTIVE for the purposes of STIS ISR 2017-02 based on Ha EW -0.176 AA (positive values indicate absorption).</v>
      </c>
    </row>
    <row r="48" ht="15.75" customHeight="1">
      <c r="A48" s="90" t="s">
        <v>127</v>
      </c>
      <c r="B48" s="30" t="s">
        <v>59</v>
      </c>
      <c r="C48" s="63" t="s">
        <v>62</v>
      </c>
      <c r="D48" s="63">
        <v>16.67</v>
      </c>
      <c r="E48" s="66" t="s">
        <v>78</v>
      </c>
      <c r="F48" s="64"/>
      <c r="G48" s="33">
        <f>VLOOKUP(B48,'Lookup Tables'!$D$2:$F$4,MATCH(C48,'Lookup Tables'!$D$1:$F$1),FALSE)</f>
        <v>-2.8</v>
      </c>
      <c r="H48" s="33">
        <f t="shared" si="1"/>
        <v>13.87</v>
      </c>
      <c r="I48" s="63">
        <v>3652.0</v>
      </c>
      <c r="J48" s="63">
        <v>103.02</v>
      </c>
      <c r="K48" s="65">
        <v>0.53</v>
      </c>
      <c r="L48" s="35">
        <f t="shared" si="2"/>
        <v>0</v>
      </c>
      <c r="M48" s="36">
        <f t="shared" si="3"/>
        <v>0</v>
      </c>
      <c r="N48" s="37">
        <f t="shared" si="10"/>
        <v>0</v>
      </c>
      <c r="O48" s="38">
        <f t="shared" si="5"/>
        <v>0</v>
      </c>
      <c r="P48" s="38">
        <f>AK48*((K48*R_sun)/(J48*cminpc))^2</f>
        <v>0</v>
      </c>
      <c r="Q48" s="39">
        <v>-72.643</v>
      </c>
      <c r="R48" s="39">
        <v>-15.02</v>
      </c>
      <c r="S48" s="63" t="s">
        <v>57</v>
      </c>
      <c r="T48" s="63">
        <v>1946593.0</v>
      </c>
      <c r="U48" s="130">
        <v>4334.24</v>
      </c>
      <c r="V48" s="30" t="s">
        <v>52</v>
      </c>
      <c r="W48" s="43" t="s">
        <v>53</v>
      </c>
      <c r="X48" s="63"/>
      <c r="Y48" s="67"/>
      <c r="Z48" s="39"/>
      <c r="AA48" s="39"/>
      <c r="AB48" s="63" t="s">
        <v>54</v>
      </c>
      <c r="AC48" s="63">
        <v>1946623.0</v>
      </c>
      <c r="AD48" s="63">
        <v>33.913</v>
      </c>
      <c r="AE48" s="67">
        <v>771.4</v>
      </c>
      <c r="AF48" s="38"/>
      <c r="AG48" s="38"/>
      <c r="AH48" s="38">
        <f t="shared" si="6"/>
        <v>0</v>
      </c>
      <c r="AI48" s="38">
        <f>(AH48*100000000-((K48*R_sun)/(J48*cminpc))^2*PI()*((2*h_con*c_con^2/0.0000365^5)*(1/(EXP(h_con*c_con/(0.0000365*k_con*I48))-1))))/(((K48*R_sun)/(J48*cminpc))^2*PI()*((2*h_con*c_con^2/0.0000365^5)*(1/(EXP(h_con*c_con/(0.0000365*k_con*9000))-1))))</f>
        <v>0.01046791211</v>
      </c>
      <c r="AJ48" s="38">
        <f>AI48*PI()*(((2*h_con*c_con^2/0.0000135^5)*(1/(EXP(h_con*c_con/(0.0000135*k_con*9000))-1)))+((2*h_con*c_con^2/0.0000175^5)*(1/(EXP(h_con*c_con/(0.0000175*k_con*9000))-1))))/2*(1750-1350)/100000000</f>
        <v>64039473.77</v>
      </c>
      <c r="AK48" s="38">
        <f t="shared" si="7"/>
        <v>21221326.85</v>
      </c>
      <c r="AL48" s="45" t="str">
        <f t="shared" si="8"/>
        <v>Classified ACTIVE for the purposes of STIS ISR 2017-02 based on Ha EW unknown AA (positive values indicate absorption).</v>
      </c>
    </row>
    <row r="49" ht="15.75" customHeight="1">
      <c r="A49" s="90" t="s">
        <v>128</v>
      </c>
      <c r="B49" s="30" t="s">
        <v>59</v>
      </c>
      <c r="C49" s="63" t="s">
        <v>48</v>
      </c>
      <c r="D49" s="63">
        <v>14.96</v>
      </c>
      <c r="E49" s="63" t="s">
        <v>129</v>
      </c>
      <c r="F49" s="70" t="s">
        <v>130</v>
      </c>
      <c r="G49" s="33">
        <f>VLOOKUP(B49,'Lookup Tables'!$D$2:$F$4,MATCH(C49,'Lookup Tables'!$D$1:$F$1),FALSE)</f>
        <v>-2.3</v>
      </c>
      <c r="H49" s="33">
        <f t="shared" si="1"/>
        <v>12.66</v>
      </c>
      <c r="I49" s="63">
        <v>3782.0</v>
      </c>
      <c r="J49" s="63">
        <v>40.1</v>
      </c>
      <c r="K49" s="65">
        <v>0.52</v>
      </c>
      <c r="L49" s="35">
        <f t="shared" si="2"/>
        <v>0</v>
      </c>
      <c r="M49" s="36">
        <f t="shared" si="3"/>
        <v>0</v>
      </c>
      <c r="N49" s="37">
        <f t="shared" si="10"/>
        <v>0</v>
      </c>
      <c r="O49" s="38">
        <f t="shared" si="5"/>
        <v>0</v>
      </c>
      <c r="P49" s="38">
        <f>AK49*((K49*R_sun)/(J49*cminpc))^2</f>
        <v>0</v>
      </c>
      <c r="Q49" s="39">
        <v>9.44</v>
      </c>
      <c r="R49" s="39">
        <v>18.87</v>
      </c>
      <c r="S49" s="63" t="s">
        <v>57</v>
      </c>
      <c r="T49" s="63">
        <v>1946594.0</v>
      </c>
      <c r="U49" s="130">
        <v>20936.63</v>
      </c>
      <c r="V49" s="30" t="s">
        <v>52</v>
      </c>
      <c r="W49" s="84">
        <v>1957110.0</v>
      </c>
      <c r="X49" s="85">
        <v>21.031</v>
      </c>
      <c r="Y49" s="86">
        <v>1601.821</v>
      </c>
      <c r="Z49" s="39"/>
      <c r="AA49" s="39"/>
      <c r="AB49" s="66" t="s">
        <v>60</v>
      </c>
      <c r="AC49" s="63">
        <v>1980976.0</v>
      </c>
      <c r="AD49" s="63">
        <v>94.3687</v>
      </c>
      <c r="AE49" s="67">
        <v>1778.382</v>
      </c>
      <c r="AF49" s="38"/>
      <c r="AG49" s="38"/>
      <c r="AH49" s="38">
        <f t="shared" si="6"/>
        <v>0</v>
      </c>
      <c r="AI49" s="38">
        <f>(AH49*100000000-((K49*R_sun)/(J49*cminpc))^2*PI()*((2*h_con*c_con^2/0.0000365^5)*(1/(EXP(h_con*c_con/(0.0000365*k_con*I49))-1))))/(((K49*R_sun)/(J49*cminpc))^2*PI()*((2*h_con*c_con^2/0.0000365^5)*(1/(EXP(h_con*c_con/(0.0000365*k_con*9000))-1))))</f>
        <v>0.003452832439</v>
      </c>
      <c r="AJ49" s="38">
        <f>AI49*PI()*(((2*h_con*c_con^2/0.0000135^5)*(1/(EXP(h_con*c_con/(0.0000135*k_con*9000))-1)))+((2*h_con*c_con^2/0.0000175^5)*(1/(EXP(h_con*c_con/(0.0000175*k_con*9000))-1))))/2*(1750-1350)/100000000</f>
        <v>21123369.21</v>
      </c>
      <c r="AK49" s="38">
        <f t="shared" si="7"/>
        <v>13171892.32</v>
      </c>
      <c r="AL49" s="45" t="str">
        <f t="shared" si="8"/>
        <v>Classified INACTIVE for the purposes of STIS ISR 2017-02 based on Ha EW &gt; 0 AA (positive values indicate absorption).</v>
      </c>
    </row>
    <row r="50" ht="15.75" customHeight="1">
      <c r="A50" s="90" t="s">
        <v>131</v>
      </c>
      <c r="B50" s="63" t="s">
        <v>47</v>
      </c>
      <c r="C50" s="63" t="s">
        <v>62</v>
      </c>
      <c r="D50" s="63">
        <v>18.29</v>
      </c>
      <c r="E50" s="66" t="s">
        <v>78</v>
      </c>
      <c r="F50" s="64"/>
      <c r="G50" s="33">
        <f>VLOOKUP(B50,'Lookup Tables'!$D$2:$F$4,MATCH(C50,'Lookup Tables'!$D$1:$F$1),FALSE)</f>
        <v>-8</v>
      </c>
      <c r="H50" s="33">
        <f t="shared" si="1"/>
        <v>10.29</v>
      </c>
      <c r="I50" s="63">
        <v>3319.0</v>
      </c>
      <c r="J50" s="63">
        <v>36.67</v>
      </c>
      <c r="K50" s="65">
        <v>0.22</v>
      </c>
      <c r="L50" s="35">
        <f t="shared" si="2"/>
        <v>0</v>
      </c>
      <c r="M50" s="36">
        <f t="shared" si="3"/>
        <v>0</v>
      </c>
      <c r="N50" s="37">
        <f t="shared" si="10"/>
        <v>0.0000000002486346911</v>
      </c>
      <c r="O50" s="38">
        <f t="shared" si="5"/>
        <v>0.0000000002486346911</v>
      </c>
      <c r="P50" s="38">
        <f>AK50*((K50*R_sun)/(J50*cminpc))^2</f>
        <v>0</v>
      </c>
      <c r="Q50" s="39" t="s">
        <v>50</v>
      </c>
      <c r="R50" s="39">
        <v>-5.43</v>
      </c>
      <c r="S50" s="63" t="s">
        <v>57</v>
      </c>
      <c r="T50" s="63">
        <v>1946595.0</v>
      </c>
      <c r="U50" s="130">
        <v>117194.03</v>
      </c>
      <c r="V50" s="66" t="s">
        <v>60</v>
      </c>
      <c r="W50" s="63" t="s">
        <v>63</v>
      </c>
      <c r="X50" s="63"/>
      <c r="Y50" s="67"/>
      <c r="Z50" s="39"/>
      <c r="AA50" s="39"/>
      <c r="AB50" s="66" t="s">
        <v>60</v>
      </c>
      <c r="AC50" s="63">
        <v>1946638.0</v>
      </c>
      <c r="AD50" s="63">
        <v>9.88</v>
      </c>
      <c r="AE50" s="67">
        <v>2701.54</v>
      </c>
      <c r="AF50" s="38"/>
      <c r="AG50" s="38"/>
      <c r="AH50" s="38">
        <f t="shared" si="6"/>
        <v>0</v>
      </c>
      <c r="AI50" s="38">
        <f>(AH50*100000000-((K50*R_sun)/(J50*cminpc))^2*PI()*((2*h_con*c_con^2/0.0000365^5)*(1/(EXP(h_con*c_con/(0.0000365*k_con*I50))-1))))/(((K50*R_sun)/(J50*cminpc))^2*PI()*((2*h_con*c_con^2/0.0000365^5)*(1/(EXP(h_con*c_con/(0.0000365*k_con*9000))-1))))</f>
        <v>0.2397626788</v>
      </c>
      <c r="AJ50" s="38">
        <f>AI50*PI()*(((2*h_con*c_con^2/0.0000135^5)*(1/(EXP(h_con*c_con/(0.0000135*k_con*9000))-1)))+((2*h_con*c_con^2/0.0000175^5)*(1/(EXP(h_con*c_con/(0.0000175*k_con*9000))-1))))/2*(1750-1350)/100000000</f>
        <v>1466794487</v>
      </c>
      <c r="AK50" s="38">
        <f t="shared" si="7"/>
        <v>81571563.32</v>
      </c>
      <c r="AL50" s="45" t="str">
        <f t="shared" si="8"/>
        <v>Classified ACTIVE for the purposes of STIS ISR 2017-02 based on Ha EW unknown AA (positive values indicate absorption).</v>
      </c>
    </row>
    <row r="51" ht="15.75" customHeight="1">
      <c r="A51" s="90" t="s">
        <v>132</v>
      </c>
      <c r="B51" s="30" t="s">
        <v>59</v>
      </c>
      <c r="C51" s="63" t="s">
        <v>48</v>
      </c>
      <c r="D51" s="63">
        <v>16.25</v>
      </c>
      <c r="E51" s="63">
        <v>0.353</v>
      </c>
      <c r="F51" s="63" t="s">
        <v>115</v>
      </c>
      <c r="G51" s="33">
        <f>VLOOKUP(B51,'Lookup Tables'!$D$2:$F$4,MATCH(C51,'Lookup Tables'!$D$1:$F$1),FALSE)</f>
        <v>-2.3</v>
      </c>
      <c r="H51" s="33">
        <f t="shared" si="1"/>
        <v>13.95</v>
      </c>
      <c r="I51" s="63">
        <v>3500.0</v>
      </c>
      <c r="J51" s="63">
        <v>43.97</v>
      </c>
      <c r="K51" s="65">
        <v>0.47</v>
      </c>
      <c r="L51" s="35">
        <f t="shared" si="2"/>
        <v>0</v>
      </c>
      <c r="M51" s="36">
        <f t="shared" si="3"/>
        <v>0</v>
      </c>
      <c r="N51" s="37">
        <f t="shared" si="10"/>
        <v>0</v>
      </c>
      <c r="O51" s="38">
        <f t="shared" si="5"/>
        <v>0</v>
      </c>
      <c r="P51" s="38">
        <f>AK51*((K51*R_sun)/(J51*cminpc))^2</f>
        <v>0</v>
      </c>
      <c r="Q51" s="39">
        <v>45.98</v>
      </c>
      <c r="R51" s="39">
        <v>25.87</v>
      </c>
      <c r="S51" s="63" t="s">
        <v>57</v>
      </c>
      <c r="T51" s="63">
        <v>1946596.0</v>
      </c>
      <c r="U51" s="130">
        <v>4026.37</v>
      </c>
      <c r="V51" s="30" t="s">
        <v>52</v>
      </c>
      <c r="W51" s="43" t="s">
        <v>53</v>
      </c>
      <c r="X51" s="63"/>
      <c r="Y51" s="67"/>
      <c r="Z51" s="39"/>
      <c r="AA51" s="39"/>
      <c r="AB51" s="63" t="s">
        <v>54</v>
      </c>
      <c r="AC51" s="63">
        <v>1946626.0</v>
      </c>
      <c r="AD51" s="63">
        <v>31.653</v>
      </c>
      <c r="AE51" s="67">
        <v>732.79</v>
      </c>
      <c r="AF51" s="38"/>
      <c r="AG51" s="38"/>
      <c r="AH51" s="38">
        <f t="shared" si="6"/>
        <v>0</v>
      </c>
      <c r="AI51" s="38">
        <f>(AH51*100000000-((K51*R_sun)/(J51*cminpc))^2*PI()*((2*h_con*c_con^2/0.0000365^5)*(1/(EXP(h_con*c_con/(0.0000365*k_con*I51))-1))))/(((K51*R_sun)/(J51*cminpc))^2*PI()*((2*h_con*c_con^2/0.0000365^5)*(1/(EXP(h_con*c_con/(0.0000365*k_con*9000))-1))))</f>
        <v>0.0015881868</v>
      </c>
      <c r="AJ51" s="38">
        <f>AI51*PI()*(((2*h_con*c_con^2/0.0000135^5)*(1/(EXP(h_con*c_con/(0.0000135*k_con*9000))-1)))+((2*h_con*c_con^2/0.0000175^5)*(1/(EXP(h_con*c_con/(0.0000175*k_con*9000))-1))))/2*(1750-1350)/100000000</f>
        <v>9716039.435</v>
      </c>
      <c r="AK51" s="38">
        <f t="shared" si="7"/>
        <v>9432360.385</v>
      </c>
      <c r="AL51" s="45" t="str">
        <f t="shared" si="8"/>
        <v>Classified INACTIVE for the purposes of STIS ISR 2017-02 based on Ha EW 0.353 AA (positive values indicate absorption).</v>
      </c>
    </row>
    <row r="52" ht="15.75" customHeight="1">
      <c r="A52" s="90" t="s">
        <v>133</v>
      </c>
      <c r="B52" s="30" t="s">
        <v>59</v>
      </c>
      <c r="C52" s="63" t="s">
        <v>48</v>
      </c>
      <c r="D52" s="63">
        <v>14.81</v>
      </c>
      <c r="E52" s="63">
        <v>-0.35</v>
      </c>
      <c r="F52" s="63" t="s">
        <v>115</v>
      </c>
      <c r="G52" s="33">
        <f>VLOOKUP(B52,'Lookup Tables'!$D$2:$F$4,MATCH(C52,'Lookup Tables'!$D$1:$F$1),FALSE)</f>
        <v>-2.3</v>
      </c>
      <c r="H52" s="33">
        <f t="shared" si="1"/>
        <v>12.51</v>
      </c>
      <c r="I52" s="63">
        <v>3611.0</v>
      </c>
      <c r="J52" s="63">
        <v>28.38</v>
      </c>
      <c r="K52" s="65">
        <v>0.49</v>
      </c>
      <c r="L52" s="35">
        <f t="shared" si="2"/>
        <v>0</v>
      </c>
      <c r="M52" s="36">
        <f t="shared" si="3"/>
        <v>0</v>
      </c>
      <c r="N52" s="37">
        <f t="shared" si="10"/>
        <v>0</v>
      </c>
      <c r="O52" s="38">
        <f t="shared" si="5"/>
        <v>0</v>
      </c>
      <c r="P52" s="38">
        <f>AK52*((K52*R_sun)/(J52*cminpc))^2</f>
        <v>0</v>
      </c>
      <c r="Q52" s="39" t="s">
        <v>50</v>
      </c>
      <c r="R52" s="39">
        <v>12.93</v>
      </c>
      <c r="S52" s="63" t="s">
        <v>57</v>
      </c>
      <c r="T52" s="63">
        <v>1946597.0</v>
      </c>
      <c r="U52" s="130">
        <v>15167.27</v>
      </c>
      <c r="V52" s="30" t="s">
        <v>52</v>
      </c>
      <c r="W52" s="84">
        <v>1957115.0</v>
      </c>
      <c r="X52" s="85">
        <v>15.632</v>
      </c>
      <c r="Y52" s="86">
        <v>1230.522</v>
      </c>
      <c r="Z52" s="39"/>
      <c r="AA52" s="39"/>
      <c r="AB52" s="66" t="s">
        <v>60</v>
      </c>
      <c r="AC52" s="63">
        <v>1946639.0</v>
      </c>
      <c r="AD52" s="63">
        <v>1.506</v>
      </c>
      <c r="AE52" s="67">
        <v>466.86</v>
      </c>
      <c r="AF52" s="38"/>
      <c r="AG52" s="38"/>
      <c r="AH52" s="38">
        <f t="shared" si="6"/>
        <v>0</v>
      </c>
      <c r="AI52" s="38">
        <f>(AH52*100000000-((K52*R_sun)/(J52*cminpc))^2*PI()*((2*h_con*c_con^2/0.0000365^5)*(1/(EXP(h_con*c_con/(0.0000365*k_con*I52))-1))))/(((K52*R_sun)/(J52*cminpc))^2*PI()*((2*h_con*c_con^2/0.0000365^5)*(1/(EXP(h_con*c_con/(0.0000365*k_con*9000))-1))))</f>
        <v>0.002323584613</v>
      </c>
      <c r="AJ52" s="38">
        <f>AI52*PI()*(((2*h_con*c_con^2/0.0000135^5)*(1/(EXP(h_con*c_con/(0.0000135*k_con*9000))-1)))+((2*h_con*c_con^2/0.0000175^5)*(1/(EXP(h_con*c_con/(0.0000175*k_con*9000))-1))))/2*(1750-1350)/100000000</f>
        <v>14214977.57</v>
      </c>
      <c r="AK52" s="38">
        <f t="shared" si="7"/>
        <v>11109150.67</v>
      </c>
      <c r="AL52" s="45" t="str">
        <f t="shared" si="8"/>
        <v>Classified INACTIVE for the purposes of STIS ISR 2017-02 based on Ha EW -0.35 AA (positive values indicate absorption).</v>
      </c>
    </row>
    <row r="53" ht="15.75" customHeight="1">
      <c r="A53" s="90" t="s">
        <v>134</v>
      </c>
      <c r="B53" s="63" t="s">
        <v>47</v>
      </c>
      <c r="C53" s="63" t="s">
        <v>48</v>
      </c>
      <c r="D53" s="63">
        <v>19.37</v>
      </c>
      <c r="E53" s="63" t="s">
        <v>49</v>
      </c>
      <c r="F53" s="63" t="s">
        <v>135</v>
      </c>
      <c r="G53" s="33">
        <f>VLOOKUP(B53,'Lookup Tables'!$D$2:$F$4,MATCH(C53,'Lookup Tables'!$D$1:$F$1),FALSE)</f>
        <v>-2.3</v>
      </c>
      <c r="H53" s="33">
        <f t="shared" si="1"/>
        <v>17.07</v>
      </c>
      <c r="I53" s="63">
        <v>3075.0</v>
      </c>
      <c r="J53" s="63">
        <v>42.4</v>
      </c>
      <c r="K53" s="65">
        <v>0.24</v>
      </c>
      <c r="L53" s="35">
        <f t="shared" si="2"/>
        <v>0</v>
      </c>
      <c r="M53" s="36">
        <f t="shared" si="3"/>
        <v>0</v>
      </c>
      <c r="N53" s="37">
        <f t="shared" si="10"/>
        <v>0</v>
      </c>
      <c r="O53" s="38">
        <f t="shared" si="5"/>
        <v>0</v>
      </c>
      <c r="P53" s="38">
        <f>AK53*((K53*R_sun)/(J53*cminpc))^2</f>
        <v>0</v>
      </c>
      <c r="Q53" s="39">
        <v>55.78</v>
      </c>
      <c r="R53" s="39">
        <v>8.26</v>
      </c>
      <c r="S53" s="63" t="s">
        <v>57</v>
      </c>
      <c r="T53" s="63">
        <v>1946598.0</v>
      </c>
      <c r="U53" s="130">
        <v>227.54</v>
      </c>
      <c r="V53" s="30" t="s">
        <v>52</v>
      </c>
      <c r="W53" s="43" t="s">
        <v>53</v>
      </c>
      <c r="X53" s="63"/>
      <c r="Y53" s="67"/>
      <c r="Z53" s="39"/>
      <c r="AA53" s="39"/>
      <c r="AB53" s="63" t="s">
        <v>54</v>
      </c>
      <c r="AC53" s="63">
        <v>1946628.0</v>
      </c>
      <c r="AD53" s="63">
        <v>2.257</v>
      </c>
      <c r="AE53" s="67">
        <v>232.98</v>
      </c>
      <c r="AF53" s="38"/>
      <c r="AG53" s="38"/>
      <c r="AH53" s="38">
        <f t="shared" si="6"/>
        <v>0</v>
      </c>
      <c r="AI53" s="38">
        <f>(AH53*100000000-((K53*R_sun)/(J53*cminpc))^2*PI()*((2*h_con*c_con^2/0.0000365^5)*(1/(EXP(h_con*c_con/(0.0000365*k_con*I53))-1))))/(((K53*R_sun)/(J53*cminpc))^2*PI()*((2*h_con*c_con^2/0.0000365^5)*(1/(EXP(h_con*c_con/(0.0000365*k_con*9000))-1))))</f>
        <v>0.0003104502585</v>
      </c>
      <c r="AJ53" s="38">
        <f>AI53*PI()*(((2*h_con*c_con^2/0.0000135^5)*(1/(EXP(h_con*c_con/(0.0000135*k_con*9000))-1)))+((2*h_con*c_con^2/0.0000175^5)*(1/(EXP(h_con*c_con/(0.0000175*k_con*9000))-1))))/2*(1750-1350)/100000000</f>
        <v>1899239.406</v>
      </c>
      <c r="AK53" s="38">
        <f t="shared" si="7"/>
        <v>4675082.471</v>
      </c>
      <c r="AL53" s="45" t="str">
        <f t="shared" si="8"/>
        <v>Classified INACTIVE for the purposes of STIS ISR 2017-02 based on Ha EW &gt;0 AA (positive values indicate absorption).</v>
      </c>
    </row>
    <row r="54" ht="15.75" customHeight="1">
      <c r="A54" s="131" t="s">
        <v>136</v>
      </c>
      <c r="B54" s="132" t="s">
        <v>59</v>
      </c>
      <c r="C54" s="132" t="s">
        <v>48</v>
      </c>
      <c r="D54" s="133">
        <v>15.7198</v>
      </c>
      <c r="E54" s="132">
        <v>0.38</v>
      </c>
      <c r="F54" s="132" t="s">
        <v>137</v>
      </c>
      <c r="G54" s="134">
        <f>VLOOKUP(B54,'Lookup Tables'!$D$2:$F$4,MATCH(C54,'Lookup Tables'!$D$1:$F$1),FALSE)</f>
        <v>-2.3</v>
      </c>
      <c r="H54" s="135">
        <f t="shared" si="1"/>
        <v>13.4198</v>
      </c>
      <c r="I54" s="132">
        <v>3951.0</v>
      </c>
      <c r="J54" s="133">
        <v>44.0727</v>
      </c>
      <c r="K54" s="136">
        <v>0.55</v>
      </c>
      <c r="L54" s="137">
        <f t="shared" si="2"/>
        <v>0</v>
      </c>
      <c r="M54" s="138">
        <f t="shared" si="3"/>
        <v>0</v>
      </c>
      <c r="N54" s="139">
        <f t="shared" si="10"/>
        <v>0</v>
      </c>
      <c r="O54" s="140">
        <f t="shared" si="5"/>
        <v>0</v>
      </c>
      <c r="P54" s="140" t="str">
        <f>AK54*((K54*R_sun)/(J54*cminpc))^2</f>
        <v>#NUM!</v>
      </c>
      <c r="Q54" s="141">
        <v>30.48</v>
      </c>
      <c r="R54" s="141">
        <v>-3.45</v>
      </c>
      <c r="S54" s="132" t="s">
        <v>57</v>
      </c>
      <c r="T54" s="141">
        <v>1946693.0</v>
      </c>
      <c r="U54" s="142">
        <v>6560.101</v>
      </c>
      <c r="V54" s="143" t="s">
        <v>52</v>
      </c>
      <c r="W54" s="144" t="s">
        <v>53</v>
      </c>
      <c r="X54" s="141"/>
      <c r="Y54" s="145"/>
      <c r="Z54" s="141"/>
      <c r="AA54" s="141"/>
      <c r="AB54" s="132" t="s">
        <v>54</v>
      </c>
      <c r="AC54" s="141">
        <v>1946694.0</v>
      </c>
      <c r="AD54" s="141">
        <v>49.453</v>
      </c>
      <c r="AE54" s="145">
        <v>1058.742</v>
      </c>
      <c r="AF54" s="140"/>
      <c r="AG54" s="140"/>
      <c r="AH54" s="140">
        <f t="shared" si="6"/>
        <v>0</v>
      </c>
      <c r="AI54" s="140">
        <f>(AH54*100000000-((K54*R_sun)/(J54*cminpc))^2*PI()*((2*h_con*c_con^2/0.0000365^5)*(1/(EXP(h_con*c_con/(0.0000365*k_con*I54))-1))))/(((K54*R_sun)/(J54*cminpc))^2*PI()*((2*h_con*c_con^2/0.0000365^5)*(1/(EXP(h_con*c_con/(0.0000365*k_con*9000))-1))))</f>
        <v>-0.0005531752882</v>
      </c>
      <c r="AJ54" s="140">
        <f>AI54*PI()*(((2*h_con*c_con^2/0.0000135^5)*(1/(EXP(h_con*c_con/(0.0000135*k_con*9000))-1)))+((2*h_con*c_con^2/0.0000175^5)*(1/(EXP(h_con*c_con/(0.0000175*k_con*9000))-1))))/2*(1750-1350)/100000000</f>
        <v>-3384156.647</v>
      </c>
      <c r="AK54" s="140" t="str">
        <f t="shared" si="7"/>
        <v>#NUM!</v>
      </c>
      <c r="AL54" s="45" t="str">
        <f t="shared" si="8"/>
        <v>Classified INACTIVE for the purposes of STIS ISR 2017-02 based on Ha EW 0.38 AA (positive values indicate absorption).</v>
      </c>
    </row>
    <row r="55" ht="15.75" customHeight="1">
      <c r="A55" s="131" t="s">
        <v>138</v>
      </c>
      <c r="B55" s="141" t="s">
        <v>47</v>
      </c>
      <c r="C55" s="141" t="s">
        <v>48</v>
      </c>
      <c r="D55" s="146">
        <v>15.375</v>
      </c>
      <c r="E55" s="141" t="s">
        <v>49</v>
      </c>
      <c r="F55" s="141" t="s">
        <v>139</v>
      </c>
      <c r="G55" s="134">
        <f>VLOOKUP(B55,'Lookup Tables'!$D$2:$F$4,MATCH(C55,'Lookup Tables'!$D$1:$F$1),FALSE)</f>
        <v>-2.3</v>
      </c>
      <c r="H55" s="135">
        <f t="shared" si="1"/>
        <v>13.075</v>
      </c>
      <c r="I55" s="141">
        <v>3506.0</v>
      </c>
      <c r="J55" s="146">
        <v>22.4793</v>
      </c>
      <c r="K55" s="141">
        <v>0.38</v>
      </c>
      <c r="L55" s="137">
        <f t="shared" si="2"/>
        <v>0</v>
      </c>
      <c r="M55" s="138">
        <f t="shared" si="3"/>
        <v>0</v>
      </c>
      <c r="N55" s="139">
        <f t="shared" si="10"/>
        <v>0</v>
      </c>
      <c r="O55" s="140">
        <f t="shared" si="5"/>
        <v>0</v>
      </c>
      <c r="P55" s="140">
        <f>AK55*((K55*R_sun)/(J55*cminpc))^2</f>
        <v>0</v>
      </c>
      <c r="Q55" s="141">
        <v>26.45</v>
      </c>
      <c r="R55" s="141">
        <v>17.99</v>
      </c>
      <c r="S55" s="132" t="s">
        <v>57</v>
      </c>
      <c r="T55" s="141">
        <v>1951485.0</v>
      </c>
      <c r="U55" s="142">
        <v>1078.792</v>
      </c>
      <c r="V55" s="143" t="s">
        <v>52</v>
      </c>
      <c r="W55" s="144" t="s">
        <v>53</v>
      </c>
      <c r="X55" s="141"/>
      <c r="Y55" s="145"/>
      <c r="Z55" s="141"/>
      <c r="AA55" s="141"/>
      <c r="AB55" s="132" t="s">
        <v>54</v>
      </c>
      <c r="AC55" s="141">
        <v>1951484.0</v>
      </c>
      <c r="AD55" s="141">
        <v>66.4</v>
      </c>
      <c r="AE55" s="145">
        <v>1306.342</v>
      </c>
      <c r="AF55" s="140"/>
      <c r="AG55" s="140"/>
      <c r="AH55" s="140">
        <f t="shared" si="6"/>
        <v>0</v>
      </c>
      <c r="AI55" s="140">
        <f>(AH55*100000000-((K55*R_sun)/(J55*cminpc))^2*PI()*((2*h_con*c_con^2/0.0000365^5)*(1/(EXP(h_con*c_con/(0.0000365*k_con*I55))-1))))/(((K55*R_sun)/(J55*cminpc))^2*PI()*((2*h_con*c_con^2/0.0000365^5)*(1/(EXP(h_con*c_con/(0.0000365*k_con*9000))-1))))</f>
        <v>0.001295702711</v>
      </c>
      <c r="AJ55" s="140">
        <f>AI55*PI()*(((2*h_con*c_con^2/0.0000135^5)*(1/(EXP(h_con*c_con/(0.0000135*k_con*9000))-1)))+((2*h_con*c_con^2/0.0000175^5)*(1/(EXP(h_con*c_con/(0.0000175*k_con*9000))-1))))/2*(1750-1350)/100000000</f>
        <v>7926711.544</v>
      </c>
      <c r="AK55" s="140">
        <f t="shared" si="7"/>
        <v>8641915.458</v>
      </c>
      <c r="AL55" s="45" t="str">
        <f t="shared" si="8"/>
        <v>Classified INACTIVE for the purposes of STIS ISR 2017-02 based on Ha EW &gt;0 AA (positive values indicate absorption).</v>
      </c>
    </row>
    <row r="56" ht="15.75" customHeight="1">
      <c r="A56" s="147" t="s">
        <v>140</v>
      </c>
      <c r="B56" s="148" t="s">
        <v>59</v>
      </c>
      <c r="C56" s="141" t="s">
        <v>48</v>
      </c>
      <c r="D56" s="149">
        <f>13.97+1.19</f>
        <v>15.16</v>
      </c>
      <c r="E56" s="141" t="s">
        <v>49</v>
      </c>
      <c r="F56" s="150" t="s">
        <v>141</v>
      </c>
      <c r="G56" s="134">
        <f>VLOOKUP(B56,'Lookup Tables'!$D$2:$F$4,MATCH(C56,'Lookup Tables'!$D$1:$F$1),FALSE)</f>
        <v>-2.3</v>
      </c>
      <c r="H56" s="135">
        <f t="shared" si="1"/>
        <v>12.86</v>
      </c>
      <c r="I56" s="141">
        <v>3927.0</v>
      </c>
      <c r="J56" s="146">
        <v>53.8027</v>
      </c>
      <c r="K56" s="141">
        <v>0.61</v>
      </c>
      <c r="L56" s="137">
        <f t="shared" si="2"/>
        <v>0</v>
      </c>
      <c r="M56" s="138">
        <f t="shared" si="3"/>
        <v>0</v>
      </c>
      <c r="N56" s="139">
        <f t="shared" si="10"/>
        <v>0</v>
      </c>
      <c r="O56" s="140">
        <f t="shared" si="5"/>
        <v>0</v>
      </c>
      <c r="P56" s="140">
        <f>AK56*((K56*R_sun)/(J56*cminpc))^2</f>
        <v>0</v>
      </c>
      <c r="Q56" s="141">
        <v>50.77</v>
      </c>
      <c r="R56" s="141">
        <v>18.09</v>
      </c>
      <c r="S56" s="151" t="s">
        <v>51</v>
      </c>
      <c r="T56" s="148">
        <v>1956099.0</v>
      </c>
      <c r="U56" s="152">
        <v>334.78</v>
      </c>
      <c r="V56" s="143" t="s">
        <v>52</v>
      </c>
      <c r="W56" s="153">
        <v>1957116.0</v>
      </c>
      <c r="X56" s="154">
        <v>17.734</v>
      </c>
      <c r="Y56" s="155">
        <v>1375.074</v>
      </c>
      <c r="Z56" s="148"/>
      <c r="AA56" s="141"/>
      <c r="AB56" s="60" t="s">
        <v>60</v>
      </c>
      <c r="AC56" s="156">
        <v>1980977.0</v>
      </c>
      <c r="AD56" s="156">
        <v>79.6782</v>
      </c>
      <c r="AE56" s="157">
        <v>1530.372</v>
      </c>
      <c r="AF56" s="140"/>
      <c r="AG56" s="140"/>
      <c r="AH56" s="140">
        <f t="shared" si="6"/>
        <v>0</v>
      </c>
      <c r="AI56" s="140">
        <f>(AH56*100000000-((K56*R_sun)/(J56*cminpc))^2*PI()*((2*h_con*c_con^2/0.0000365^5)*(1/(EXP(h_con*c_con/(0.0000365*k_con*I56))-1))))/(((K56*R_sun)/(J56*cminpc))^2*PI()*((2*h_con*c_con^2/0.0000365^5)*(1/(EXP(h_con*c_con/(0.0000365*k_con*9000))-1))))</f>
        <v>0.002862763625</v>
      </c>
      <c r="AJ56" s="140">
        <f>AI56*PI()*(((2*h_con*c_con^2/0.0000135^5)*(1/(EXP(h_con*c_con/(0.0000135*k_con*9000))-1)))+((2*h_con*c_con^2/0.0000175^5)*(1/(EXP(h_con*c_con/(0.0000175*k_con*9000))-1))))/2*(1750-1350)/100000000</f>
        <v>17513509.29</v>
      </c>
      <c r="AK56" s="140">
        <f t="shared" si="7"/>
        <v>12152075.7</v>
      </c>
      <c r="AL56" s="45" t="str">
        <f t="shared" si="8"/>
        <v>Classified INACTIVE for the purposes of STIS ISR 2017-02 based on Ha EW &gt;0 AA (positive values indicate absorption).</v>
      </c>
    </row>
    <row r="57" ht="15.75" customHeight="1">
      <c r="A57" s="147" t="s">
        <v>142</v>
      </c>
      <c r="B57" s="148" t="s">
        <v>59</v>
      </c>
      <c r="C57" s="141" t="s">
        <v>48</v>
      </c>
      <c r="D57" s="149">
        <f>12.67+1.19</f>
        <v>13.86</v>
      </c>
      <c r="E57" s="141" t="s">
        <v>49</v>
      </c>
      <c r="F57" s="150" t="s">
        <v>143</v>
      </c>
      <c r="G57" s="134">
        <f>VLOOKUP(B57,'Lookup Tables'!$D$2:$F$4,MATCH(C57,'Lookup Tables'!$D$1:$F$1),FALSE)</f>
        <v>-2.3</v>
      </c>
      <c r="H57" s="135">
        <f t="shared" si="1"/>
        <v>11.56</v>
      </c>
      <c r="I57" s="141">
        <v>4028.0</v>
      </c>
      <c r="J57" s="146">
        <v>48.6326</v>
      </c>
      <c r="K57" s="141">
        <v>0.65</v>
      </c>
      <c r="L57" s="137">
        <f t="shared" si="2"/>
        <v>0</v>
      </c>
      <c r="M57" s="138">
        <f t="shared" si="3"/>
        <v>0</v>
      </c>
      <c r="N57" s="139">
        <f t="shared" si="10"/>
        <v>0</v>
      </c>
      <c r="O57" s="140">
        <f t="shared" si="5"/>
        <v>0</v>
      </c>
      <c r="P57" s="140">
        <f>AK57*((K57*R_sun)/(J57*cminpc))^2</f>
        <v>0</v>
      </c>
      <c r="Q57" s="141">
        <v>38.03</v>
      </c>
      <c r="R57" s="141">
        <v>4.62</v>
      </c>
      <c r="S57" s="151" t="s">
        <v>51</v>
      </c>
      <c r="T57" s="148">
        <v>1956096.0</v>
      </c>
      <c r="U57" s="152">
        <v>334.62</v>
      </c>
      <c r="V57" s="143" t="s">
        <v>52</v>
      </c>
      <c r="W57" s="153">
        <v>1957117.0</v>
      </c>
      <c r="X57" s="154">
        <v>53.179</v>
      </c>
      <c r="Y57" s="155">
        <v>3813.051</v>
      </c>
      <c r="Z57" s="148"/>
      <c r="AA57" s="141"/>
      <c r="AB57" s="60" t="s">
        <v>60</v>
      </c>
      <c r="AC57" s="156">
        <v>1980978.0</v>
      </c>
      <c r="AD57" s="156">
        <v>239.579</v>
      </c>
      <c r="AE57" s="157">
        <v>4241.608</v>
      </c>
      <c r="AF57" s="140"/>
      <c r="AG57" s="140"/>
      <c r="AH57" s="140">
        <f t="shared" si="6"/>
        <v>0</v>
      </c>
      <c r="AI57" s="140">
        <f>(AH57*100000000-((K57*R_sun)/(J57*cminpc))^2*PI()*((2*h_con*c_con^2/0.0000365^5)*(1/(EXP(h_con*c_con/(0.0000365*k_con*I57))-1))))/(((K57*R_sun)/(J57*cminpc))^2*PI()*((2*h_con*c_con^2/0.0000365^5)*(1/(EXP(h_con*c_con/(0.0000365*k_con*9000))-1))))</f>
        <v>0.01059995983</v>
      </c>
      <c r="AJ57" s="140">
        <f>AI57*PI()*(((2*h_con*c_con^2/0.0000135^5)*(1/(EXP(h_con*c_con/(0.0000135*k_con*9000))-1)))+((2*h_con*c_con^2/0.0000175^5)*(1/(EXP(h_con*c_con/(0.0000175*k_con*9000))-1))))/2*(1750-1350)/100000000</f>
        <v>64847301.16</v>
      </c>
      <c r="AK57" s="140">
        <f t="shared" si="7"/>
        <v>21336025.4</v>
      </c>
      <c r="AL57" s="45" t="str">
        <f t="shared" si="8"/>
        <v>Classified INACTIVE for the purposes of STIS ISR 2017-02 based on Ha EW &gt;0 AA (positive values indicate absorption).</v>
      </c>
    </row>
    <row r="58" ht="15.75" customHeight="1">
      <c r="A58" s="158" t="s">
        <v>144</v>
      </c>
      <c r="B58" s="158"/>
      <c r="C58" s="158"/>
      <c r="D58" s="158"/>
      <c r="E58" s="159"/>
      <c r="F58" s="159"/>
      <c r="G58" s="158"/>
      <c r="H58" s="158"/>
      <c r="I58" s="158"/>
      <c r="J58" s="159"/>
      <c r="K58" s="159"/>
      <c r="L58" s="160"/>
      <c r="M58" s="161"/>
      <c r="N58" s="161"/>
      <c r="O58" s="161"/>
      <c r="P58" s="161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61"/>
      <c r="AG58" s="161"/>
      <c r="AH58" s="161"/>
      <c r="AI58" s="161"/>
      <c r="AJ58" s="161"/>
      <c r="AK58" s="161"/>
      <c r="AL58" s="158"/>
    </row>
    <row r="59" ht="15.75" customHeight="1">
      <c r="A59" s="1" t="s">
        <v>145</v>
      </c>
      <c r="B59" s="162" t="s">
        <v>86</v>
      </c>
      <c r="C59" s="162" t="s">
        <v>62</v>
      </c>
      <c r="D59" s="162">
        <v>22.43</v>
      </c>
      <c r="E59" s="162">
        <v>7.7</v>
      </c>
      <c r="F59" s="162"/>
      <c r="G59" s="162">
        <v>-2.8</v>
      </c>
      <c r="H59" s="162">
        <v>19.63</v>
      </c>
      <c r="I59" s="162">
        <v>2500.0</v>
      </c>
      <c r="J59" s="162">
        <v>12.11</v>
      </c>
      <c r="K59" s="162">
        <v>0.11</v>
      </c>
      <c r="L59" s="163">
        <v>2.46E-15</v>
      </c>
      <c r="M59" s="163">
        <v>3.54E-16</v>
      </c>
      <c r="N59" s="163">
        <v>9.09E-14</v>
      </c>
      <c r="O59" s="163">
        <v>9.09E-14</v>
      </c>
      <c r="P59" s="163">
        <v>4.08E-14</v>
      </c>
      <c r="Q59" s="162"/>
      <c r="R59" s="162"/>
      <c r="S59" s="162" t="s">
        <v>146</v>
      </c>
      <c r="T59" s="162">
        <v>1167198.0</v>
      </c>
      <c r="U59" s="162">
        <v>946.0</v>
      </c>
      <c r="V59" s="162" t="s">
        <v>147</v>
      </c>
      <c r="W59" s="162">
        <v>1167200.0</v>
      </c>
      <c r="X59" s="162">
        <v>0.006</v>
      </c>
      <c r="Y59" s="162">
        <v>1599.0</v>
      </c>
      <c r="Z59" s="162"/>
      <c r="AA59" s="162"/>
      <c r="AB59" s="162" t="s">
        <v>147</v>
      </c>
      <c r="AC59" s="162">
        <v>1167200.0</v>
      </c>
      <c r="AD59" s="162">
        <v>0.006</v>
      </c>
      <c r="AE59" s="162">
        <v>1599.0</v>
      </c>
      <c r="AF59" s="163"/>
      <c r="AG59" s="163"/>
      <c r="AH59" s="163">
        <v>5.92E-17</v>
      </c>
      <c r="AI59" s="163">
        <v>8.06E-6</v>
      </c>
      <c r="AJ59" s="163">
        <v>49300.0</v>
      </c>
      <c r="AK59" s="163">
        <v>973000.0</v>
      </c>
      <c r="AL59" s="162"/>
    </row>
    <row r="60" ht="15.75" customHeight="1">
      <c r="A60" s="162" t="s">
        <v>148</v>
      </c>
      <c r="B60" s="162" t="s">
        <v>47</v>
      </c>
      <c r="C60" s="162" t="s">
        <v>62</v>
      </c>
      <c r="D60" s="162">
        <v>14.052</v>
      </c>
      <c r="E60" s="162">
        <v>1.0</v>
      </c>
      <c r="F60" s="162"/>
      <c r="G60" s="162">
        <v>-8.0</v>
      </c>
      <c r="H60" s="162">
        <v>6.052</v>
      </c>
      <c r="I60" s="162">
        <v>3250.0</v>
      </c>
      <c r="J60" s="162">
        <v>16.0</v>
      </c>
      <c r="K60" s="162">
        <v>0.39</v>
      </c>
      <c r="L60" s="163">
        <v>2.44E-10</v>
      </c>
      <c r="M60" s="163">
        <v>3.34E-10</v>
      </c>
      <c r="N60" s="163">
        <v>9.02E-9</v>
      </c>
      <c r="O60" s="163">
        <v>9.02E-9</v>
      </c>
      <c r="P60" s="163">
        <v>3.95E-11</v>
      </c>
      <c r="Q60" s="162"/>
      <c r="R60" s="162"/>
      <c r="S60" s="162" t="s">
        <v>146</v>
      </c>
      <c r="T60" s="162">
        <v>1167205.0</v>
      </c>
      <c r="U60" s="162">
        <v>35092.0</v>
      </c>
      <c r="V60" s="162" t="s">
        <v>149</v>
      </c>
      <c r="W60" s="162">
        <v>1167194.0</v>
      </c>
      <c r="X60" s="162">
        <v>952.0</v>
      </c>
      <c r="Y60" s="162">
        <v>44205.0</v>
      </c>
      <c r="Z60" s="162"/>
      <c r="AA60" s="162"/>
      <c r="AB60" s="162" t="s">
        <v>149</v>
      </c>
      <c r="AC60" s="162">
        <v>1167194.0</v>
      </c>
      <c r="AD60" s="162">
        <v>952.0</v>
      </c>
      <c r="AE60" s="162">
        <v>44205.0</v>
      </c>
      <c r="AF60" s="163"/>
      <c r="AG60" s="163"/>
      <c r="AH60" s="163">
        <v>1.6E-11</v>
      </c>
      <c r="AI60" s="163">
        <v>0.721</v>
      </c>
      <c r="AJ60" s="163">
        <v>4.41E9</v>
      </c>
      <c r="AK60" s="163">
        <v>1.31E8</v>
      </c>
      <c r="AL60" s="162"/>
    </row>
    <row r="61" ht="15.75" customHeight="1">
      <c r="A61" s="164"/>
      <c r="B61" s="164"/>
      <c r="C61" s="164"/>
      <c r="D61" s="164"/>
      <c r="E61" s="165"/>
      <c r="F61" s="165"/>
      <c r="G61" s="166"/>
      <c r="H61" s="166"/>
      <c r="I61" s="164"/>
      <c r="J61" s="165"/>
      <c r="K61" s="165"/>
      <c r="L61" s="167"/>
      <c r="M61" s="168"/>
      <c r="N61" s="169"/>
      <c r="O61" s="168"/>
      <c r="P61" s="168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8"/>
      <c r="AG61" s="168"/>
      <c r="AH61" s="168"/>
      <c r="AI61" s="168"/>
      <c r="AJ61" s="168"/>
      <c r="AK61" s="168"/>
      <c r="AL61" s="164"/>
    </row>
    <row r="62" ht="15.75" customHeight="1">
      <c r="A62" s="170" t="s">
        <v>150</v>
      </c>
      <c r="B62" s="171" t="s">
        <v>151</v>
      </c>
      <c r="G62" s="172"/>
      <c r="H62" s="172"/>
      <c r="J62" s="173"/>
      <c r="K62" s="173"/>
      <c r="L62" s="173"/>
      <c r="M62" s="173"/>
      <c r="N62" s="173"/>
      <c r="O62" s="173"/>
      <c r="P62" s="173"/>
      <c r="AF62" s="163"/>
      <c r="AG62" s="163"/>
      <c r="AH62" s="163"/>
      <c r="AI62" s="163"/>
      <c r="AJ62" s="163"/>
      <c r="AK62" s="163"/>
      <c r="AL62" s="171"/>
    </row>
    <row r="63" ht="15.75" customHeight="1">
      <c r="A63" s="174" t="s">
        <v>152</v>
      </c>
      <c r="B63" s="162" t="s">
        <v>153</v>
      </c>
      <c r="G63" s="172"/>
      <c r="H63" s="172"/>
      <c r="J63" s="173"/>
      <c r="K63" s="173"/>
      <c r="L63" s="173"/>
      <c r="M63" s="173"/>
      <c r="N63" s="173"/>
      <c r="O63" s="173"/>
      <c r="P63" s="173"/>
      <c r="AF63" s="163"/>
      <c r="AG63" s="163"/>
      <c r="AH63" s="163"/>
      <c r="AI63" s="163"/>
      <c r="AJ63" s="163"/>
      <c r="AK63" s="163"/>
      <c r="AL63" s="162"/>
    </row>
    <row r="64" ht="15.75" customHeight="1">
      <c r="A64" s="175" t="s">
        <v>154</v>
      </c>
      <c r="B64" s="162" t="s">
        <v>155</v>
      </c>
      <c r="G64" s="172"/>
      <c r="H64" s="172"/>
      <c r="J64" s="173"/>
      <c r="K64" s="173"/>
      <c r="L64" s="173"/>
      <c r="M64" s="173"/>
      <c r="N64" s="173"/>
      <c r="O64" s="173"/>
      <c r="P64" s="173"/>
      <c r="AF64" s="163"/>
      <c r="AG64" s="163"/>
      <c r="AH64" s="163"/>
      <c r="AI64" s="163"/>
      <c r="AJ64" s="163"/>
      <c r="AK64" s="163"/>
      <c r="AL64" s="162"/>
    </row>
    <row r="65" ht="15.75" customHeight="1">
      <c r="A65" s="176" t="s">
        <v>156</v>
      </c>
      <c r="B65" s="162" t="s">
        <v>157</v>
      </c>
      <c r="G65" s="172"/>
      <c r="H65" s="172"/>
      <c r="J65" s="173"/>
      <c r="K65" s="173"/>
      <c r="L65" s="173"/>
      <c r="M65" s="173"/>
      <c r="N65" s="173"/>
      <c r="O65" s="173"/>
      <c r="P65" s="173"/>
      <c r="AF65" s="163"/>
      <c r="AG65" s="163"/>
      <c r="AH65" s="163"/>
      <c r="AI65" s="163"/>
      <c r="AJ65" s="163"/>
      <c r="AK65" s="163"/>
      <c r="AL65" s="162"/>
    </row>
    <row r="66" ht="15.75" customHeight="1">
      <c r="A66" s="177" t="s">
        <v>158</v>
      </c>
      <c r="B66" s="162" t="s">
        <v>159</v>
      </c>
      <c r="G66" s="172"/>
      <c r="H66" s="172"/>
      <c r="J66" s="173"/>
      <c r="K66" s="173"/>
      <c r="L66" s="173"/>
      <c r="M66" s="173"/>
      <c r="N66" s="173"/>
      <c r="O66" s="173"/>
      <c r="P66" s="173"/>
      <c r="AF66" s="163"/>
      <c r="AG66" s="163"/>
      <c r="AH66" s="163"/>
      <c r="AI66" s="163"/>
      <c r="AJ66" s="163"/>
      <c r="AK66" s="163"/>
      <c r="AL66" s="162"/>
    </row>
    <row r="67" ht="15.75" customHeight="1">
      <c r="A67" s="178" t="s">
        <v>160</v>
      </c>
      <c r="B67" s="162" t="s">
        <v>161</v>
      </c>
      <c r="AL67" s="162"/>
    </row>
    <row r="68" ht="15.75" customHeight="1"/>
    <row r="69" ht="15.75" customHeight="1">
      <c r="B69" s="171" t="s">
        <v>162</v>
      </c>
      <c r="AL69" s="171"/>
    </row>
    <row r="70" ht="15.75" customHeight="1">
      <c r="B70" s="162" t="s">
        <v>163</v>
      </c>
      <c r="AL70" s="162"/>
    </row>
    <row r="71" ht="15.75" customHeight="1">
      <c r="B71" s="162" t="s">
        <v>164</v>
      </c>
      <c r="G71" s="172"/>
      <c r="H71" s="172"/>
      <c r="J71" s="173"/>
      <c r="K71" s="173"/>
      <c r="L71" s="173"/>
      <c r="M71" s="173"/>
      <c r="N71" s="173"/>
      <c r="O71" s="173"/>
      <c r="P71" s="173"/>
      <c r="AF71" s="163"/>
      <c r="AG71" s="163"/>
      <c r="AH71" s="163"/>
      <c r="AI71" s="163"/>
      <c r="AJ71" s="163"/>
      <c r="AK71" s="163"/>
      <c r="AL71" s="162"/>
    </row>
    <row r="72" ht="15.75" customHeight="1"/>
    <row r="73" ht="15.75" customHeight="1">
      <c r="A73" s="179"/>
      <c r="B73" s="171" t="s">
        <v>165</v>
      </c>
      <c r="AL73" s="171"/>
    </row>
    <row r="74" ht="15.75" customHeight="1">
      <c r="A74" s="179"/>
      <c r="B74" s="180" t="s">
        <v>166</v>
      </c>
      <c r="AF74" s="163"/>
      <c r="AG74" s="163"/>
      <c r="AH74" s="163"/>
      <c r="AI74" s="163"/>
      <c r="AJ74" s="163"/>
      <c r="AK74" s="163"/>
      <c r="AL74" s="180"/>
    </row>
    <row r="75" ht="15.75" customHeight="1">
      <c r="A75" s="1"/>
      <c r="B75" s="162" t="s">
        <v>167</v>
      </c>
      <c r="AF75" s="163"/>
      <c r="AG75" s="163"/>
      <c r="AH75" s="163"/>
      <c r="AI75" s="163"/>
      <c r="AJ75" s="163"/>
      <c r="AK75" s="163"/>
      <c r="AL75" s="162"/>
    </row>
    <row r="76" ht="15.75" customHeight="1">
      <c r="A76" s="1"/>
      <c r="B76" s="162" t="s">
        <v>168</v>
      </c>
      <c r="AF76" s="163"/>
      <c r="AG76" s="163"/>
      <c r="AH76" s="163"/>
      <c r="AI76" s="163"/>
      <c r="AJ76" s="163"/>
      <c r="AK76" s="163"/>
      <c r="AL76" s="162"/>
    </row>
    <row r="77" ht="15.75" customHeight="1">
      <c r="A77" s="1"/>
      <c r="B77" s="162" t="s">
        <v>169</v>
      </c>
      <c r="AF77" s="163"/>
      <c r="AG77" s="163"/>
      <c r="AH77" s="163"/>
      <c r="AI77" s="163"/>
      <c r="AJ77" s="163"/>
      <c r="AK77" s="163"/>
      <c r="AL77" s="162"/>
    </row>
    <row r="78" ht="15.75" customHeight="1">
      <c r="A78" s="1"/>
      <c r="B78" s="162" t="s">
        <v>170</v>
      </c>
      <c r="AF78" s="163"/>
      <c r="AG78" s="163"/>
      <c r="AH78" s="163"/>
      <c r="AI78" s="163"/>
      <c r="AJ78" s="163"/>
      <c r="AK78" s="163"/>
      <c r="AL78" s="162"/>
    </row>
    <row r="79" ht="15.75" customHeight="1">
      <c r="A79" s="1"/>
      <c r="B79" s="162" t="s">
        <v>171</v>
      </c>
      <c r="AF79" s="163"/>
      <c r="AG79" s="163"/>
      <c r="AH79" s="163"/>
      <c r="AI79" s="163"/>
      <c r="AJ79" s="163"/>
      <c r="AK79" s="163"/>
      <c r="AL79" s="162"/>
    </row>
    <row r="80" ht="15.75" customHeight="1">
      <c r="A80" s="1"/>
      <c r="B80" s="162" t="s">
        <v>172</v>
      </c>
      <c r="AF80" s="163"/>
      <c r="AG80" s="163"/>
      <c r="AH80" s="163"/>
      <c r="AI80" s="163"/>
      <c r="AJ80" s="163"/>
      <c r="AK80" s="163"/>
      <c r="AL80" s="162"/>
    </row>
    <row r="81" ht="15.75" customHeight="1">
      <c r="A81" s="1"/>
      <c r="B81" s="162" t="s">
        <v>173</v>
      </c>
      <c r="AF81" s="163"/>
      <c r="AG81" s="163"/>
      <c r="AH81" s="163"/>
      <c r="AI81" s="163"/>
      <c r="AJ81" s="163"/>
      <c r="AK81" s="163"/>
      <c r="AL81" s="162"/>
    </row>
    <row r="82" ht="15.75" customHeight="1">
      <c r="A82" s="1"/>
      <c r="B82" s="162" t="s">
        <v>174</v>
      </c>
      <c r="AF82" s="163"/>
      <c r="AG82" s="163"/>
      <c r="AH82" s="163"/>
      <c r="AI82" s="163"/>
      <c r="AJ82" s="163"/>
      <c r="AK82" s="163"/>
      <c r="AL82" s="162"/>
    </row>
    <row r="83" ht="15.75" customHeight="1">
      <c r="A83" s="1"/>
      <c r="B83" s="162" t="s">
        <v>175</v>
      </c>
      <c r="AF83" s="163"/>
      <c r="AG83" s="163"/>
      <c r="AH83" s="163"/>
      <c r="AI83" s="163"/>
      <c r="AJ83" s="163"/>
      <c r="AK83" s="163"/>
      <c r="AL83" s="162"/>
    </row>
    <row r="84" ht="15.75" customHeight="1">
      <c r="A84" s="1"/>
      <c r="AF84" s="163"/>
      <c r="AG84" s="163"/>
      <c r="AH84" s="163"/>
      <c r="AI84" s="163"/>
      <c r="AJ84" s="163"/>
      <c r="AK84" s="163"/>
    </row>
    <row r="85" ht="15.75" customHeight="1">
      <c r="B85" s="171" t="s">
        <v>176</v>
      </c>
      <c r="J85" s="171" t="s">
        <v>177</v>
      </c>
      <c r="AL85" s="171"/>
    </row>
    <row r="86" ht="15.75" customHeight="1">
      <c r="A86" s="1"/>
      <c r="B86" s="171"/>
      <c r="C86" s="171" t="s">
        <v>178</v>
      </c>
      <c r="G86" s="171" t="s">
        <v>179</v>
      </c>
      <c r="H86" s="171"/>
      <c r="J86" s="162" t="s">
        <v>180</v>
      </c>
      <c r="AL86" s="171"/>
    </row>
    <row r="87" ht="15.75" customHeight="1">
      <c r="A87" s="1"/>
      <c r="B87" s="162" t="s">
        <v>181</v>
      </c>
      <c r="C87" s="162" t="s">
        <v>182</v>
      </c>
      <c r="G87" s="162" t="s">
        <v>182</v>
      </c>
      <c r="J87" s="162" t="s">
        <v>183</v>
      </c>
      <c r="AL87" s="162"/>
    </row>
    <row r="88" ht="15.75" customHeight="1">
      <c r="A88" s="1"/>
      <c r="B88" s="162" t="s">
        <v>184</v>
      </c>
      <c r="C88" s="162" t="s">
        <v>185</v>
      </c>
      <c r="G88" s="162" t="s">
        <v>186</v>
      </c>
      <c r="J88" s="162" t="s">
        <v>187</v>
      </c>
      <c r="AL88" s="162"/>
    </row>
    <row r="89" ht="15.75" customHeight="1">
      <c r="A89" s="1"/>
      <c r="B89" s="162" t="s">
        <v>188</v>
      </c>
      <c r="C89" s="162" t="s">
        <v>182</v>
      </c>
      <c r="G89" s="162" t="s">
        <v>182</v>
      </c>
      <c r="J89" s="162" t="s">
        <v>189</v>
      </c>
      <c r="AL89" s="162"/>
    </row>
    <row r="90" ht="15.75" customHeight="1">
      <c r="A90" s="1"/>
      <c r="B90" s="162" t="s">
        <v>190</v>
      </c>
      <c r="C90" s="162" t="s">
        <v>185</v>
      </c>
      <c r="G90" s="162" t="s">
        <v>186</v>
      </c>
      <c r="J90" s="162" t="s">
        <v>191</v>
      </c>
      <c r="AL90" s="162"/>
    </row>
    <row r="91" ht="15.75" customHeight="1">
      <c r="A91" s="1"/>
      <c r="J91" s="162" t="s">
        <v>192</v>
      </c>
    </row>
    <row r="92" ht="15.75" customHeight="1">
      <c r="A92" s="1"/>
      <c r="B92" s="171" t="s">
        <v>193</v>
      </c>
      <c r="AL92" s="171"/>
    </row>
    <row r="93" ht="15.75" customHeight="1">
      <c r="B93" s="162" t="s">
        <v>194</v>
      </c>
      <c r="AL93" s="162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I102" s="163"/>
    </row>
    <row r="103" ht="15.75" customHeight="1"/>
    <row r="104" ht="15.75" customHeight="1">
      <c r="I104" s="163"/>
    </row>
    <row r="105" ht="15.75" customHeight="1"/>
    <row r="106" ht="15.75" customHeight="1"/>
    <row r="107" ht="15.75" customHeight="1">
      <c r="I107" s="163"/>
    </row>
    <row r="108" ht="15.75" customHeight="1"/>
    <row r="109" ht="15.75" customHeight="1">
      <c r="C109" s="171"/>
    </row>
    <row r="110" ht="15.75" customHeight="1">
      <c r="I110" s="163"/>
    </row>
    <row r="111" ht="15.75" customHeight="1"/>
    <row r="112" ht="15.75" customHeight="1">
      <c r="I112" s="163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mergeCells count="1">
    <mergeCell ref="L1:N1"/>
  </mergeCells>
  <dataValidations>
    <dataValidation type="list" allowBlank="1" showErrorMessage="1" sqref="C4:C57 C59:C60">
      <formula1>'Lookup Tables'!$C$1:$C$2</formula1>
    </dataValidation>
    <dataValidation type="list" allowBlank="1" showErrorMessage="1" sqref="B59:B60 AL59:AL60">
      <formula1>'Lookup Tables'!$A$1:$A$3</formula1>
    </dataValidation>
  </dataValidations>
  <hyperlinks>
    <hyperlink r:id="rId2" ref="F8"/>
    <hyperlink r:id="rId3" ref="F10"/>
    <hyperlink r:id="rId4" ref="F14"/>
    <hyperlink r:id="rId5" ref="F34"/>
    <hyperlink r:id="rId6" ref="F35"/>
    <hyperlink r:id="rId7" ref="F39"/>
    <hyperlink r:id="rId8" ref="F49"/>
    <hyperlink r:id="rId9" ref="F56"/>
    <hyperlink r:id="rId10" ref="F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81" t="str">
        <f>Calculations!A2</f>
        <v>Target</v>
      </c>
      <c r="B1" s="181" t="str">
        <f>Calculations!H2</f>
        <v>U_flare</v>
      </c>
      <c r="C1" s="182" t="s">
        <v>195</v>
      </c>
      <c r="D1" s="182" t="s">
        <v>196</v>
      </c>
      <c r="E1" s="182" t="s">
        <v>197</v>
      </c>
    </row>
    <row r="2">
      <c r="A2" s="181" t="str">
        <f>Calculations!A4</f>
        <v>TOI-244</v>
      </c>
      <c r="B2" s="181">
        <f>Calculations!H4</f>
        <v>13.09</v>
      </c>
      <c r="C2" s="183">
        <f>Calculations!L4</f>
        <v>0</v>
      </c>
      <c r="D2" s="183">
        <f>Calculations!M4</f>
        <v>0</v>
      </c>
      <c r="E2" s="183">
        <f>Calculations!N4</f>
        <v>0</v>
      </c>
    </row>
    <row r="3">
      <c r="A3" s="181" t="str">
        <f>Calculations!A5</f>
        <v>TOI-1468</v>
      </c>
      <c r="B3" s="181">
        <f>Calculations!H5</f>
        <v>14.4</v>
      </c>
      <c r="C3" s="183">
        <f>Calculations!L5</f>
        <v>0</v>
      </c>
      <c r="D3" s="183">
        <f>Calculations!M5</f>
        <v>0</v>
      </c>
      <c r="E3" s="183">
        <f>Calculations!N5</f>
        <v>0</v>
      </c>
    </row>
    <row r="4">
      <c r="A4" s="181" t="str">
        <f>Calculations!A6</f>
        <v>TOI-1695</v>
      </c>
      <c r="B4" s="181">
        <f>Calculations!H6</f>
        <v>12.05</v>
      </c>
      <c r="C4" s="183">
        <f>Calculations!L6</f>
        <v>0</v>
      </c>
      <c r="D4" s="183">
        <f>Calculations!M6</f>
        <v>0</v>
      </c>
      <c r="E4" s="183">
        <f>Calculations!N6</f>
        <v>0</v>
      </c>
    </row>
    <row r="5">
      <c r="A5" s="181" t="str">
        <f>Calculations!A7</f>
        <v>TOI-540</v>
      </c>
      <c r="B5" s="181">
        <f>Calculations!H7</f>
        <v>9.18</v>
      </c>
      <c r="C5" s="183">
        <f>Calculations!L7</f>
        <v>0</v>
      </c>
      <c r="D5" s="183">
        <f>Calculations!M7</f>
        <v>0</v>
      </c>
      <c r="E5" s="183">
        <f>Calculations!N7</f>
        <v>0.0000000006368567028</v>
      </c>
    </row>
    <row r="6">
      <c r="A6" s="181" t="str">
        <f>Calculations!A8</f>
        <v>TOI-2540</v>
      </c>
      <c r="B6" s="181">
        <f>Calculations!H8</f>
        <v>9.53</v>
      </c>
      <c r="C6" s="183">
        <f>Calculations!L8</f>
        <v>0</v>
      </c>
      <c r="D6" s="183">
        <f>Calculations!M8</f>
        <v>0</v>
      </c>
      <c r="E6" s="183">
        <f>Calculations!N8</f>
        <v>0.0000000004734146836</v>
      </c>
    </row>
    <row r="7">
      <c r="A7" s="181" t="str">
        <f>Calculations!A9</f>
        <v>TOI-700</v>
      </c>
      <c r="B7" s="181">
        <f>Calculations!H9</f>
        <v>13.41</v>
      </c>
      <c r="C7" s="183">
        <f>Calculations!L9</f>
        <v>0</v>
      </c>
      <c r="D7" s="183">
        <f>Calculations!M9</f>
        <v>0</v>
      </c>
      <c r="E7" s="183">
        <f>Calculations!N9</f>
        <v>0</v>
      </c>
    </row>
    <row r="8">
      <c r="A8" s="181" t="str">
        <f>Calculations!A10</f>
        <v>TOI-1730</v>
      </c>
      <c r="B8" s="181">
        <f>Calculations!H10</f>
        <v>12.51</v>
      </c>
      <c r="C8" s="183">
        <f>Calculations!L10</f>
        <v>0</v>
      </c>
      <c r="D8" s="183">
        <f>Calculations!M10</f>
        <v>0</v>
      </c>
      <c r="E8" s="183">
        <f>Calculations!N10</f>
        <v>0</v>
      </c>
    </row>
    <row r="9">
      <c r="A9" s="181" t="str">
        <f>Calculations!A11</f>
        <v>G 9-40</v>
      </c>
      <c r="B9" s="181">
        <f>Calculations!H11</f>
        <v>14.98</v>
      </c>
      <c r="C9" s="183">
        <f>Calculations!L11</f>
        <v>0</v>
      </c>
      <c r="D9" s="183">
        <f>Calculations!M11</f>
        <v>0</v>
      </c>
      <c r="E9" s="183">
        <f>Calculations!N11</f>
        <v>0</v>
      </c>
    </row>
    <row r="10">
      <c r="A10" s="181" t="str">
        <f>Calculations!A12</f>
        <v>TOI-620</v>
      </c>
      <c r="B10" s="181">
        <f>Calculations!H12</f>
        <v>12.58</v>
      </c>
      <c r="C10" s="183">
        <f>Calculations!L12</f>
        <v>0</v>
      </c>
      <c r="D10" s="183">
        <f>Calculations!M12</f>
        <v>0</v>
      </c>
      <c r="E10" s="183">
        <f>Calculations!N12</f>
        <v>0</v>
      </c>
    </row>
    <row r="11">
      <c r="A11" s="181" t="str">
        <f>Calculations!A13</f>
        <v>GJ 357</v>
      </c>
      <c r="B11" s="181">
        <f>Calculations!H13</f>
        <v>11.35</v>
      </c>
      <c r="C11" s="183">
        <f>Calculations!L13</f>
        <v>0</v>
      </c>
      <c r="D11" s="183">
        <f>Calculations!M13</f>
        <v>0</v>
      </c>
      <c r="E11" s="183">
        <f>Calculations!N13</f>
        <v>0.0000000001012702131</v>
      </c>
    </row>
    <row r="12">
      <c r="A12" s="181" t="str">
        <f>Calculations!A14</f>
        <v>TOI-5388</v>
      </c>
      <c r="B12" s="181">
        <f>Calculations!H14</f>
        <v>14.05</v>
      </c>
      <c r="C12" s="183">
        <f>Calculations!L14</f>
        <v>0</v>
      </c>
      <c r="D12" s="183">
        <f>Calculations!M14</f>
        <v>0</v>
      </c>
      <c r="E12" s="183">
        <f>Calculations!N14</f>
        <v>0</v>
      </c>
    </row>
    <row r="13">
      <c r="A13" s="181" t="str">
        <f>Calculations!A15</f>
        <v>LTT 3780</v>
      </c>
      <c r="B13" s="181">
        <f>Calculations!H15</f>
        <v>13.6</v>
      </c>
      <c r="C13" s="183">
        <f>Calculations!L15</f>
        <v>0</v>
      </c>
      <c r="D13" s="183">
        <f>Calculations!M15</f>
        <v>0</v>
      </c>
      <c r="E13" s="183">
        <f>Calculations!N15</f>
        <v>0</v>
      </c>
    </row>
    <row r="14">
      <c r="A14" s="181" t="str">
        <f>Calculations!A16</f>
        <v>TOI-1801</v>
      </c>
      <c r="B14" s="181">
        <f>Calculations!H16</f>
        <v>14.15</v>
      </c>
      <c r="C14" s="183">
        <f>Calculations!L16</f>
        <v>0</v>
      </c>
      <c r="D14" s="183">
        <f>Calculations!M16</f>
        <v>0</v>
      </c>
      <c r="E14" s="183">
        <f>Calculations!N16</f>
        <v>0</v>
      </c>
    </row>
    <row r="15">
      <c r="A15" s="181" t="str">
        <f>Calculations!A17</f>
        <v>TOI-1266</v>
      </c>
      <c r="B15" s="181">
        <f>Calculations!H17</f>
        <v>14.23</v>
      </c>
      <c r="C15" s="183">
        <f>Calculations!L17</f>
        <v>0</v>
      </c>
      <c r="D15" s="183">
        <f>Calculations!M17</f>
        <v>0</v>
      </c>
      <c r="E15" s="183">
        <f>Calculations!N17</f>
        <v>0</v>
      </c>
    </row>
    <row r="16">
      <c r="A16" s="181" t="str">
        <f>Calculations!A18</f>
        <v>TOI-6599</v>
      </c>
      <c r="B16" s="181">
        <f>Calculations!H18</f>
        <v>9.79</v>
      </c>
      <c r="C16" s="183">
        <f>Calculations!L18</f>
        <v>0</v>
      </c>
      <c r="D16" s="183">
        <f>Calculations!M18</f>
        <v>0</v>
      </c>
      <c r="E16" s="183">
        <f>Calculations!N18</f>
        <v>0.000000000379805915</v>
      </c>
    </row>
    <row r="17">
      <c r="A17" s="181" t="str">
        <f>Calculations!A19</f>
        <v>TOI-2136</v>
      </c>
      <c r="B17" s="181">
        <f>Calculations!H19</f>
        <v>14.03</v>
      </c>
      <c r="C17" s="183">
        <f>Calculations!L19</f>
        <v>0</v>
      </c>
      <c r="D17" s="183">
        <f>Calculations!M19</f>
        <v>0</v>
      </c>
      <c r="E17" s="183">
        <f>Calculations!N19</f>
        <v>0</v>
      </c>
    </row>
    <row r="18">
      <c r="A18" s="181" t="str">
        <f>Calculations!A20</f>
        <v>TOI-2095</v>
      </c>
      <c r="B18" s="181">
        <f>Calculations!H20</f>
        <v>13.07</v>
      </c>
      <c r="C18" s="183">
        <f>Calculations!L20</f>
        <v>0</v>
      </c>
      <c r="D18" s="183">
        <f>Calculations!M20</f>
        <v>0</v>
      </c>
      <c r="E18" s="183">
        <f>Calculations!N20</f>
        <v>0</v>
      </c>
    </row>
    <row r="19">
      <c r="A19" s="181" t="str">
        <f>Calculations!A21</f>
        <v>LHS 475</v>
      </c>
      <c r="B19" s="181">
        <f>Calculations!H21</f>
        <v>13.28</v>
      </c>
      <c r="C19" s="183">
        <f>Calculations!L21</f>
        <v>0</v>
      </c>
      <c r="D19" s="183">
        <f>Calculations!M21</f>
        <v>0</v>
      </c>
      <c r="E19" s="183">
        <f>Calculations!N21</f>
        <v>0</v>
      </c>
    </row>
    <row r="20">
      <c r="A20" s="181" t="str">
        <f>Calculations!A22</f>
        <v>TOI-1759</v>
      </c>
      <c r="B20" s="181">
        <f>Calculations!H22</f>
        <v>12.58</v>
      </c>
      <c r="C20" s="183">
        <f>Calculations!L22</f>
        <v>0</v>
      </c>
      <c r="D20" s="183">
        <f>Calculations!M22</f>
        <v>0</v>
      </c>
      <c r="E20" s="183">
        <f>Calculations!N22</f>
        <v>0</v>
      </c>
    </row>
    <row r="21">
      <c r="A21" s="181" t="str">
        <f>Calculations!A23</f>
        <v>TOI-1231</v>
      </c>
      <c r="B21" s="181">
        <f>Calculations!H23</f>
        <v>12.62</v>
      </c>
      <c r="C21" s="183">
        <f>Calculations!L23</f>
        <v>0</v>
      </c>
      <c r="D21" s="183">
        <f>Calculations!M23</f>
        <v>0</v>
      </c>
      <c r="E21" s="183">
        <f>Calculations!N23</f>
        <v>0</v>
      </c>
    </row>
    <row r="22">
      <c r="A22" s="181" t="str">
        <f>Calculations!A24</f>
        <v>TOI-198</v>
      </c>
      <c r="B22" s="181">
        <f>Calculations!H24</f>
        <v>12.09</v>
      </c>
      <c r="C22" s="183">
        <f>Calculations!L24</f>
        <v>0</v>
      </c>
      <c r="D22" s="183">
        <f>Calculations!M24</f>
        <v>0</v>
      </c>
      <c r="E22" s="183">
        <f>Calculations!N24</f>
        <v>0</v>
      </c>
    </row>
    <row r="23">
      <c r="A23" s="181" t="str">
        <f>Calculations!A25</f>
        <v>LP 791-18</v>
      </c>
      <c r="B23" s="181">
        <f>Calculations!H25</f>
        <v>21.3</v>
      </c>
      <c r="C23" s="183">
        <f>Calculations!L25</f>
        <v>0</v>
      </c>
      <c r="D23" s="183">
        <f>Calculations!M25</f>
        <v>0</v>
      </c>
      <c r="E23" s="183">
        <f>Calculations!N25</f>
        <v>0</v>
      </c>
    </row>
    <row r="24">
      <c r="A24" s="181" t="str">
        <f>Calculations!A26</f>
        <v>TOI-406</v>
      </c>
      <c r="B24" s="181">
        <f>Calculations!H26</f>
        <v>14.25</v>
      </c>
      <c r="C24" s="183">
        <f>Calculations!L26</f>
        <v>0</v>
      </c>
      <c r="D24" s="183">
        <f>Calculations!M26</f>
        <v>0</v>
      </c>
      <c r="E24" s="183">
        <f>Calculations!N26</f>
        <v>0</v>
      </c>
    </row>
    <row r="25">
      <c r="A25" s="181" t="str">
        <f>Calculations!A27</f>
        <v>TOI-1224</v>
      </c>
      <c r="B25" s="181">
        <f>Calculations!H27</f>
        <v>8.71</v>
      </c>
      <c r="C25" s="183">
        <f>Calculations!L27</f>
        <v>0</v>
      </c>
      <c r="D25" s="183">
        <f>Calculations!M27</f>
        <v>0</v>
      </c>
      <c r="E25" s="183">
        <f>Calculations!N27</f>
        <v>0.0000000009484222284</v>
      </c>
    </row>
    <row r="26">
      <c r="A26" s="181" t="str">
        <f>Calculations!A28</f>
        <v>K2-72</v>
      </c>
      <c r="B26" s="181">
        <f>Calculations!H28</f>
        <v>9.77</v>
      </c>
      <c r="C26" s="183">
        <f>Calculations!L28</f>
        <v>0</v>
      </c>
      <c r="D26" s="183">
        <f>Calculations!M28</f>
        <v>0</v>
      </c>
      <c r="E26" s="183">
        <f>Calculations!N28</f>
        <v>0.0000000003862973457</v>
      </c>
    </row>
    <row r="27">
      <c r="A27" s="181" t="str">
        <f>Calculations!A29</f>
        <v>TOI-1467</v>
      </c>
      <c r="B27" s="181">
        <f>Calculations!H29</f>
        <v>12.29</v>
      </c>
      <c r="C27" s="183">
        <f>Calculations!L29</f>
        <v>0</v>
      </c>
      <c r="D27" s="183">
        <f>Calculations!M29</f>
        <v>0</v>
      </c>
      <c r="E27" s="183">
        <f>Calculations!N29</f>
        <v>0</v>
      </c>
    </row>
    <row r="28">
      <c r="A28" s="181" t="str">
        <f>Calculations!A30</f>
        <v>TOI-2285</v>
      </c>
      <c r="B28" s="181">
        <f>Calculations!H30</f>
        <v>13.77</v>
      </c>
      <c r="C28" s="183">
        <f>Calculations!L30</f>
        <v>0</v>
      </c>
      <c r="D28" s="183">
        <f>Calculations!M30</f>
        <v>0</v>
      </c>
      <c r="E28" s="183">
        <f>Calculations!N30</f>
        <v>0</v>
      </c>
    </row>
    <row r="29">
      <c r="A29" s="181" t="str">
        <f>Calculations!A31</f>
        <v>TOI-2094</v>
      </c>
      <c r="B29" s="181">
        <f>Calculations!H31</f>
        <v>9.16</v>
      </c>
      <c r="C29" s="183">
        <f>Calculations!L31</f>
        <v>0</v>
      </c>
      <c r="D29" s="183">
        <f>Calculations!M31</f>
        <v>0</v>
      </c>
      <c r="E29" s="183">
        <f>Calculations!N31</f>
        <v>0.0000000006477415021</v>
      </c>
    </row>
    <row r="30">
      <c r="A30" s="181" t="str">
        <f>Calculations!A32</f>
        <v>LP 714-47</v>
      </c>
      <c r="B30" s="181">
        <f>Calculations!H32</f>
        <v>13.21</v>
      </c>
      <c r="C30" s="183">
        <f>Calculations!L32</f>
        <v>0</v>
      </c>
      <c r="D30" s="183">
        <f>Calculations!M32</f>
        <v>0</v>
      </c>
      <c r="E30" s="183">
        <f>Calculations!N32</f>
        <v>0</v>
      </c>
    </row>
    <row r="31">
      <c r="A31" s="181" t="str">
        <f>Calculations!A33</f>
        <v>TOI-2015</v>
      </c>
      <c r="B31" s="181">
        <f>Calculations!H33</f>
        <v>10.89</v>
      </c>
      <c r="C31" s="183">
        <f>Calculations!L33</f>
        <v>0</v>
      </c>
      <c r="D31" s="183">
        <f>Calculations!M33</f>
        <v>0</v>
      </c>
      <c r="E31" s="183">
        <f>Calculations!N33</f>
        <v>0.0000000001495414971</v>
      </c>
    </row>
    <row r="32">
      <c r="A32" s="181" t="str">
        <f>Calculations!A34</f>
        <v>TOI-1728</v>
      </c>
      <c r="B32" s="181">
        <f>Calculations!H34</f>
        <v>12.64</v>
      </c>
      <c r="C32" s="183">
        <f>Calculations!L34</f>
        <v>0</v>
      </c>
      <c r="D32" s="183">
        <f>Calculations!M34</f>
        <v>0</v>
      </c>
      <c r="E32" s="183">
        <f>Calculations!N34</f>
        <v>0</v>
      </c>
    </row>
    <row r="33">
      <c r="A33" s="181" t="str">
        <f>Calculations!A35</f>
        <v>TOI-233</v>
      </c>
      <c r="B33" s="181">
        <f>Calculations!H35</f>
        <v>13.78</v>
      </c>
      <c r="C33" s="183">
        <f>Calculations!L35</f>
        <v>0</v>
      </c>
      <c r="D33" s="183">
        <f>Calculations!M35</f>
        <v>0</v>
      </c>
      <c r="E33" s="183">
        <f>Calculations!N35</f>
        <v>0</v>
      </c>
    </row>
    <row r="34">
      <c r="A34" s="181" t="str">
        <f>Calculations!A36</f>
        <v>TOI-4438</v>
      </c>
      <c r="B34" s="181">
        <f>Calculations!H36</f>
        <v>13.78</v>
      </c>
      <c r="C34" s="183">
        <f>Calculations!L36</f>
        <v>0</v>
      </c>
      <c r="D34" s="183">
        <f>Calculations!M36</f>
        <v>0</v>
      </c>
      <c r="E34" s="183">
        <f>Calculations!N36</f>
        <v>0</v>
      </c>
    </row>
    <row r="35">
      <c r="A35" s="181" t="str">
        <f>Calculations!A37</f>
        <v>TOI-1452</v>
      </c>
      <c r="B35" s="181">
        <f>Calculations!H37</f>
        <v>9.17</v>
      </c>
      <c r="C35" s="183">
        <f>Calculations!L37</f>
        <v>0</v>
      </c>
      <c r="D35" s="183">
        <f>Calculations!M37</f>
        <v>0</v>
      </c>
      <c r="E35" s="183">
        <f>Calculations!N37</f>
        <v>0.0000000006422760445</v>
      </c>
    </row>
    <row r="36">
      <c r="A36" s="181" t="str">
        <f>Calculations!A38</f>
        <v>TOI-4336 A</v>
      </c>
      <c r="B36" s="181">
        <f>Calculations!H38</f>
        <v>13.39</v>
      </c>
      <c r="C36" s="183">
        <f>Calculations!L38</f>
        <v>0</v>
      </c>
      <c r="D36" s="183">
        <f>Calculations!M38</f>
        <v>0</v>
      </c>
      <c r="E36" s="183">
        <f>Calculations!N38</f>
        <v>0</v>
      </c>
    </row>
    <row r="37">
      <c r="A37" s="181" t="str">
        <f>Calculations!A39</f>
        <v>TOI-904</v>
      </c>
      <c r="B37" s="181">
        <f>Calculations!H39</f>
        <v>12.96</v>
      </c>
      <c r="C37" s="183">
        <f>Calculations!L39</f>
        <v>0</v>
      </c>
      <c r="D37" s="183">
        <f>Calculations!M39</f>
        <v>0</v>
      </c>
      <c r="E37" s="183">
        <f>Calculations!N39</f>
        <v>0</v>
      </c>
    </row>
    <row r="38">
      <c r="A38" s="181" t="str">
        <f>Calculations!A40</f>
        <v>TOI-1696</v>
      </c>
      <c r="B38" s="181">
        <f>Calculations!H40</f>
        <v>17.39</v>
      </c>
      <c r="C38" s="183">
        <f>Calculations!L40</f>
        <v>0</v>
      </c>
      <c r="D38" s="183">
        <f>Calculations!M40</f>
        <v>0</v>
      </c>
      <c r="E38" s="183">
        <f>Calculations!N40</f>
        <v>0</v>
      </c>
    </row>
    <row r="39">
      <c r="A39" s="181" t="str">
        <f>Calculations!A41</f>
        <v>GJ 3090</v>
      </c>
      <c r="B39" s="181">
        <f>Calculations!H41</f>
        <v>11.8</v>
      </c>
      <c r="C39" s="183">
        <f>Calculations!L41</f>
        <v>0</v>
      </c>
      <c r="D39" s="183">
        <f>Calculations!M41</f>
        <v>0</v>
      </c>
      <c r="E39" s="183">
        <f>Calculations!N41</f>
        <v>0</v>
      </c>
    </row>
    <row r="40">
      <c r="A40" s="181" t="str">
        <f>Calculations!A42</f>
        <v>TOI-1235</v>
      </c>
      <c r="B40" s="181">
        <f>Calculations!H42</f>
        <v>13.25</v>
      </c>
      <c r="C40" s="183">
        <f>Calculations!L42</f>
        <v>0</v>
      </c>
      <c r="D40" s="183">
        <f>Calculations!M42</f>
        <v>0</v>
      </c>
      <c r="E40" s="183">
        <f>Calculations!N42</f>
        <v>0</v>
      </c>
    </row>
    <row r="41">
      <c r="A41" s="181" t="str">
        <f>Calculations!A43</f>
        <v>TOI-122</v>
      </c>
      <c r="B41" s="181">
        <f>Calculations!H43</f>
        <v>14.88</v>
      </c>
      <c r="C41" s="183">
        <f>Calculations!L43</f>
        <v>0</v>
      </c>
      <c r="D41" s="183">
        <f>Calculations!M43</f>
        <v>0</v>
      </c>
      <c r="E41" s="183">
        <f>Calculations!N43</f>
        <v>0</v>
      </c>
    </row>
    <row r="42">
      <c r="A42" s="181" t="str">
        <f>Calculations!A44</f>
        <v>K2-9</v>
      </c>
      <c r="B42" s="181">
        <f>Calculations!H44</f>
        <v>15.48</v>
      </c>
      <c r="C42" s="183">
        <f>Calculations!L44</f>
        <v>0</v>
      </c>
      <c r="D42" s="183">
        <f>Calculations!M44</f>
        <v>0</v>
      </c>
      <c r="E42" s="183">
        <f>Calculations!N44</f>
        <v>0</v>
      </c>
    </row>
    <row r="43">
      <c r="A43" s="181" t="str">
        <f>Calculations!A45</f>
        <v>TOI-2079</v>
      </c>
      <c r="B43" s="181">
        <f>Calculations!H45</f>
        <v>13.24</v>
      </c>
      <c r="C43" s="183">
        <f>Calculations!L45</f>
        <v>0</v>
      </c>
      <c r="D43" s="183">
        <f>Calculations!M45</f>
        <v>0</v>
      </c>
      <c r="E43" s="183">
        <f>Calculations!N45</f>
        <v>0</v>
      </c>
    </row>
    <row r="44">
      <c r="A44" s="181" t="str">
        <f>Calculations!A46</f>
        <v>TOI-727</v>
      </c>
      <c r="B44" s="181">
        <f>Calculations!H46</f>
        <v>13.24</v>
      </c>
      <c r="C44" s="183">
        <f>Calculations!L46</f>
        <v>0</v>
      </c>
      <c r="D44" s="183">
        <f>Calculations!M46</f>
        <v>0</v>
      </c>
      <c r="E44" s="183">
        <f>Calculations!N46</f>
        <v>0</v>
      </c>
    </row>
    <row r="45">
      <c r="A45" s="181" t="str">
        <f>Calculations!A47</f>
        <v>Kepler-138</v>
      </c>
      <c r="B45" s="181">
        <f>Calculations!H47</f>
        <v>13.52</v>
      </c>
      <c r="C45" s="183">
        <f>Calculations!L47</f>
        <v>0</v>
      </c>
      <c r="D45" s="183">
        <f>Calculations!M47</f>
        <v>0</v>
      </c>
      <c r="E45" s="183">
        <f>Calculations!N47</f>
        <v>0</v>
      </c>
    </row>
    <row r="46">
      <c r="A46" s="181" t="str">
        <f>Calculations!A48</f>
        <v>TOI-1752</v>
      </c>
      <c r="B46" s="181">
        <f>Calculations!H48</f>
        <v>13.87</v>
      </c>
      <c r="C46" s="183">
        <f>Calculations!L48</f>
        <v>0</v>
      </c>
      <c r="D46" s="183">
        <f>Calculations!M48</f>
        <v>0</v>
      </c>
      <c r="E46" s="183">
        <f>Calculations!N48</f>
        <v>0</v>
      </c>
    </row>
    <row r="47">
      <c r="A47" s="181" t="str">
        <f>Calculations!A49</f>
        <v>TOI-4643</v>
      </c>
      <c r="B47" s="181">
        <f>Calculations!H49</f>
        <v>12.66</v>
      </c>
      <c r="C47" s="183">
        <f>Calculations!L49</f>
        <v>0</v>
      </c>
      <c r="D47" s="183">
        <f>Calculations!M49</f>
        <v>0</v>
      </c>
      <c r="E47" s="183">
        <f>Calculations!N49</f>
        <v>0</v>
      </c>
    </row>
    <row r="48">
      <c r="A48" s="181" t="str">
        <f>Calculations!A50</f>
        <v>TOI-4556</v>
      </c>
      <c r="B48" s="181">
        <f>Calculations!H50</f>
        <v>10.29</v>
      </c>
      <c r="C48" s="183">
        <f>Calculations!L50</f>
        <v>0</v>
      </c>
      <c r="D48" s="183">
        <f>Calculations!M50</f>
        <v>0</v>
      </c>
      <c r="E48" s="183">
        <f>Calculations!N50</f>
        <v>0.0000000002486346911</v>
      </c>
    </row>
    <row r="49">
      <c r="A49" s="181" t="str">
        <f>Calculations!A51</f>
        <v>TOI-4364</v>
      </c>
      <c r="B49" s="181">
        <f>Calculations!H51</f>
        <v>13.95</v>
      </c>
      <c r="C49" s="183">
        <f>Calculations!L51</f>
        <v>0</v>
      </c>
      <c r="D49" s="183">
        <f>Calculations!M51</f>
        <v>0</v>
      </c>
      <c r="E49" s="183">
        <f>Calculations!N51</f>
        <v>0</v>
      </c>
    </row>
    <row r="50">
      <c r="A50" s="181" t="str">
        <f>Calculations!A52</f>
        <v>TOI-4529</v>
      </c>
      <c r="B50" s="181">
        <f>Calculations!H52</f>
        <v>12.51</v>
      </c>
      <c r="C50" s="183">
        <f>Calculations!L52</f>
        <v>0</v>
      </c>
      <c r="D50" s="183">
        <f>Calculations!M52</f>
        <v>0</v>
      </c>
      <c r="E50" s="183">
        <f>Calculations!N52</f>
        <v>0</v>
      </c>
    </row>
    <row r="51">
      <c r="A51" s="181" t="str">
        <f>Calculations!A53</f>
        <v>TOI-715</v>
      </c>
      <c r="B51" s="181">
        <f>Calculations!H53</f>
        <v>17.07</v>
      </c>
      <c r="C51" s="183">
        <f>Calculations!L53</f>
        <v>0</v>
      </c>
      <c r="D51" s="183">
        <f>Calculations!M53</f>
        <v>0</v>
      </c>
      <c r="E51" s="183">
        <f>Calculations!N53</f>
        <v>0</v>
      </c>
    </row>
    <row r="52">
      <c r="A52" s="181" t="str">
        <f>Calculations!A54</f>
        <v>K2-3</v>
      </c>
      <c r="B52" s="184">
        <f>Calculations!H54</f>
        <v>13.4198</v>
      </c>
      <c r="C52" s="183">
        <f>Calculations!L54</f>
        <v>0</v>
      </c>
      <c r="D52" s="183">
        <f>Calculations!M54</f>
        <v>0</v>
      </c>
      <c r="E52" s="183">
        <f>Calculations!N54</f>
        <v>0</v>
      </c>
    </row>
    <row r="53">
      <c r="A53" s="181" t="str">
        <f>Calculations!A55</f>
        <v>TOI-270</v>
      </c>
      <c r="B53" s="184">
        <f>Calculations!H55</f>
        <v>13.075</v>
      </c>
      <c r="C53" s="183">
        <f>Calculations!L55</f>
        <v>0</v>
      </c>
      <c r="D53" s="183">
        <f>Calculations!M55</f>
        <v>0</v>
      </c>
      <c r="E53" s="183">
        <f>Calculations!N55</f>
        <v>0</v>
      </c>
    </row>
    <row r="54">
      <c r="A54" s="181" t="str">
        <f>Calculations!A56</f>
        <v>TOI-870</v>
      </c>
      <c r="B54" s="184">
        <f>Calculations!H56</f>
        <v>12.86</v>
      </c>
      <c r="C54" s="183">
        <f>Calculations!L56</f>
        <v>0</v>
      </c>
      <c r="D54" s="183">
        <f>Calculations!M56</f>
        <v>0</v>
      </c>
      <c r="E54" s="183">
        <f>Calculations!N56</f>
        <v>0</v>
      </c>
    </row>
    <row r="55">
      <c r="A55" s="181" t="str">
        <f>Calculations!A57</f>
        <v>TOI-133</v>
      </c>
      <c r="B55" s="184">
        <f>Calculations!H57</f>
        <v>11.56</v>
      </c>
      <c r="C55" s="183">
        <f>Calculations!L57</f>
        <v>0</v>
      </c>
      <c r="D55" s="183">
        <f>Calculations!M57</f>
        <v>0</v>
      </c>
      <c r="E55" s="183">
        <f>Calculations!N57</f>
        <v>0</v>
      </c>
    </row>
    <row r="56">
      <c r="A56" s="181" t="str">
        <f>Calculations!A58</f>
        <v>EXAMPLES BELOW</v>
      </c>
      <c r="B56" s="181" t="str">
        <f>Calculations!H58</f>
        <v/>
      </c>
      <c r="C56" s="183" t="str">
        <f>Calculations!L58</f>
        <v/>
      </c>
      <c r="D56" s="183" t="str">
        <f>Calculations!M58</f>
        <v/>
      </c>
      <c r="E56" s="183" t="str">
        <f>Calculations!N58</f>
        <v/>
      </c>
    </row>
    <row r="57">
      <c r="A57" s="181" t="str">
        <f>Calculations!A59</f>
        <v>Trappist-1</v>
      </c>
      <c r="B57" s="181">
        <f>Calculations!H59</f>
        <v>19.63</v>
      </c>
      <c r="C57" s="183">
        <f>Calculations!L59</f>
        <v>0</v>
      </c>
      <c r="D57" s="183">
        <f>Calculations!M59</f>
        <v>0</v>
      </c>
      <c r="E57" s="183">
        <f>Calculations!N59</f>
        <v>0</v>
      </c>
    </row>
    <row r="58">
      <c r="A58" s="181" t="str">
        <f>Calculations!A60</f>
        <v>HIP17695</v>
      </c>
      <c r="B58" s="181">
        <f>Calculations!H60</f>
        <v>6.052</v>
      </c>
      <c r="C58" s="183">
        <f>Calculations!L60</f>
        <v>0.000000000244</v>
      </c>
      <c r="D58" s="183">
        <f>Calculations!M60</f>
        <v>0.000000000334</v>
      </c>
      <c r="E58" s="183">
        <f>Calculations!N60</f>
        <v>0.00000000902</v>
      </c>
    </row>
    <row r="59">
      <c r="A59" s="181" t="str">
        <f>Calculations!A61</f>
        <v/>
      </c>
      <c r="B59" s="185" t="str">
        <f>Calculations!H61</f>
        <v/>
      </c>
      <c r="C59" s="183" t="str">
        <f>Calculations!L61</f>
        <v/>
      </c>
      <c r="D59" s="183" t="str">
        <f>Calculations!M61</f>
        <v/>
      </c>
      <c r="E59" s="183" t="str">
        <f>Calculations!N61</f>
        <v/>
      </c>
    </row>
    <row r="60">
      <c r="A60" s="181" t="str">
        <f>Calculations!A62</f>
        <v>KEY:</v>
      </c>
      <c r="B60" s="185" t="str">
        <f>Calculations!H62</f>
        <v/>
      </c>
      <c r="C60" s="184" t="str">
        <f>Calculations!L62</f>
        <v/>
      </c>
      <c r="D60" s="184" t="str">
        <f>Calculations!M62</f>
        <v/>
      </c>
      <c r="E60" s="184" t="str">
        <f>Calculations!N62</f>
        <v/>
      </c>
    </row>
    <row r="61">
      <c r="A61" s="181" t="str">
        <f>Calculations!A63</f>
        <v>Ancillary info.</v>
      </c>
      <c r="B61" s="185" t="str">
        <f>Calculations!H63</f>
        <v/>
      </c>
      <c r="C61" s="184" t="str">
        <f>Calculations!L63</f>
        <v/>
      </c>
      <c r="D61" s="184" t="str">
        <f>Calculations!M63</f>
        <v/>
      </c>
      <c r="E61" s="184" t="str">
        <f>Calculations!N63</f>
        <v/>
      </c>
    </row>
    <row r="62">
      <c r="A62" s="181" t="str">
        <f>Calculations!A64</f>
        <v>Free form input</v>
      </c>
      <c r="B62" s="185" t="str">
        <f>Calculations!H64</f>
        <v/>
      </c>
      <c r="C62" s="184" t="str">
        <f>Calculations!L64</f>
        <v/>
      </c>
      <c r="D62" s="184" t="str">
        <f>Calculations!M64</f>
        <v/>
      </c>
      <c r="E62" s="184" t="str">
        <f>Calculations!N64</f>
        <v/>
      </c>
    </row>
    <row r="63">
      <c r="A63" s="181" t="str">
        <f>Calculations!A65</f>
        <v>Drop down input</v>
      </c>
      <c r="B63" s="185" t="str">
        <f>Calculations!H65</f>
        <v/>
      </c>
      <c r="C63" s="184" t="str">
        <f>Calculations!L65</f>
        <v/>
      </c>
      <c r="D63" s="184" t="str">
        <f>Calculations!M65</f>
        <v/>
      </c>
      <c r="E63" s="184" t="str">
        <f>Calculations!N65</f>
        <v/>
      </c>
    </row>
    <row r="64">
      <c r="A64" s="181" t="str">
        <f>Calculations!A66</f>
        <v>Calculated output</v>
      </c>
      <c r="B64" s="185" t="str">
        <f>Calculations!H66</f>
        <v/>
      </c>
      <c r="C64" s="184" t="str">
        <f>Calculations!L66</f>
        <v/>
      </c>
      <c r="D64" s="184" t="str">
        <f>Calculations!M66</f>
        <v/>
      </c>
      <c r="E64" s="184" t="str">
        <f>Calculations!N66</f>
        <v/>
      </c>
    </row>
    <row r="65">
      <c r="A65" s="181" t="str">
        <f>Calculations!A67</f>
        <v>Ancillary output</v>
      </c>
      <c r="B65" s="181" t="str">
        <f>Calculations!H67</f>
        <v/>
      </c>
      <c r="C65" s="181" t="str">
        <f>Calculations!L67</f>
        <v/>
      </c>
      <c r="D65" s="181" t="str">
        <f>Calculations!M67</f>
        <v/>
      </c>
      <c r="E65" s="181" t="str">
        <f>Calculations!N67</f>
        <v/>
      </c>
    </row>
    <row r="66">
      <c r="A66" s="181" t="str">
        <f>Calculations!A68</f>
        <v/>
      </c>
      <c r="B66" s="181" t="str">
        <f>Calculations!H68</f>
        <v/>
      </c>
      <c r="C66" s="181" t="str">
        <f>Calculations!L68</f>
        <v/>
      </c>
      <c r="D66" s="181" t="str">
        <f>Calculations!M68</f>
        <v/>
      </c>
      <c r="E66" s="181" t="str">
        <f>Calculations!N68</f>
        <v/>
      </c>
    </row>
    <row r="67">
      <c r="A67" s="181" t="str">
        <f>Calculations!A69</f>
        <v/>
      </c>
      <c r="B67" s="181" t="str">
        <f>Calculations!H69</f>
        <v/>
      </c>
      <c r="C67" s="181" t="str">
        <f>Calculations!L69</f>
        <v/>
      </c>
      <c r="D67" s="181" t="str">
        <f>Calculations!M69</f>
        <v/>
      </c>
      <c r="E67" s="181" t="str">
        <f>Calculations!N69</f>
        <v/>
      </c>
    </row>
    <row r="68">
      <c r="A68" s="181" t="str">
        <f>Calculations!A70</f>
        <v/>
      </c>
      <c r="B68" s="181" t="str">
        <f>Calculations!H70</f>
        <v/>
      </c>
      <c r="C68" s="181" t="str">
        <f>Calculations!L70</f>
        <v/>
      </c>
      <c r="D68" s="181" t="str">
        <f>Calculations!M70</f>
        <v/>
      </c>
      <c r="E68" s="181" t="str">
        <f>Calculations!N70</f>
        <v/>
      </c>
    </row>
    <row r="69">
      <c r="A69" s="181" t="str">
        <f>Calculations!A71</f>
        <v/>
      </c>
      <c r="B69" s="185" t="str">
        <f>Calculations!H71</f>
        <v/>
      </c>
      <c r="C69" s="184" t="str">
        <f>Calculations!L71</f>
        <v/>
      </c>
      <c r="D69" s="184" t="str">
        <f>Calculations!M71</f>
        <v/>
      </c>
      <c r="E69" s="184" t="str">
        <f>Calculations!N71</f>
        <v/>
      </c>
    </row>
    <row r="70">
      <c r="A70" s="181" t="str">
        <f>Calculations!A72</f>
        <v/>
      </c>
      <c r="B70" s="181" t="str">
        <f>Calculations!H72</f>
        <v/>
      </c>
      <c r="C70" s="181" t="str">
        <f>Calculations!L72</f>
        <v/>
      </c>
      <c r="D70" s="181" t="str">
        <f>Calculations!M72</f>
        <v/>
      </c>
      <c r="E70" s="181" t="str">
        <f>Calculations!N72</f>
        <v/>
      </c>
    </row>
    <row r="71">
      <c r="A71" s="181" t="str">
        <f>Calculations!A73</f>
        <v/>
      </c>
      <c r="B71" s="181" t="str">
        <f>Calculations!H73</f>
        <v/>
      </c>
      <c r="C71" s="181" t="str">
        <f>Calculations!L73</f>
        <v/>
      </c>
      <c r="D71" s="181" t="str">
        <f>Calculations!M73</f>
        <v/>
      </c>
      <c r="E71" s="181" t="str">
        <f>Calculations!N73</f>
        <v/>
      </c>
    </row>
    <row r="72">
      <c r="A72" s="181" t="str">
        <f>Calculations!A74</f>
        <v/>
      </c>
      <c r="B72" s="181" t="str">
        <f>Calculations!H74</f>
        <v/>
      </c>
      <c r="C72" s="181" t="str">
        <f>Calculations!L74</f>
        <v/>
      </c>
      <c r="D72" s="181" t="str">
        <f>Calculations!M74</f>
        <v/>
      </c>
      <c r="E72" s="181" t="str">
        <f>Calculations!N74</f>
        <v/>
      </c>
    </row>
    <row r="73">
      <c r="A73" s="181" t="str">
        <f>Calculations!A75</f>
        <v/>
      </c>
      <c r="B73" s="181" t="str">
        <f>Calculations!H75</f>
        <v/>
      </c>
      <c r="C73" s="181" t="str">
        <f>Calculations!L75</f>
        <v/>
      </c>
      <c r="D73" s="181" t="str">
        <f>Calculations!M75</f>
        <v/>
      </c>
      <c r="E73" s="181" t="str">
        <f>Calculations!N75</f>
        <v/>
      </c>
    </row>
    <row r="74">
      <c r="A74" s="181" t="str">
        <f>Calculations!A76</f>
        <v/>
      </c>
      <c r="B74" s="181" t="str">
        <f>Calculations!H76</f>
        <v/>
      </c>
      <c r="C74" s="181" t="str">
        <f>Calculations!L76</f>
        <v/>
      </c>
      <c r="D74" s="181" t="str">
        <f>Calculations!M76</f>
        <v/>
      </c>
      <c r="E74" s="181" t="str">
        <f>Calculations!N76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62" t="s">
        <v>59</v>
      </c>
      <c r="C1" s="162" t="s">
        <v>62</v>
      </c>
      <c r="D1" s="162" t="s">
        <v>198</v>
      </c>
      <c r="E1" s="162" t="s">
        <v>62</v>
      </c>
      <c r="F1" s="162" t="s">
        <v>48</v>
      </c>
      <c r="H1" s="186" t="s">
        <v>199</v>
      </c>
    </row>
    <row r="2" ht="15.75" customHeight="1">
      <c r="A2" s="162" t="s">
        <v>47</v>
      </c>
      <c r="C2" s="162" t="s">
        <v>48</v>
      </c>
      <c r="D2" s="162" t="s">
        <v>59</v>
      </c>
      <c r="E2" s="162">
        <v>-2.8</v>
      </c>
      <c r="F2" s="162">
        <v>-2.3</v>
      </c>
      <c r="H2" s="187"/>
    </row>
    <row r="3" ht="15.75" customHeight="1">
      <c r="A3" s="162" t="s">
        <v>86</v>
      </c>
      <c r="D3" s="162" t="s">
        <v>47</v>
      </c>
      <c r="E3" s="162">
        <v>-8.0</v>
      </c>
      <c r="F3" s="162">
        <v>-2.3</v>
      </c>
      <c r="H3" s="188" t="s">
        <v>200</v>
      </c>
    </row>
    <row r="4" ht="15.75" customHeight="1">
      <c r="D4" s="162" t="s">
        <v>86</v>
      </c>
      <c r="E4" s="162">
        <v>-2.8</v>
      </c>
      <c r="F4" s="162">
        <v>0.0</v>
      </c>
      <c r="H4" s="189">
        <v>2.99792E10</v>
      </c>
    </row>
    <row r="5" ht="15.75" customHeight="1">
      <c r="H5" s="188" t="s">
        <v>201</v>
      </c>
    </row>
    <row r="6" ht="15.75" customHeight="1">
      <c r="H6" s="189">
        <v>6.62607E-27</v>
      </c>
    </row>
    <row r="7" ht="15.75" customHeight="1">
      <c r="H7" s="188" t="s">
        <v>202</v>
      </c>
    </row>
    <row r="8" ht="15.75" customHeight="1">
      <c r="H8" s="189">
        <v>1.38065E-16</v>
      </c>
    </row>
    <row r="9" ht="15.75" customHeight="1">
      <c r="H9" s="188" t="s">
        <v>203</v>
      </c>
    </row>
    <row r="10" ht="15.75" customHeight="1">
      <c r="H10" s="189">
        <v>6.957E10</v>
      </c>
    </row>
    <row r="11" ht="15.75" customHeight="1">
      <c r="H11" s="188" t="s">
        <v>204</v>
      </c>
    </row>
    <row r="12" ht="15.75" customHeight="1">
      <c r="H12" s="189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