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L2\需求\战斗\"/>
    </mc:Choice>
  </mc:AlternateContent>
  <bookViews>
    <workbookView minimized="1" xWindow="0" yWindow="0" windowWidth="28080" windowHeight="12630"/>
  </bookViews>
  <sheets>
    <sheet name="导表_技能" sheetId="1" r:id="rId1"/>
    <sheet name="导表_模型数据" sheetId="4" r:id="rId2"/>
    <sheet name="导表_职业技能树" sheetId="2" r:id="rId3"/>
    <sheet name="技能数值填写标准" sheetId="3" r:id="rId4"/>
  </sheets>
  <calcPr calcId="171027" concurrentCalc="0"/>
</workbook>
</file>

<file path=xl/calcChain.xml><?xml version="1.0" encoding="utf-8"?>
<calcChain xmlns="http://schemas.openxmlformats.org/spreadsheetml/2006/main">
  <c r="O16" i="1" l="1"/>
  <c r="M16" i="1"/>
  <c r="F16" i="1"/>
  <c r="F30" i="1"/>
  <c r="M105" i="1"/>
  <c r="P110" i="1"/>
  <c r="P111" i="1"/>
  <c r="P130" i="1"/>
  <c r="M129" i="1"/>
  <c r="M130" i="1"/>
  <c r="M132" i="1"/>
  <c r="M131" i="1"/>
  <c r="P34" i="1"/>
  <c r="M7" i="1"/>
  <c r="P7" i="1"/>
  <c r="P14" i="1"/>
  <c r="P171" i="1"/>
  <c r="P172" i="1"/>
  <c r="M172" i="1"/>
  <c r="P170" i="1"/>
  <c r="M170" i="1"/>
  <c r="M169" i="1"/>
  <c r="P166" i="1"/>
  <c r="M166" i="1"/>
  <c r="M165" i="1"/>
  <c r="M167" i="1"/>
  <c r="M164" i="1"/>
  <c r="P160" i="1"/>
  <c r="P161" i="1"/>
  <c r="P159" i="1"/>
  <c r="M162" i="1"/>
  <c r="M160" i="1"/>
  <c r="M161" i="1"/>
  <c r="M159" i="1"/>
  <c r="M155" i="1"/>
  <c r="M156" i="1"/>
  <c r="M157" i="1"/>
  <c r="M154" i="1"/>
  <c r="P150" i="1"/>
  <c r="M150" i="1"/>
  <c r="M151" i="1"/>
  <c r="M152" i="1"/>
  <c r="M149" i="1"/>
  <c r="P145" i="1"/>
  <c r="M145" i="1"/>
  <c r="M146" i="1"/>
  <c r="M147" i="1"/>
  <c r="M144" i="1"/>
  <c r="P140" i="1"/>
  <c r="M140" i="1"/>
  <c r="M141" i="1"/>
  <c r="M142" i="1"/>
  <c r="M139" i="1"/>
  <c r="P136" i="1"/>
  <c r="M136" i="1"/>
  <c r="M135" i="1"/>
  <c r="M137" i="1"/>
  <c r="M134" i="1"/>
  <c r="M124" i="1"/>
  <c r="P125" i="1"/>
  <c r="M125" i="1"/>
  <c r="M126" i="1"/>
  <c r="M127" i="1"/>
  <c r="M118" i="1"/>
  <c r="M119" i="1"/>
  <c r="M114" i="1"/>
  <c r="M116" i="1"/>
  <c r="M117" i="1"/>
  <c r="P120" i="1"/>
  <c r="M120" i="1"/>
  <c r="P121" i="1"/>
  <c r="M121" i="1"/>
  <c r="M122" i="1"/>
  <c r="P115" i="1"/>
  <c r="M115" i="1"/>
  <c r="M113" i="1"/>
  <c r="P101" i="1"/>
  <c r="M101" i="1"/>
  <c r="P100" i="1"/>
  <c r="M100" i="1"/>
  <c r="M112" i="1"/>
  <c r="M110" i="1"/>
  <c r="M111" i="1"/>
  <c r="M109" i="1"/>
  <c r="P106" i="1"/>
  <c r="M107" i="1"/>
  <c r="M104" i="1"/>
  <c r="M82" i="1"/>
  <c r="M106" i="1"/>
  <c r="M102" i="1"/>
  <c r="M99" i="1"/>
  <c r="M98" i="1"/>
  <c r="M92" i="1"/>
  <c r="P91" i="1"/>
  <c r="M91" i="1"/>
  <c r="P90" i="1"/>
  <c r="M90" i="1"/>
  <c r="M89" i="1"/>
  <c r="M97" i="1"/>
  <c r="M96" i="1"/>
  <c r="P95" i="1"/>
  <c r="M95" i="1"/>
  <c r="M94" i="1"/>
  <c r="M93" i="1"/>
  <c r="P75" i="1"/>
  <c r="P28" i="1"/>
  <c r="P21" i="1"/>
  <c r="P87" i="1"/>
  <c r="M87" i="1"/>
  <c r="P86" i="1"/>
  <c r="M86" i="1"/>
  <c r="P85" i="1"/>
  <c r="M85" i="1"/>
  <c r="M84" i="1"/>
  <c r="P80" i="1"/>
  <c r="M80" i="1"/>
  <c r="P81" i="1"/>
  <c r="M81" i="1"/>
  <c r="M79" i="1"/>
  <c r="M77" i="1"/>
  <c r="M76" i="1"/>
  <c r="M75" i="1"/>
  <c r="M74" i="1"/>
  <c r="M22" i="1"/>
  <c r="M20" i="1"/>
  <c r="O19" i="1"/>
  <c r="O5" i="1"/>
  <c r="M19" i="1"/>
  <c r="O29" i="1"/>
  <c r="P13" i="1"/>
  <c r="F107" i="1"/>
  <c r="F106" i="1"/>
  <c r="F137" i="1"/>
  <c r="F136" i="1"/>
  <c r="F167" i="1"/>
  <c r="F166" i="1"/>
  <c r="F87" i="1"/>
  <c r="F86" i="1"/>
  <c r="F172" i="1"/>
  <c r="F171" i="1"/>
  <c r="F82" i="1"/>
  <c r="F81" i="1"/>
  <c r="F92" i="1"/>
  <c r="F91" i="1"/>
  <c r="F132" i="1"/>
  <c r="F131" i="1"/>
  <c r="F77" i="1"/>
  <c r="F76" i="1"/>
  <c r="F162" i="1"/>
  <c r="F161" i="1"/>
  <c r="F97" i="1"/>
  <c r="F96" i="1"/>
  <c r="F157" i="1"/>
  <c r="F156" i="1"/>
  <c r="F46" i="1"/>
  <c r="F47" i="1"/>
  <c r="F152" i="1"/>
  <c r="F151" i="1"/>
  <c r="F147" i="1"/>
  <c r="F146" i="1"/>
  <c r="F142" i="1"/>
  <c r="F141" i="1"/>
  <c r="F72" i="1"/>
  <c r="B52" i="1"/>
  <c r="B57" i="1"/>
  <c r="B62" i="1"/>
  <c r="B67" i="1"/>
  <c r="B72" i="1"/>
  <c r="F71" i="1"/>
  <c r="B51" i="1"/>
  <c r="B56" i="1"/>
  <c r="B61" i="1"/>
  <c r="B66" i="1"/>
  <c r="B71" i="1"/>
  <c r="B50" i="1"/>
  <c r="B55" i="1"/>
  <c r="B60" i="1"/>
  <c r="B65" i="1"/>
  <c r="B70" i="1"/>
  <c r="B49" i="1"/>
  <c r="B54" i="1"/>
  <c r="B59" i="1"/>
  <c r="B64" i="1"/>
  <c r="B69" i="1"/>
  <c r="B48" i="1"/>
  <c r="B53" i="1"/>
  <c r="B58" i="1"/>
  <c r="B63" i="1"/>
  <c r="B68" i="1"/>
  <c r="F67" i="1"/>
  <c r="F66" i="1"/>
  <c r="F62" i="1"/>
  <c r="F61" i="1"/>
  <c r="F57" i="1"/>
  <c r="F56" i="1"/>
  <c r="F52" i="1"/>
  <c r="F51" i="1"/>
  <c r="F35" i="1"/>
  <c r="F34" i="1"/>
  <c r="F41" i="1"/>
  <c r="F40" i="1"/>
  <c r="M29" i="1"/>
  <c r="F29" i="1"/>
  <c r="Q28" i="1"/>
  <c r="O28" i="1"/>
  <c r="M28" i="1"/>
  <c r="F28" i="1"/>
  <c r="O27" i="1"/>
  <c r="M27" i="1"/>
  <c r="O26" i="1"/>
  <c r="M26" i="1"/>
  <c r="F25" i="1"/>
  <c r="O22" i="1"/>
  <c r="F22" i="1"/>
  <c r="Q21" i="1"/>
  <c r="O21" i="1"/>
  <c r="M21" i="1"/>
  <c r="F21" i="1"/>
  <c r="O20" i="1"/>
  <c r="O15" i="1"/>
  <c r="M15" i="1"/>
  <c r="F15" i="1"/>
  <c r="Q14" i="1"/>
  <c r="O14" i="1"/>
  <c r="M14" i="1"/>
  <c r="F14" i="1"/>
  <c r="O13" i="1"/>
  <c r="M13" i="1"/>
  <c r="O12" i="1"/>
  <c r="M12" i="1"/>
  <c r="O9" i="1"/>
  <c r="M9" i="1"/>
  <c r="F9" i="1"/>
  <c r="O8" i="1"/>
  <c r="M8" i="1"/>
  <c r="F8" i="1"/>
  <c r="Q7" i="1"/>
  <c r="F7" i="1"/>
  <c r="O6" i="1"/>
  <c r="M6" i="1"/>
  <c r="M5" i="1"/>
  <c r="M171" i="1"/>
</calcChain>
</file>

<file path=xl/comments1.xml><?xml version="1.0" encoding="utf-8"?>
<comments xmlns="http://schemas.openxmlformats.org/spreadsheetml/2006/main">
  <authors>
    <author>作者</author>
    <author>SkyUser</author>
    <author>Cherry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陈睿：
</t>
        </r>
        <r>
          <rPr>
            <sz val="9"/>
            <rFont val="宋体"/>
            <family val="3"/>
            <charset val="134"/>
          </rPr>
          <t>技能编号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学习该技能时 学习者需要达到的等级（可能是人也可能是宠物）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宠物专用
</t>
        </r>
        <r>
          <rPr>
            <sz val="9"/>
            <rFont val="宋体"/>
            <family val="3"/>
            <charset val="134"/>
          </rPr>
          <t>学习该技能需要达到的品阶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学习该等级技能需要消耗的游戏币数目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技能阶数，只有上阶技能等级满时才能够学习更高阶的技能。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当前阶数下的技能等级</t>
        </r>
      </text>
    </comment>
    <comment ref="I1" authorId="0" shapeId="0">
      <text>
        <r>
          <rPr>
            <sz val="9"/>
            <rFont val="宋体"/>
            <family val="3"/>
            <charset val="134"/>
          </rPr>
          <t xml:space="preserve">所有对象阵营选择都要采取下面的编号:
</t>
        </r>
        <r>
          <rPr>
            <sz val="9"/>
            <rFont val="宋体"/>
            <family val="3"/>
            <charset val="134"/>
          </rPr>
          <t xml:space="preserve">1 敌方阵营
</t>
        </r>
        <r>
          <rPr>
            <sz val="9"/>
            <rFont val="宋体"/>
            <family val="3"/>
            <charset val="134"/>
          </rPr>
          <t xml:space="preserve">2 己方阵营(不包括自己)
</t>
        </r>
        <r>
          <rPr>
            <sz val="9"/>
            <rFont val="宋体"/>
            <family val="3"/>
            <charset val="134"/>
          </rPr>
          <t xml:space="preserve">3 自己
</t>
        </r>
        <r>
          <rPr>
            <sz val="9"/>
            <rFont val="宋体"/>
            <family val="3"/>
            <charset val="134"/>
          </rPr>
          <t>4 己方阵营(包括自己)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段数列仅供策划确认以及技能说明引用使用，伤害结算流程不使用
</t>
        </r>
        <r>
          <rPr>
            <sz val="9"/>
            <rFont val="宋体"/>
            <family val="3"/>
            <charset val="134"/>
          </rPr>
          <t xml:space="preserve">第1种攻击盒的段数，多段技能可能经过不止一种攻击盒，通过攻击盒序号区分每种攻击盒作用的段数和攻击系数、附加攻击力
</t>
        </r>
      </text>
    </comment>
    <comment ref="W1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表示当角色攻击敌人时，会将攻击伤害的百分之多少转化为自身血量，100表示100%转化为自身血量</t>
        </r>
      </text>
    </comment>
    <comment ref="Y1" authorId="1" shapeId="0">
      <text>
        <r>
          <rPr>
            <b/>
            <sz val="12"/>
            <color indexed="81"/>
            <rFont val="宋体"/>
            <family val="3"/>
            <charset val="134"/>
          </rPr>
          <t>SkyUser:
0 ：进攻
1 ：防守
2 ：all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SkyUser:
1.普通技能
2.特殊技能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G1" authorId="0" shapeId="0">
      <text>
        <r>
          <rPr>
            <sz val="9"/>
            <rFont val="宋体"/>
            <family val="3"/>
            <charset val="134"/>
          </rPr>
          <t xml:space="preserve">陈睿:
</t>
        </r>
        <r>
          <rPr>
            <sz val="9"/>
            <rFont val="宋体"/>
            <family val="3"/>
            <charset val="134"/>
          </rPr>
          <t xml:space="preserve">此列填写附加状态的编号、等级、秒数，中间用空格隔开
</t>
        </r>
        <r>
          <rPr>
            <sz val="9"/>
            <rFont val="宋体"/>
            <family val="3"/>
            <charset val="134"/>
          </rPr>
          <t>附加状态是指技能施放瞬间施加的状态</t>
        </r>
      </text>
    </comment>
    <comment ref="AH1" authorId="0" shapeId="0">
      <text>
        <r>
          <rPr>
            <sz val="9"/>
            <rFont val="宋体"/>
            <family val="3"/>
            <charset val="134"/>
          </rPr>
          <t xml:space="preserve">参考
</t>
        </r>
        <r>
          <rPr>
            <sz val="9"/>
            <rFont val="宋体"/>
            <family val="3"/>
            <charset val="134"/>
          </rPr>
          <t xml:space="preserve">1 所有敌人
</t>
        </r>
        <r>
          <rPr>
            <sz val="9"/>
            <rFont val="宋体"/>
            <family val="3"/>
            <charset val="134"/>
          </rPr>
          <t xml:space="preserve">2 己方队友(不包括自己)
</t>
        </r>
        <r>
          <rPr>
            <sz val="9"/>
            <rFont val="宋体"/>
            <family val="3"/>
            <charset val="134"/>
          </rPr>
          <t xml:space="preserve">3 自己
</t>
        </r>
        <r>
          <rPr>
            <sz val="9"/>
            <rFont val="宋体"/>
            <family val="3"/>
            <charset val="134"/>
          </rPr>
          <t xml:space="preserve">4 己方(包括自己)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默认值是3</t>
        </r>
      </text>
    </comment>
    <comment ref="AM1" authorId="0" shapeId="0">
      <text>
        <r>
          <rPr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 xml:space="preserve">1. 没有填图标名称的，找图标名称为技能编号的图标，如果不存在该图标，则用默认图标
</t>
        </r>
        <r>
          <rPr>
            <sz val="9"/>
            <rFont val="宋体"/>
            <family val="3"/>
            <charset val="134"/>
          </rPr>
          <t>2. 填了图标名称的，以填写的名称为图标名称，如果不存在该图标，则用默认图标</t>
        </r>
      </text>
    </comment>
    <comment ref="AN1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0-1的浮点数,0表示不会发生combo，1表示100%发生combo，发生combo时，当次伤害加倍并记录combo次数，本技能结束时combo次数进行结算并清零</t>
        </r>
      </text>
    </comment>
    <comment ref="AS1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0 天赋被动技能
</t>
        </r>
        <r>
          <rPr>
            <sz val="9"/>
            <rFont val="宋体"/>
            <family val="3"/>
            <charset val="134"/>
          </rPr>
          <t xml:space="preserve">1为自动释放的主动技能
</t>
        </r>
        <r>
          <rPr>
            <sz val="9"/>
            <rFont val="宋体"/>
            <family val="3"/>
            <charset val="134"/>
          </rPr>
          <t>2为手动释放的主动技能</t>
        </r>
      </text>
    </comment>
    <comment ref="AT1" authorId="0" shapeId="0">
      <text>
        <r>
          <rPr>
            <sz val="9"/>
            <rFont val="宋体"/>
            <family val="3"/>
            <charset val="134"/>
          </rPr>
          <t xml:space="preserve">仅当技能触发类型为0时有效
</t>
        </r>
        <r>
          <rPr>
            <sz val="9"/>
            <rFont val="宋体"/>
            <family val="3"/>
            <charset val="134"/>
          </rPr>
          <t xml:space="preserve">被动技能的触发条件
</t>
        </r>
        <r>
          <rPr>
            <sz val="9"/>
            <rFont val="宋体"/>
            <family val="3"/>
            <charset val="134"/>
          </rPr>
          <t xml:space="preserve">1 攻击
</t>
        </r>
        <r>
          <rPr>
            <sz val="9"/>
            <rFont val="宋体"/>
            <family val="3"/>
            <charset val="134"/>
          </rPr>
          <t xml:space="preserve">2 被攻击  3 战斗开始
</t>
        </r>
        <r>
          <rPr>
            <sz val="9"/>
            <rFont val="宋体"/>
            <family val="3"/>
            <charset val="134"/>
          </rPr>
          <t>4 死亡</t>
        </r>
      </text>
    </comment>
    <comment ref="AU1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仅当技能触发类型为0时有效
</t>
        </r>
        <r>
          <rPr>
            <sz val="9"/>
            <rFont val="宋体"/>
            <family val="3"/>
            <charset val="134"/>
          </rPr>
          <t>0-1</t>
        </r>
      </text>
    </comment>
    <comment ref="AV1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回合为单位
</t>
        </r>
        <r>
          <rPr>
            <sz val="9"/>
            <rFont val="宋体"/>
            <family val="3"/>
            <charset val="134"/>
          </rPr>
          <t>0即无CD</t>
        </r>
      </text>
    </comment>
    <comment ref="AW2" authorId="2" shapeId="0">
      <text>
        <r>
          <rPr>
            <b/>
            <sz val="9"/>
            <rFont val="宋体"/>
            <family val="3"/>
            <charset val="134"/>
          </rPr>
          <t>Cherry: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这里英文程序之前命名反了，反正能量对应技能，怒气对应大招</t>
        </r>
      </text>
    </comment>
    <comment ref="Q7" authorId="2" shapeId="0">
      <text>
        <r>
          <rPr>
            <b/>
            <sz val="9"/>
            <rFont val="宋体"/>
            <family val="3"/>
            <charset val="134"/>
          </rPr>
          <t>Cherry: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对面放大招前放，功效奇棒，技巧较高</t>
        </r>
      </text>
    </comment>
    <comment ref="O13" authorId="2" shapeId="0">
      <text>
        <r>
          <rPr>
            <b/>
            <sz val="9"/>
            <rFont val="宋体"/>
            <family val="3"/>
            <charset val="134"/>
          </rPr>
          <t>Cherry: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一击必杀 命中 暴击尤为重要</t>
        </r>
      </text>
    </comment>
    <comment ref="O18" authorId="2" shapeId="0">
      <text>
        <r>
          <rPr>
            <b/>
            <sz val="9"/>
            <rFont val="宋体"/>
            <family val="3"/>
            <charset val="134"/>
          </rPr>
          <t>Cherry: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雷电得撑血</t>
        </r>
      </text>
    </comment>
    <comment ref="O22" authorId="2" shapeId="0">
      <text>
        <r>
          <rPr>
            <b/>
            <sz val="9"/>
            <rFont val="宋体"/>
            <family val="3"/>
            <charset val="134"/>
          </rPr>
          <t>Cherry: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大招暴击一下就牛了
</t>
        </r>
        <r>
          <rPr>
            <sz val="9"/>
            <rFont val="宋体"/>
            <family val="3"/>
            <charset val="134"/>
          </rPr>
          <t xml:space="preserve">随机性较大 不可刻意追求
</t>
        </r>
        <r>
          <rPr>
            <sz val="9"/>
            <rFont val="宋体"/>
            <family val="3"/>
            <charset val="134"/>
          </rPr>
          <t>特殊打法：追求暴击，拼大招暴击人品 需要一定防御使得撑到5层触电（第四回合） 且不适合PVP</t>
        </r>
      </text>
    </comment>
    <comment ref="O24" authorId="2" shapeId="0">
      <text>
        <r>
          <rPr>
            <b/>
            <sz val="9"/>
            <rFont val="宋体"/>
            <family val="3"/>
            <charset val="134"/>
          </rPr>
          <t>Cherry: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雷电得撑血</t>
        </r>
      </text>
    </comment>
    <comment ref="AM25" authorId="1" shapeId="0">
      <text>
        <r>
          <rPr>
            <sz val="9"/>
            <rFont val="宋体"/>
            <family val="3"/>
            <charset val="134"/>
          </rPr>
          <t xml:space="preserve">ljj:
</t>
        </r>
        <r>
          <rPr>
            <sz val="9"/>
            <rFont val="宋体"/>
            <family val="3"/>
            <charset val="134"/>
          </rPr>
          <t xml:space="preserve">随便填的
</t>
        </r>
      </text>
    </comment>
    <comment ref="O29" authorId="2" shapeId="0">
      <text>
        <r>
          <rPr>
            <b/>
            <sz val="9"/>
            <rFont val="宋体"/>
            <family val="3"/>
            <charset val="134"/>
          </rPr>
          <t>Cherry: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全部暴击
</t>
        </r>
        <r>
          <rPr>
            <sz val="9"/>
            <rFont val="宋体"/>
            <family val="3"/>
            <charset val="134"/>
          </rPr>
          <t xml:space="preserve">鸡肋之处在与需要属性优势
</t>
        </r>
        <r>
          <rPr>
            <sz val="9"/>
            <rFont val="宋体"/>
            <family val="3"/>
            <charset val="134"/>
          </rPr>
          <t xml:space="preserve">特殊打法：只堆攻击属性尤其是暴击，而基本不堆防御属性，召唤师带加攻 速大招 一波流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已校验过 效果明显</t>
        </r>
      </text>
    </comment>
    <comment ref="AM30" authorId="1" shapeId="0">
      <text>
        <r>
          <rPr>
            <sz val="9"/>
            <rFont val="宋体"/>
            <family val="3"/>
            <charset val="134"/>
          </rPr>
          <t xml:space="preserve">ljj:
</t>
        </r>
        <r>
          <rPr>
            <sz val="9"/>
            <rFont val="宋体"/>
            <family val="3"/>
            <charset val="134"/>
          </rPr>
          <t xml:space="preserve">随便填的
</t>
        </r>
      </text>
    </comment>
  </commentList>
</comments>
</file>

<file path=xl/comments2.xml><?xml version="1.0" encoding="utf-8"?>
<comments xmlns="http://schemas.openxmlformats.org/spreadsheetml/2006/main">
  <authors>
    <author>张一多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陈睿:
</t>
        </r>
        <r>
          <rPr>
            <sz val="9"/>
            <rFont val="宋体"/>
            <family val="3"/>
            <charset val="134"/>
          </rPr>
          <t>此列中的顺序决定技能界面中技能排列的顺序</t>
        </r>
      </text>
    </comment>
    <comment ref="C1" authorId="0" shapeId="0">
      <text>
        <r>
          <rPr>
            <sz val="9"/>
            <rFont val="宋体"/>
            <family val="3"/>
            <charset val="134"/>
          </rPr>
          <t xml:space="preserve">Cherry:
</t>
        </r>
        <r>
          <rPr>
            <sz val="9"/>
            <rFont val="宋体"/>
            <family val="3"/>
            <charset val="134"/>
          </rPr>
          <t xml:space="preserve">0 天赋被动技能
</t>
        </r>
        <r>
          <rPr>
            <sz val="9"/>
            <rFont val="宋体"/>
            <family val="3"/>
            <charset val="134"/>
          </rPr>
          <t xml:space="preserve">1为自动释放的主动技能
</t>
        </r>
        <r>
          <rPr>
            <sz val="9"/>
            <rFont val="宋体"/>
            <family val="3"/>
            <charset val="134"/>
          </rPr>
          <t>2为手动释放的主动技能</t>
        </r>
      </text>
    </comment>
  </commentList>
</comments>
</file>

<file path=xl/sharedStrings.xml><?xml version="1.0" encoding="utf-8"?>
<sst xmlns="http://schemas.openxmlformats.org/spreadsheetml/2006/main" count="958" uniqueCount="632">
  <si>
    <t>是否导表</t>
  </si>
  <si>
    <t>编号</t>
  </si>
  <si>
    <t>名称</t>
  </si>
  <si>
    <t>学习等级</t>
  </si>
  <si>
    <t>学习品阶</t>
  </si>
  <si>
    <t>学习消耗游戏币</t>
  </si>
  <si>
    <t>技能阶数</t>
  </si>
  <si>
    <t>技能等级</t>
  </si>
  <si>
    <t>影响对象阵营</t>
  </si>
  <si>
    <t>段数</t>
  </si>
  <si>
    <t>攻击系数</t>
  </si>
  <si>
    <t>附加攻击力</t>
  </si>
  <si>
    <t>技能强度规划</t>
  </si>
  <si>
    <t>伤害最小</t>
  </si>
  <si>
    <t>伤害最大</t>
  </si>
  <si>
    <t>功效均值</t>
  </si>
  <si>
    <t>功效极值</t>
  </si>
  <si>
    <t>属性培养推荐</t>
  </si>
  <si>
    <t>附加破防</t>
  </si>
  <si>
    <t>附加命中力</t>
  </si>
  <si>
    <t>暴击</t>
  </si>
  <si>
    <t>附加暴击伤害提升</t>
  </si>
  <si>
    <t>攻击吸血百分比</t>
  </si>
  <si>
    <t>血量回复</t>
  </si>
  <si>
    <t>附加状态1</t>
  </si>
  <si>
    <t>附加状态目标1</t>
  </si>
  <si>
    <t>附加状态2</t>
  </si>
  <si>
    <t>附加状态目标2</t>
  </si>
  <si>
    <t>图标名称</t>
  </si>
  <si>
    <t>连击几率</t>
  </si>
  <si>
    <t>技能描述</t>
  </si>
  <si>
    <t>详细描述</t>
  </si>
  <si>
    <t>备注</t>
  </si>
  <si>
    <t>升级描述</t>
  </si>
  <si>
    <t>操作方式</t>
  </si>
  <si>
    <t>触发条件</t>
  </si>
  <si>
    <t>触发概率</t>
  </si>
  <si>
    <t>技能CD</t>
  </si>
  <si>
    <t>能量值</t>
  </si>
  <si>
    <t>怒气值</t>
  </si>
  <si>
    <t>isload</t>
  </si>
  <si>
    <t>id</t>
  </si>
  <si>
    <t>name</t>
  </si>
  <si>
    <t>learn_level</t>
  </si>
  <si>
    <t>learn_quity</t>
  </si>
  <si>
    <t>price</t>
  </si>
  <si>
    <t>level_count</t>
  </si>
  <si>
    <t>skill_level</t>
  </si>
  <si>
    <t>target</t>
  </si>
  <si>
    <t>section_count</t>
  </si>
  <si>
    <t>damage_factor</t>
  </si>
  <si>
    <t>damage</t>
  </si>
  <si>
    <t>strength</t>
  </si>
  <si>
    <t>strengthmin</t>
  </si>
  <si>
    <t>strength_max</t>
  </si>
  <si>
    <t>function</t>
  </si>
  <si>
    <t>function_max</t>
  </si>
  <si>
    <t>suggestiton</t>
  </si>
  <si>
    <t>armorpenetration</t>
  </si>
  <si>
    <t>hit</t>
  </si>
  <si>
    <t>critical</t>
  </si>
  <si>
    <t>critical_dam_add</t>
  </si>
  <si>
    <t>dam2blood_percent</t>
  </si>
  <si>
    <t>blood_recover</t>
  </si>
  <si>
    <t>status_add1</t>
  </si>
  <si>
    <t>target_add1</t>
  </si>
  <si>
    <t>status_add2</t>
  </si>
  <si>
    <t>target_add2</t>
  </si>
  <si>
    <t>icon</t>
  </si>
  <si>
    <t>double_hit_per</t>
  </si>
  <si>
    <t>description</t>
  </si>
  <si>
    <t>des</t>
  </si>
  <si>
    <t>remarks</t>
  </si>
  <si>
    <t>upgrade_info</t>
  </si>
  <si>
    <t>operation_mode</t>
  </si>
  <si>
    <t>trigger</t>
  </si>
  <si>
    <t>trigger_chance</t>
  </si>
  <si>
    <t>cd</t>
  </si>
  <si>
    <t>rage</t>
  </si>
  <si>
    <t>energy</t>
  </si>
  <si>
    <t>（-1）表示不导出，2表示导出为字符串</t>
  </si>
  <si>
    <t>铁甲重拳</t>
  </si>
  <si>
    <t>skill_00</t>
  </si>
  <si>
    <t>战斗时25%防御额外转换成攻击力</t>
  </si>
  <si>
    <t>堆防御宝石</t>
  </si>
  <si>
    <t>旋风组合</t>
  </si>
  <si>
    <t>skill_01</t>
  </si>
  <si>
    <t>普攻4段攻击（每段35%的伤害）</t>
  </si>
  <si>
    <t>碎裂一击</t>
  </si>
  <si>
    <t>skill_02</t>
  </si>
  <si>
    <t>1.6倍攻击力的伤害，且强制命中</t>
  </si>
  <si>
    <t>克制射手高闪避</t>
  </si>
  <si>
    <t>防守反击</t>
  </si>
  <si>
    <t>skill_03</t>
  </si>
  <si>
    <t>进入防守姿态，防御力翻倍并因为被动天赋而同时提升了攻击力，受击后会立刻进行反击（100%的伤害）</t>
  </si>
  <si>
    <t>反克雷电大招</t>
  </si>
  <si>
    <t>skill_04</t>
  </si>
  <si>
    <t>6段迅猛攻击（每段50%的伤害），且无视敌人防御</t>
  </si>
  <si>
    <t>只要站住 就有输出</t>
  </si>
  <si>
    <t>进入防守姿态，防御力翻倍，受击后会立刻进行反击</t>
  </si>
  <si>
    <t>血流不止</t>
  </si>
  <si>
    <t>攻击使敌人出血，叠加5层则狂怒，英雄攻击力提升50%</t>
  </si>
  <si>
    <t>5次技能之后大招基本带你走，带不走自己就输了</t>
  </si>
  <si>
    <t>镰刀三段</t>
  </si>
  <si>
    <t>普通3段攻击（每段35%的伤害）</t>
  </si>
  <si>
    <t>毁灭一击</t>
  </si>
  <si>
    <t>攻击回复出血层数*3%自己最大生命值的血量</t>
  </si>
  <si>
    <t>提升输出手段</t>
  </si>
  <si>
    <t>镰刀切割</t>
  </si>
  <si>
    <t>割裂敌人护甲，降低其50%防御3回合。连续释放此技能，会延长debuff持续回合，但debuff效果不会叠加</t>
  </si>
  <si>
    <t>续航，克制爆发</t>
  </si>
  <si>
    <t>14段攻击（每段25%的伤害），敌人身上的出血全部爆炸，每层出血造成3%敌人最大血量的真实伤害</t>
  </si>
  <si>
    <t xml:space="preserve">收尾技能 在雷电放技能3之前释放 </t>
  </si>
  <si>
    <t>电压击穿</t>
  </si>
  <si>
    <t>攻击使敌人触电，降低防御，可叠加</t>
  </si>
  <si>
    <t>破防克制拳套娘的高防被动 持续作战能力极强</t>
  </si>
  <si>
    <t>雷电攻击</t>
  </si>
  <si>
    <t>普通3段攻击（每段35%的伤害），造成1层触电</t>
  </si>
  <si>
    <t>121114 对付镰刀113114</t>
  </si>
  <si>
    <t>电磁炮击</t>
  </si>
  <si>
    <t>单次高额伤害（200%的伤害），造成1层触电</t>
  </si>
  <si>
    <t>克制拳套娘</t>
  </si>
  <si>
    <t>电磁脉冲</t>
  </si>
  <si>
    <t>去除自身负面buff，并造成100%的伤害，造成3层触电</t>
  </si>
  <si>
    <t>克制镰刀娘的出血被动</t>
  </si>
  <si>
    <t>超电磁炮</t>
  </si>
  <si>
    <t>造成300%的伤害，若敌人已经触电满五层，眩晕其一回合</t>
  </si>
  <si>
    <t>暴击额外增加100%攻击力伤害</t>
  </si>
  <si>
    <t>普攻三连</t>
  </si>
  <si>
    <t>12 1 1</t>
  </si>
  <si>
    <t>单次伤害(160%攻击力)，且暴击概率翻倍</t>
  </si>
  <si>
    <t>幻紫爆破</t>
  </si>
  <si>
    <t>17 1 3</t>
  </si>
  <si>
    <t>回合开始前提升英雄50%的攻击力，此效果持续2回合；造成三段攻击（每段35%的伤害）</t>
  </si>
  <si>
    <t>枪炮娘飞至空中，造成6段高额伤害（每段50%的伤害），且此回合暴击概率翻倍</t>
  </si>
  <si>
    <t>声波攻击</t>
  </si>
  <si>
    <t>3段音波普通攻击</t>
  </si>
  <si>
    <t>音符扰乱</t>
  </si>
  <si>
    <t>音符扰乱敌人心智，造成伤害并大幅降低敌人下回合命中率和暴击率</t>
  </si>
  <si>
    <t>火球连射</t>
  </si>
  <si>
    <t>三段火球攻击，一下比一下强，最后一下附带击倒效果</t>
  </si>
  <si>
    <t>火焰之拳</t>
  </si>
  <si>
    <t>火焰之拳，单次大幅伤害</t>
  </si>
  <si>
    <t>火焰龙卷</t>
  </si>
  <si>
    <t>超级·火焰轰爆</t>
  </si>
  <si>
    <t>暴击伤害增加25%</t>
  </si>
  <si>
    <t>普通三段攻击</t>
  </si>
  <si>
    <t>14 1 1</t>
  </si>
  <si>
    <t>单次伤害，如果命中则必然暴击</t>
  </si>
  <si>
    <t>脉冲辐射</t>
  </si>
  <si>
    <t>造成伤害并提升攻击力，持续3回合</t>
  </si>
  <si>
    <t>回合开始前提升50%的攻击力，持续3回合；</t>
  </si>
  <si>
    <t>高额伤害，且暴击概率翻倍</t>
  </si>
  <si>
    <t>高额伤害，且此回合攻击暴击概率翻倍</t>
  </si>
  <si>
    <t>召唤师技能</t>
  </si>
  <si>
    <t>治愈之术</t>
  </si>
  <si>
    <t>spell_01</t>
  </si>
  <si>
    <t>来自饮水姬的祝福\n回复出战器娘血量上限的15%</t>
  </si>
  <si>
    <t>白热攻击</t>
  </si>
  <si>
    <t>spell_02</t>
  </si>
  <si>
    <t>吃药后我就萌萌哒\n增加此回合攻击的20%伤害</t>
  </si>
  <si>
    <t>单身狗之怒</t>
  </si>
  <si>
    <t>spell_03</t>
  </si>
  <si>
    <t>咱吃了狗粮有怒气\n瞬间增加50% 怒气</t>
  </si>
  <si>
    <t>能量激励</t>
  </si>
  <si>
    <t>spell_04</t>
  </si>
  <si>
    <t>没什么能阻挡我对技能的渴望\n获得4点能量</t>
  </si>
  <si>
    <t>深红诅咒</t>
  </si>
  <si>
    <t>spell_05</t>
  </si>
  <si>
    <t>技能编号</t>
  </si>
  <si>
    <t>技能性质</t>
  </si>
  <si>
    <t>武器娘编号</t>
  </si>
  <si>
    <t>property</t>
  </si>
  <si>
    <t>model_id</t>
  </si>
  <si>
    <t>主角技能数值填写标准</t>
  </si>
  <si>
    <t>所有职业应该在1级具有武器天赋被动技能和普攻技能和小技能，在2、3级依次学会大招和武器魂技（XP大招-手操，在10级进阶后学习buff类主动技能，技能等级上线与武器娘等级向同</t>
  </si>
  <si>
    <t>学习消耗金币</t>
  </si>
  <si>
    <t>根据该技能当前级别的学习等级计算，INT(1.5^(学习等级/10)*(学习等级+4)^2*Q)，其中Q为强度系数，暂定大招为2，其他技能为1.</t>
  </si>
  <si>
    <r>
      <rPr>
        <sz val="11"/>
        <color indexed="8"/>
        <rFont val="宋体"/>
        <family val="3"/>
        <charset val="134"/>
      </rPr>
      <t>必须从1开始，填入职业技能树表的技能在</t>
    </r>
    <r>
      <rPr>
        <sz val="11"/>
        <color indexed="8"/>
        <rFont val="宋体"/>
        <family val="3"/>
        <charset val="134"/>
      </rPr>
      <t>1级技能的学习等级达到时会自动学会1级技能。</t>
    </r>
  </si>
  <si>
    <t>由技能施放过程的角色硬直帧数和技能段数决定，攻击系数=硬直帧数*0.25/段数*效果系数。效果系数在0.5到1之间，当技能为强功能性技能时，比如吸引，则效果系数要小于1。</t>
  </si>
  <si>
    <t>角色技能附加攻击力=INT((学习等级+4)^2*10*20%*攻击系数)</t>
  </si>
  <si>
    <t>必定命中</t>
    <phoneticPr fontId="13" type="noConversion"/>
  </si>
  <si>
    <t>普攻三连</t>
    <phoneticPr fontId="13" type="noConversion"/>
  </si>
  <si>
    <t>多段伤害</t>
    <phoneticPr fontId="13" type="noConversion"/>
  </si>
  <si>
    <r>
      <t>命中增加1</t>
    </r>
    <r>
      <rPr>
        <sz val="11"/>
        <color indexed="8"/>
        <rFont val="微软雅黑"/>
        <family val="2"/>
        <charset val="134"/>
      </rPr>
      <t>00%</t>
    </r>
    <phoneticPr fontId="13" type="noConversion"/>
  </si>
  <si>
    <r>
      <t>单次伤害，5</t>
    </r>
    <r>
      <rPr>
        <sz val="11"/>
        <color indexed="8"/>
        <rFont val="微软雅黑"/>
        <family val="2"/>
        <charset val="134"/>
      </rPr>
      <t>0%</t>
    </r>
    <r>
      <rPr>
        <sz val="11"/>
        <color indexed="8"/>
        <rFont val="微软雅黑"/>
        <family val="2"/>
        <charset val="134"/>
      </rPr>
      <t>破甲持续三回合</t>
    </r>
    <phoneticPr fontId="13" type="noConversion"/>
  </si>
  <si>
    <t>多动攻击高伤害</t>
    <phoneticPr fontId="13" type="noConversion"/>
  </si>
  <si>
    <t>多段攻击</t>
    <phoneticPr fontId="13" type="noConversion"/>
  </si>
  <si>
    <t>双倍防御</t>
    <phoneticPr fontId="13" type="noConversion"/>
  </si>
  <si>
    <r>
      <t>单次伤害，50%加攻持续三回合</t>
    </r>
    <r>
      <rPr>
        <sz val="11"/>
        <color indexed="8"/>
        <rFont val="微软雅黑"/>
        <family val="2"/>
        <charset val="134"/>
      </rPr>
      <t/>
    </r>
    <phoneticPr fontId="13" type="noConversion"/>
  </si>
  <si>
    <t>单段攻击</t>
    <phoneticPr fontId="13" type="noConversion"/>
  </si>
  <si>
    <t>每月总有几天，身体被掏空\n降低敌人下一回合内 20% 的攻击与防御</t>
    <phoneticPr fontId="13" type="noConversion"/>
  </si>
  <si>
    <t>双倍攻击</t>
    <phoneticPr fontId="13" type="noConversion"/>
  </si>
  <si>
    <r>
      <t>单次伤害，</t>
    </r>
    <r>
      <rPr>
        <sz val="11"/>
        <color indexed="8"/>
        <rFont val="微软雅黑"/>
        <family val="2"/>
        <charset val="134"/>
      </rPr>
      <t/>
    </r>
    <phoneticPr fontId="13" type="noConversion"/>
  </si>
  <si>
    <t>双倍破防</t>
    <phoneticPr fontId="13" type="noConversion"/>
  </si>
  <si>
    <t>双倍破防</t>
    <phoneticPr fontId="13" type="noConversion"/>
  </si>
  <si>
    <t>普攻三连</t>
    <phoneticPr fontId="13" type="noConversion"/>
  </si>
  <si>
    <t>多段伤害</t>
    <phoneticPr fontId="13" type="noConversion"/>
  </si>
  <si>
    <r>
      <t>多段伤害，</t>
    </r>
    <r>
      <rPr>
        <sz val="11"/>
        <color indexed="8"/>
        <rFont val="微软雅黑"/>
        <family val="2"/>
        <charset val="134"/>
      </rPr>
      <t/>
    </r>
    <phoneticPr fontId="13" type="noConversion"/>
  </si>
  <si>
    <t>单段伤害，必然命中</t>
    <phoneticPr fontId="13" type="noConversion"/>
  </si>
  <si>
    <t>负面免疫</t>
    <phoneticPr fontId="13" type="noConversion"/>
  </si>
  <si>
    <t>多段伤害，无视50%防御</t>
    <phoneticPr fontId="13" type="noConversion"/>
  </si>
  <si>
    <t>提高50%闪避</t>
    <phoneticPr fontId="13" type="noConversion"/>
  </si>
  <si>
    <t>狂乱赋予</t>
    <phoneticPr fontId="13" type="noConversion"/>
  </si>
  <si>
    <t>普攻不产生能量，技能不消耗能量，每个技能提供200怒气</t>
    <phoneticPr fontId="13" type="noConversion"/>
  </si>
  <si>
    <t>多段伤害，每多一个debuff+20%伤害（需要实现）</t>
    <phoneticPr fontId="13" type="noConversion"/>
  </si>
  <si>
    <t>普通三段攻击，30%破甲、30%减攻三回合</t>
    <phoneticPr fontId="13" type="noConversion"/>
  </si>
  <si>
    <t>普通三段攻击，30%减命中、30%减闪避三回合</t>
    <phoneticPr fontId="13" type="noConversion"/>
  </si>
  <si>
    <t>普通三段攻击，30%减暴击、30%减爆伤三回合</t>
    <phoneticPr fontId="13" type="noConversion"/>
  </si>
  <si>
    <t>怒火中烧</t>
    <phoneticPr fontId="13" type="noConversion"/>
  </si>
  <si>
    <t>每个技能额外获得100怒气</t>
  </si>
  <si>
    <t>50%破甲、50%加攻三回合</t>
    <phoneticPr fontId="13" type="noConversion"/>
  </si>
  <si>
    <t>单段伤害，必定命中</t>
    <phoneticPr fontId="13" type="noConversion"/>
  </si>
  <si>
    <t>暴击概率提高50%</t>
    <phoneticPr fontId="13" type="noConversion"/>
  </si>
  <si>
    <t>提高50%命中三回合</t>
    <phoneticPr fontId="13" type="noConversion"/>
  </si>
  <si>
    <t>单体伤害</t>
    <phoneticPr fontId="13" type="noConversion"/>
  </si>
  <si>
    <t>被暴击概率减少50%</t>
    <phoneticPr fontId="13" type="noConversion"/>
  </si>
  <si>
    <t>单体伤害，晕眩一回合</t>
    <phoneticPr fontId="13" type="noConversion"/>
  </si>
  <si>
    <t>多段伤害，晕眩一回合</t>
    <phoneticPr fontId="13" type="noConversion"/>
  </si>
  <si>
    <t>多段伤害</t>
    <phoneticPr fontId="13" type="noConversion"/>
  </si>
  <si>
    <t>单体破甲</t>
    <phoneticPr fontId="13" type="noConversion"/>
  </si>
  <si>
    <t>30%破甲</t>
    <phoneticPr fontId="13" type="noConversion"/>
  </si>
  <si>
    <t>多段伤害，清敌方buff（需要实现）</t>
    <phoneticPr fontId="13" type="noConversion"/>
  </si>
  <si>
    <t>单体伤害，清自己debuff</t>
    <phoneticPr fontId="13" type="noConversion"/>
  </si>
  <si>
    <t>多段伤害，暴击概率翻倍</t>
    <phoneticPr fontId="13" type="noConversion"/>
  </si>
  <si>
    <t>野兽本能</t>
    <phoneticPr fontId="13" type="noConversion"/>
  </si>
  <si>
    <t>增加自身30%暴击概率三回合</t>
    <phoneticPr fontId="13" type="noConversion"/>
  </si>
  <si>
    <t>每减少1%血量增加1%攻击，最多增加99%。（需要实现）</t>
    <phoneticPr fontId="13" type="noConversion"/>
  </si>
  <si>
    <t>单体伤害，回复伤害80%的血量（需要实现）</t>
    <phoneticPr fontId="13" type="noConversion"/>
  </si>
  <si>
    <t>皮糙肉厚</t>
    <phoneticPr fontId="13" type="noConversion"/>
  </si>
  <si>
    <t>多段伤害，减30%攻击、减30%命中三回合</t>
    <phoneticPr fontId="13" type="noConversion"/>
  </si>
  <si>
    <t>每回合增加10%攻击，叠十次（需要实现）</t>
    <phoneticPr fontId="13" type="noConversion"/>
  </si>
  <si>
    <t>每回合回血5%，持续三回合（需要实现）</t>
    <phoneticPr fontId="13" type="noConversion"/>
  </si>
  <si>
    <t>零度寒霜</t>
    <phoneticPr fontId="13" type="noConversion"/>
  </si>
  <si>
    <t>冰霜射击</t>
    <phoneticPr fontId="13" type="noConversion"/>
  </si>
  <si>
    <t>冰霜气息</t>
    <phoneticPr fontId="13" type="noConversion"/>
  </si>
  <si>
    <t>致命散射</t>
    <phoneticPr fontId="13" type="noConversion"/>
  </si>
  <si>
    <t>极度冰箭</t>
    <phoneticPr fontId="13" type="noConversion"/>
  </si>
  <si>
    <r>
      <t>每次攻击叠加冰霜b</t>
    </r>
    <r>
      <rPr>
        <sz val="11"/>
        <color indexed="8"/>
        <rFont val="微软雅黑"/>
        <family val="2"/>
        <charset val="134"/>
      </rPr>
      <t>uff，每三层则冰冻一回合</t>
    </r>
    <phoneticPr fontId="13" type="noConversion"/>
  </si>
  <si>
    <t>3段普通攻击(每段35%攻击力)</t>
    <phoneticPr fontId="13" type="noConversion"/>
  </si>
  <si>
    <t>三段冰箭攻击(每段35%攻击力)</t>
    <phoneticPr fontId="13" type="noConversion"/>
  </si>
  <si>
    <r>
      <t>提高自身攻击力5</t>
    </r>
    <r>
      <rPr>
        <sz val="11"/>
        <color indexed="8"/>
        <rFont val="微软雅黑"/>
        <family val="2"/>
        <charset val="134"/>
      </rPr>
      <t>0%，持续三回合</t>
    </r>
    <phoneticPr fontId="13" type="noConversion"/>
  </si>
  <si>
    <r>
      <t>三段伤害，若敌人处于冰冻状态下则伤害提高2</t>
    </r>
    <r>
      <rPr>
        <sz val="11"/>
        <color indexed="8"/>
        <rFont val="微软雅黑"/>
        <family val="2"/>
        <charset val="134"/>
      </rPr>
      <t>0%</t>
    </r>
    <phoneticPr fontId="13" type="noConversion"/>
  </si>
  <si>
    <r>
      <t>单体伤害，若敌方处于冰冻状态下则伤害提高5</t>
    </r>
    <r>
      <rPr>
        <sz val="11"/>
        <color indexed="8"/>
        <rFont val="微软雅黑"/>
        <family val="2"/>
        <charset val="134"/>
      </rPr>
      <t>0%</t>
    </r>
    <phoneticPr fontId="13" type="noConversion"/>
  </si>
  <si>
    <t>锐眼穿林</t>
    <phoneticPr fontId="13" type="noConversion"/>
  </si>
  <si>
    <t>火炮连打</t>
    <phoneticPr fontId="13" type="noConversion"/>
  </si>
  <si>
    <t>狂轰乱炸</t>
    <phoneticPr fontId="13" type="noConversion"/>
  </si>
  <si>
    <t>万炮齐射</t>
    <phoneticPr fontId="13" type="noConversion"/>
  </si>
  <si>
    <t>致命炮击</t>
    <phoneticPr fontId="13" type="noConversion"/>
  </si>
  <si>
    <r>
      <t>攻击增加1</t>
    </r>
    <r>
      <rPr>
        <sz val="11"/>
        <color indexed="8"/>
        <rFont val="微软雅黑"/>
        <family val="2"/>
        <charset val="134"/>
      </rPr>
      <t>00</t>
    </r>
    <r>
      <rPr>
        <sz val="11"/>
        <color indexed="8"/>
        <rFont val="微软雅黑"/>
        <family val="2"/>
        <charset val="134"/>
      </rPr>
      <t>%</t>
    </r>
    <phoneticPr fontId="13" type="noConversion"/>
  </si>
  <si>
    <r>
      <t>破防1</t>
    </r>
    <r>
      <rPr>
        <sz val="11"/>
        <color indexed="8"/>
        <rFont val="微软雅黑"/>
        <family val="2"/>
        <charset val="134"/>
      </rPr>
      <t>00</t>
    </r>
    <r>
      <rPr>
        <sz val="11"/>
        <color indexed="8"/>
        <rFont val="微软雅黑"/>
        <family val="2"/>
        <charset val="134"/>
      </rPr>
      <t>%</t>
    </r>
    <phoneticPr fontId="13" type="noConversion"/>
  </si>
  <si>
    <t>命中提高50%</t>
    <phoneticPr fontId="13" type="noConversion"/>
  </si>
  <si>
    <t>三段冰箭攻击(每段35%攻击力)</t>
    <phoneticPr fontId="13" type="noConversion"/>
  </si>
  <si>
    <t>三段火炮攻击(每段35%攻击力)</t>
    <phoneticPr fontId="13" type="noConversion"/>
  </si>
  <si>
    <t>造成3次伤害，并降低敌方防御50%持续三回合</t>
    <phoneticPr fontId="13" type="noConversion"/>
  </si>
  <si>
    <t>造成多次伤害，并降低敌方防御50%持续三回合</t>
    <phoneticPr fontId="13" type="noConversion"/>
  </si>
  <si>
    <t>造成三次高额伤害</t>
    <phoneticPr fontId="13" type="noConversion"/>
  </si>
  <si>
    <t>造成必定暴击的单次伤害且下回合只能普攻</t>
    <phoneticPr fontId="13" type="noConversion"/>
  </si>
  <si>
    <t>急速反应</t>
    <phoneticPr fontId="13" type="noConversion"/>
  </si>
  <si>
    <t>爆裂射击</t>
    <phoneticPr fontId="13" type="noConversion"/>
  </si>
  <si>
    <t>翻弑弹雨</t>
    <phoneticPr fontId="13" type="noConversion"/>
  </si>
  <si>
    <t>死亡焰圈</t>
    <phoneticPr fontId="13" type="noConversion"/>
  </si>
  <si>
    <t>枪神舞击</t>
  </si>
  <si>
    <t>闪避提高50%</t>
    <phoneticPr fontId="13" type="noConversion"/>
  </si>
  <si>
    <t>三段普通射击(每段35%攻击力)</t>
    <phoneticPr fontId="13" type="noConversion"/>
  </si>
  <si>
    <t>造成一次伤害并提高自身50%攻击力，持续三回合</t>
    <phoneticPr fontId="13" type="noConversion"/>
  </si>
  <si>
    <t>造成六次高额伤害</t>
    <phoneticPr fontId="13" type="noConversion"/>
  </si>
  <si>
    <t>造成十次伤害且本技能暴击概率翻倍</t>
    <phoneticPr fontId="13" type="noConversion"/>
  </si>
  <si>
    <t>每次攻击叠加冰霜buff，每三层则冰冻一回合（需要实现）</t>
    <phoneticPr fontId="13" type="noConversion"/>
  </si>
  <si>
    <t>造成必定暴击的单次伤害且下回合只能普攻（需要实现）</t>
    <phoneticPr fontId="13" type="noConversion"/>
  </si>
  <si>
    <t>高速切割</t>
    <phoneticPr fontId="13" type="noConversion"/>
  </si>
  <si>
    <t>快速攻击</t>
    <phoneticPr fontId="13" type="noConversion"/>
  </si>
  <si>
    <t>迎风斩击</t>
    <phoneticPr fontId="13" type="noConversion"/>
  </si>
  <si>
    <t>拔刀斩击</t>
    <phoneticPr fontId="13" type="noConversion"/>
  </si>
  <si>
    <t>狂风斩击</t>
    <phoneticPr fontId="13" type="noConversion"/>
  </si>
  <si>
    <t>每次攻击无视敌方50%防御</t>
    <phoneticPr fontId="13" type="noConversion"/>
  </si>
  <si>
    <t>三段普通射击(每段35%攻击力)</t>
    <phoneticPr fontId="13" type="noConversion"/>
  </si>
  <si>
    <t>三段普通斩击(每段35%攻击力)</t>
    <phoneticPr fontId="13" type="noConversion"/>
  </si>
  <si>
    <t>造成单次伤害，并提高自身50%攻击力持续二回合</t>
    <phoneticPr fontId="13" type="noConversion"/>
  </si>
  <si>
    <t>造成单次高额伤害</t>
    <phoneticPr fontId="13" type="noConversion"/>
  </si>
  <si>
    <t>造成必然命中的14次伤害</t>
    <phoneticPr fontId="13" type="noConversion"/>
  </si>
  <si>
    <t>是否导表</t>
    <phoneticPr fontId="15" type="noConversion"/>
  </si>
  <si>
    <t>编号</t>
    <phoneticPr fontId="15" type="noConversion"/>
  </si>
  <si>
    <t>名称</t>
    <phoneticPr fontId="15" type="noConversion"/>
  </si>
  <si>
    <t>头像</t>
    <phoneticPr fontId="15" type="noConversion"/>
  </si>
  <si>
    <t>立绘</t>
    <phoneticPr fontId="15" type="noConversion"/>
  </si>
  <si>
    <t>被动</t>
    <phoneticPr fontId="15" type="noConversion"/>
  </si>
  <si>
    <t>技能1</t>
    <phoneticPr fontId="15" type="noConversion"/>
  </si>
  <si>
    <t>技能2</t>
    <phoneticPr fontId="15" type="noConversion"/>
  </si>
  <si>
    <t>普攻</t>
    <phoneticPr fontId="15" type="noConversion"/>
  </si>
  <si>
    <t>大招</t>
    <phoneticPr fontId="15" type="noConversion"/>
  </si>
  <si>
    <t>isload</t>
    <phoneticPr fontId="15" type="noConversion"/>
  </si>
  <si>
    <t>id</t>
    <phoneticPr fontId="15" type="noConversion"/>
  </si>
  <si>
    <t>name</t>
    <phoneticPr fontId="15" type="noConversion"/>
  </si>
  <si>
    <t>headimage</t>
    <phoneticPr fontId="15" type="noConversion"/>
  </si>
  <si>
    <t>role</t>
    <phoneticPr fontId="15" type="noConversion"/>
  </si>
  <si>
    <t>skill_0</t>
    <phoneticPr fontId="15" type="noConversion"/>
  </si>
  <si>
    <t>skill_1</t>
    <phoneticPr fontId="15" type="noConversion"/>
  </si>
  <si>
    <t>skill_2</t>
    <phoneticPr fontId="15" type="noConversion"/>
  </si>
  <si>
    <t>skill_3</t>
    <phoneticPr fontId="15" type="noConversion"/>
  </si>
  <si>
    <t>skill_4</t>
    <phoneticPr fontId="15" type="noConversion"/>
  </si>
  <si>
    <t>skill_type</t>
    <phoneticPr fontId="13" type="noConversion"/>
  </si>
  <si>
    <t>技能类型</t>
    <phoneticPr fontId="13" type="noConversion"/>
  </si>
  <si>
    <t>附加效果1</t>
    <phoneticPr fontId="13" type="noConversion"/>
  </si>
  <si>
    <t>附加效果目标1</t>
    <phoneticPr fontId="13" type="noConversion"/>
  </si>
  <si>
    <t>附加效果1概率</t>
    <phoneticPr fontId="13" type="noConversion"/>
  </si>
  <si>
    <t>附加效果2</t>
    <phoneticPr fontId="13" type="noConversion"/>
  </si>
  <si>
    <t>附加效果目标2</t>
    <phoneticPr fontId="13" type="noConversion"/>
  </si>
  <si>
    <t>附加效果2概率</t>
    <phoneticPr fontId="13" type="noConversion"/>
  </si>
  <si>
    <t>附加状态概率1</t>
    <phoneticPr fontId="13" type="noConversion"/>
  </si>
  <si>
    <t>附加状态概率2</t>
    <phoneticPr fontId="13" type="noConversion"/>
  </si>
  <si>
    <t>effect_add1</t>
    <phoneticPr fontId="13" type="noConversion"/>
  </si>
  <si>
    <t>effect_target1</t>
    <phoneticPr fontId="13" type="noConversion"/>
  </si>
  <si>
    <t>effect_probability1</t>
    <phoneticPr fontId="13" type="noConversion"/>
  </si>
  <si>
    <t>effect_add2</t>
    <phoneticPr fontId="13" type="noConversion"/>
  </si>
  <si>
    <t>effect_target2</t>
    <phoneticPr fontId="13" type="noConversion"/>
  </si>
  <si>
    <t>effect_probability2</t>
    <phoneticPr fontId="13" type="noConversion"/>
  </si>
  <si>
    <t>status_probability1</t>
    <phoneticPr fontId="13" type="noConversion"/>
  </si>
  <si>
    <t>status_probability2</t>
    <phoneticPr fontId="13" type="noConversion"/>
  </si>
  <si>
    <t>幻影死歌</t>
    <phoneticPr fontId="13" type="noConversion"/>
  </si>
  <si>
    <t>902199 1 1</t>
    <phoneticPr fontId="13" type="noConversion"/>
  </si>
  <si>
    <t>902299 1 1</t>
    <phoneticPr fontId="13" type="noConversion"/>
  </si>
  <si>
    <t>904299 1 1</t>
    <phoneticPr fontId="13" type="noConversion"/>
  </si>
  <si>
    <t>907101 1 1</t>
    <phoneticPr fontId="13" type="noConversion"/>
  </si>
  <si>
    <t>能量和弦</t>
    <phoneticPr fontId="13" type="noConversion"/>
  </si>
  <si>
    <t>902102 1 3</t>
    <phoneticPr fontId="13" type="noConversion"/>
  </si>
  <si>
    <t>925102 1 1</t>
    <phoneticPr fontId="13" type="noConversion"/>
  </si>
  <si>
    <t>904202 1 3</t>
    <phoneticPr fontId="13" type="noConversion"/>
  </si>
  <si>
    <t>923101 1 1</t>
    <phoneticPr fontId="13" type="noConversion"/>
  </si>
  <si>
    <t>942201 1 1</t>
    <phoneticPr fontId="13" type="noConversion"/>
  </si>
  <si>
    <t>902102 1 3</t>
    <phoneticPr fontId="13" type="noConversion"/>
  </si>
  <si>
    <t>904204 1 1</t>
    <phoneticPr fontId="13" type="noConversion"/>
  </si>
  <si>
    <t>902102 1 2</t>
    <phoneticPr fontId="13" type="noConversion"/>
  </si>
  <si>
    <t>925101 1 1</t>
    <phoneticPr fontId="13" type="noConversion"/>
  </si>
  <si>
    <t>925101 1 1</t>
    <phoneticPr fontId="13" type="noConversion"/>
  </si>
  <si>
    <t>925101 1 1</t>
    <phoneticPr fontId="13" type="noConversion"/>
  </si>
  <si>
    <t>940101 1 1</t>
    <phoneticPr fontId="13" type="noConversion"/>
  </si>
  <si>
    <t>902202 1 3</t>
    <phoneticPr fontId="13" type="noConversion"/>
  </si>
  <si>
    <t>904205 1 3</t>
    <phoneticPr fontId="13" type="noConversion"/>
  </si>
  <si>
    <r>
      <t>905202</t>
    </r>
    <r>
      <rPr>
        <sz val="11"/>
        <color indexed="8"/>
        <rFont val="微软雅黑"/>
        <family val="2"/>
        <charset val="134"/>
      </rPr>
      <t xml:space="preserve"> </t>
    </r>
    <r>
      <rPr>
        <sz val="11"/>
        <color indexed="8"/>
        <rFont val="微软雅黑"/>
        <family val="2"/>
        <charset val="134"/>
      </rPr>
      <t>1 3</t>
    </r>
    <phoneticPr fontId="13" type="noConversion"/>
  </si>
  <si>
    <t>906201 1 3</t>
    <phoneticPr fontId="13" type="noConversion"/>
  </si>
  <si>
    <t>907202 1 3</t>
    <phoneticPr fontId="13" type="noConversion"/>
  </si>
  <si>
    <t>909201 1 3</t>
    <phoneticPr fontId="13" type="noConversion"/>
  </si>
  <si>
    <t>921101 1 1</t>
    <phoneticPr fontId="13" type="noConversion"/>
  </si>
  <si>
    <t>925101 1 1</t>
    <phoneticPr fontId="13" type="noConversion"/>
  </si>
  <si>
    <t>924101 1 1</t>
    <phoneticPr fontId="13" type="noConversion"/>
  </si>
  <si>
    <t>904206 1 1</t>
    <phoneticPr fontId="13" type="noConversion"/>
  </si>
  <si>
    <t>902104 1 1</t>
    <phoneticPr fontId="13" type="noConversion"/>
  </si>
  <si>
    <t>912101 1 1</t>
    <phoneticPr fontId="13" type="noConversion"/>
  </si>
  <si>
    <t>925201 1 1</t>
    <phoneticPr fontId="13" type="noConversion"/>
  </si>
  <si>
    <t>902105 1 1</t>
    <phoneticPr fontId="13" type="noConversion"/>
  </si>
  <si>
    <t>913101 1 3</t>
    <phoneticPr fontId="13" type="noConversion"/>
  </si>
  <si>
    <t>205000 1 1</t>
    <phoneticPr fontId="13" type="noConversion"/>
  </si>
  <si>
    <t>触发时机</t>
    <phoneticPr fontId="13" type="noConversion"/>
  </si>
  <si>
    <t>contact</t>
    <phoneticPr fontId="13" type="noConversion"/>
  </si>
  <si>
    <t>战斗时25%防御额外转换成闪避</t>
    <phoneticPr fontId="13" type="noConversion"/>
  </si>
  <si>
    <t>普通四段攻击</t>
    <phoneticPr fontId="13" type="noConversion"/>
  </si>
  <si>
    <t>单段伤害，暴击概率翻倍</t>
    <phoneticPr fontId="13" type="noConversion"/>
  </si>
  <si>
    <t>多段伤害</t>
    <phoneticPr fontId="13" type="noConversion"/>
  </si>
  <si>
    <t>战时闪避</t>
    <phoneticPr fontId="13" type="noConversion"/>
  </si>
  <si>
    <t>普攻四连</t>
    <phoneticPr fontId="13" type="noConversion"/>
  </si>
  <si>
    <t>猛烈狂击</t>
    <phoneticPr fontId="13" type="noConversion"/>
  </si>
  <si>
    <t>怒火中烧</t>
    <phoneticPr fontId="13" type="noConversion"/>
  </si>
  <si>
    <t>爆裂狂击</t>
    <phoneticPr fontId="13" type="noConversion"/>
  </si>
  <si>
    <t>906102 1 1</t>
    <phoneticPr fontId="13" type="noConversion"/>
  </si>
  <si>
    <t>907101 1 1</t>
    <phoneticPr fontId="13" type="noConversion"/>
  </si>
  <si>
    <t>增加自身50%暴击概率</t>
    <phoneticPr fontId="13" type="noConversion"/>
  </si>
  <si>
    <t>普通三段攻击</t>
    <phoneticPr fontId="13" type="noConversion"/>
  </si>
  <si>
    <t>单次伤害，无视防御</t>
    <phoneticPr fontId="13" type="noConversion"/>
  </si>
  <si>
    <t>降低敌人30%闪避并提升自己命中30%，持续3回合</t>
    <phoneticPr fontId="13" type="noConversion"/>
  </si>
  <si>
    <t>狂暴状态</t>
    <phoneticPr fontId="13" type="noConversion"/>
  </si>
  <si>
    <t>普攻三连</t>
    <phoneticPr fontId="13" type="noConversion"/>
  </si>
  <si>
    <t>爆炸输出</t>
    <phoneticPr fontId="13" type="noConversion"/>
  </si>
  <si>
    <t>疯狂虚区</t>
    <phoneticPr fontId="13" type="noConversion"/>
  </si>
  <si>
    <t>上个buff</t>
    <phoneticPr fontId="13" type="noConversion"/>
  </si>
  <si>
    <t>923102 1 1</t>
    <phoneticPr fontId="13" type="noConversion"/>
  </si>
  <si>
    <t>904203 1 1</t>
    <phoneticPr fontId="13" type="noConversion"/>
  </si>
  <si>
    <t>暴击额外增加150%攻击力伤害</t>
    <phoneticPr fontId="13" type="noConversion"/>
  </si>
  <si>
    <t>降低敌人30%攻击力并提升自己攻击力30%，持续3回合</t>
    <phoneticPr fontId="13" type="noConversion"/>
  </si>
  <si>
    <t>6段伤害(每段40%攻击力)且暴击概率翻倍</t>
    <phoneticPr fontId="13" type="noConversion"/>
  </si>
  <si>
    <t>额外爆伤</t>
    <phoneticPr fontId="13" type="noConversion"/>
  </si>
  <si>
    <t>普攻三连</t>
    <phoneticPr fontId="13" type="noConversion"/>
  </si>
  <si>
    <t>镭射毁灭</t>
    <phoneticPr fontId="13" type="noConversion"/>
  </si>
  <si>
    <t>幻紫流星</t>
    <phoneticPr fontId="13" type="noConversion"/>
  </si>
  <si>
    <t>幻紫流星</t>
    <phoneticPr fontId="13" type="noConversion"/>
  </si>
  <si>
    <t>更强buff</t>
    <phoneticPr fontId="13" type="noConversion"/>
  </si>
  <si>
    <r>
      <t>每回合清楚自身d</t>
    </r>
    <r>
      <rPr>
        <sz val="11"/>
        <color indexed="8"/>
        <rFont val="微软雅黑"/>
        <family val="2"/>
        <charset val="134"/>
      </rPr>
      <t>ebuff</t>
    </r>
    <phoneticPr fontId="13" type="noConversion"/>
  </si>
  <si>
    <r>
      <t>每回合清楚自身一个d</t>
    </r>
    <r>
      <rPr>
        <sz val="11"/>
        <color indexed="8"/>
        <rFont val="微软雅黑"/>
        <family val="2"/>
        <charset val="134"/>
      </rPr>
      <t>ebuff</t>
    </r>
    <phoneticPr fontId="13" type="noConversion"/>
  </si>
  <si>
    <r>
      <t>提高3</t>
    </r>
    <r>
      <rPr>
        <sz val="11"/>
        <color indexed="8"/>
        <rFont val="微软雅黑"/>
        <family val="2"/>
        <charset val="134"/>
      </rPr>
      <t>0%</t>
    </r>
    <r>
      <rPr>
        <sz val="11"/>
        <color indexed="8"/>
        <rFont val="微软雅黑"/>
        <family val="2"/>
        <charset val="134"/>
      </rPr>
      <t>闪避3回合</t>
    </r>
    <phoneticPr fontId="13" type="noConversion"/>
  </si>
  <si>
    <t>多段伤害，</t>
    <phoneticPr fontId="13" type="noConversion"/>
  </si>
  <si>
    <t>普攻三连</t>
    <phoneticPr fontId="13" type="noConversion"/>
  </si>
  <si>
    <t>更多伤害</t>
    <phoneticPr fontId="13" type="noConversion"/>
  </si>
  <si>
    <t>每回合清除自身debuff</t>
  </si>
  <si>
    <t>每回合清除自身debuff</t>
    <phoneticPr fontId="13" type="noConversion"/>
  </si>
  <si>
    <t>普通三段攻击</t>
    <phoneticPr fontId="13" type="noConversion"/>
  </si>
  <si>
    <t>单段伤害，降低对面攻击30%，持续三回合</t>
    <phoneticPr fontId="13" type="noConversion"/>
  </si>
  <si>
    <t>多段伤害，降低对面80%回血效率，持续三回合</t>
    <phoneticPr fontId="13" type="noConversion"/>
  </si>
  <si>
    <t>多段伤害，无视防御</t>
    <phoneticPr fontId="13" type="noConversion"/>
  </si>
  <si>
    <t>940101 1 1</t>
    <phoneticPr fontId="13" type="noConversion"/>
  </si>
  <si>
    <t>负面免疫</t>
    <phoneticPr fontId="13" type="noConversion"/>
  </si>
  <si>
    <t>普攻三连</t>
    <phoneticPr fontId="13" type="noConversion"/>
  </si>
  <si>
    <t>疯狂连打</t>
    <phoneticPr fontId="13" type="noConversion"/>
  </si>
  <si>
    <t>虚弱打击</t>
    <phoneticPr fontId="13" type="noConversion"/>
  </si>
  <si>
    <t>任何技能有30%概率晕眩敌人</t>
    <phoneticPr fontId="13" type="noConversion"/>
  </si>
  <si>
    <r>
      <t>941200</t>
    </r>
    <r>
      <rPr>
        <sz val="11"/>
        <color indexed="8"/>
        <rFont val="微软雅黑"/>
        <family val="2"/>
        <charset val="134"/>
      </rPr>
      <t xml:space="preserve"> 1 1</t>
    </r>
    <phoneticPr fontId="13" type="noConversion"/>
  </si>
  <si>
    <t>单次伤害，降低敌方暴击概率50%，持续三回合</t>
    <phoneticPr fontId="13" type="noConversion"/>
  </si>
  <si>
    <t>单次伤害，赋予自己5%生命回复三回合</t>
    <phoneticPr fontId="13" type="noConversion"/>
  </si>
  <si>
    <t>单次伤害</t>
    <phoneticPr fontId="13" type="noConversion"/>
  </si>
  <si>
    <t>普攻三连</t>
    <phoneticPr fontId="13" type="noConversion"/>
  </si>
  <si>
    <t>生命赋予</t>
    <phoneticPr fontId="13" type="noConversion"/>
  </si>
  <si>
    <t>闪电一击</t>
    <phoneticPr fontId="13" type="noConversion"/>
  </si>
  <si>
    <t>粉碎攻击</t>
    <phoneticPr fontId="13" type="noConversion"/>
  </si>
  <si>
    <t>定点晕眩</t>
    <phoneticPr fontId="13" type="noConversion"/>
  </si>
  <si>
    <t>战斗时25%防御额外转换成闪避</t>
    <phoneticPr fontId="13" type="noConversion"/>
  </si>
  <si>
    <t>普攻四连</t>
    <phoneticPr fontId="13" type="noConversion"/>
  </si>
  <si>
    <t>单次攻击，降低对方30%防御，持续三回合</t>
    <phoneticPr fontId="13" type="noConversion"/>
  </si>
  <si>
    <t>多段伤害，必定命中</t>
    <phoneticPr fontId="13" type="noConversion"/>
  </si>
  <si>
    <t>韧性达人</t>
    <phoneticPr fontId="13" type="noConversion"/>
  </si>
  <si>
    <t>普攻四连</t>
    <phoneticPr fontId="13" type="noConversion"/>
  </si>
  <si>
    <t>破甲一击</t>
    <phoneticPr fontId="13" type="noConversion"/>
  </si>
  <si>
    <t>碎颅狂打</t>
    <phoneticPr fontId="13" type="noConversion"/>
  </si>
  <si>
    <t>闪避提高50%</t>
    <phoneticPr fontId="13" type="noConversion"/>
  </si>
  <si>
    <t>926101 1 1</t>
    <phoneticPr fontId="13" type="noConversion"/>
  </si>
  <si>
    <t>闪避提高50%</t>
    <phoneticPr fontId="13" type="noConversion"/>
  </si>
  <si>
    <t>单次攻击，提高自身30%防御</t>
    <phoneticPr fontId="13" type="noConversion"/>
  </si>
  <si>
    <t>多段攻击，吸收造成伤害的60%血量</t>
    <phoneticPr fontId="13" type="noConversion"/>
  </si>
  <si>
    <t>912102 1 1</t>
    <phoneticPr fontId="13" type="noConversion"/>
  </si>
  <si>
    <t>多段伤害</t>
    <phoneticPr fontId="13" type="noConversion"/>
  </si>
  <si>
    <t>铜墙铁壁</t>
    <phoneticPr fontId="13" type="noConversion"/>
  </si>
  <si>
    <t>嗜血攻击</t>
    <phoneticPr fontId="13" type="noConversion"/>
  </si>
  <si>
    <t>火炮轰炸</t>
    <phoneticPr fontId="13" type="noConversion"/>
  </si>
  <si>
    <t>战斗时50%防御额外转换成韧性</t>
    <phoneticPr fontId="13" type="noConversion"/>
  </si>
  <si>
    <t xml:space="preserve"> </t>
    <phoneticPr fontId="13" type="noConversion"/>
  </si>
  <si>
    <r>
      <rPr>
        <sz val="11"/>
        <color indexed="8"/>
        <rFont val="微软雅黑"/>
        <family val="2"/>
        <charset val="134"/>
      </rPr>
      <t>60%概率造成</t>
    </r>
    <r>
      <rPr>
        <sz val="11"/>
        <color indexed="8"/>
        <rFont val="微软雅黑"/>
        <family val="2"/>
        <charset val="134"/>
      </rPr>
      <t>6</t>
    </r>
    <r>
      <rPr>
        <sz val="11"/>
        <color indexed="8"/>
        <rFont val="微软雅黑"/>
        <family val="2"/>
        <charset val="134"/>
      </rPr>
      <t>0%</t>
    </r>
    <r>
      <rPr>
        <sz val="11"/>
        <color indexed="8"/>
        <rFont val="微软雅黑"/>
        <family val="2"/>
        <charset val="134"/>
      </rPr>
      <t>破甲3回合</t>
    </r>
    <phoneticPr fontId="13" type="noConversion"/>
  </si>
  <si>
    <t>940104 1 1</t>
    <phoneticPr fontId="13" type="noConversion"/>
  </si>
  <si>
    <t>940104 1 1</t>
    <phoneticPr fontId="13" type="noConversion"/>
  </si>
  <si>
    <t>电磁脉冲</t>
    <phoneticPr fontId="13" type="noConversion"/>
  </si>
  <si>
    <t>高压电击</t>
    <phoneticPr fontId="13" type="noConversion"/>
  </si>
  <si>
    <t>教授之怒</t>
    <phoneticPr fontId="13" type="noConversion"/>
  </si>
  <si>
    <t>高压电疗</t>
    <phoneticPr fontId="13" type="noConversion"/>
  </si>
  <si>
    <t>教授的秘籍</t>
    <phoneticPr fontId="13" type="noConversion"/>
  </si>
  <si>
    <t>秘密治疗</t>
    <phoneticPr fontId="13" type="noConversion"/>
  </si>
  <si>
    <t>瞬影杀戮</t>
    <phoneticPr fontId="13" type="noConversion"/>
  </si>
  <si>
    <t>忍者之秘</t>
    <phoneticPr fontId="13" type="noConversion"/>
  </si>
  <si>
    <t>闪光弹</t>
    <phoneticPr fontId="13" type="noConversion"/>
  </si>
  <si>
    <t>忍道</t>
    <phoneticPr fontId="13" type="noConversion"/>
  </si>
  <si>
    <t>一刀斩</t>
    <phoneticPr fontId="13" type="noConversion"/>
  </si>
  <si>
    <t>多刀斩</t>
    <phoneticPr fontId="13" type="noConversion"/>
  </si>
  <si>
    <t>迎风斩</t>
    <phoneticPr fontId="13" type="noConversion"/>
  </si>
  <si>
    <t>毒镰走位</t>
    <phoneticPr fontId="13" type="noConversion"/>
  </si>
  <si>
    <t>带毒镰刀</t>
    <phoneticPr fontId="13" type="noConversion"/>
  </si>
  <si>
    <t>死神斩</t>
    <phoneticPr fontId="13" type="noConversion"/>
  </si>
  <si>
    <t>音乐冲击</t>
    <phoneticPr fontId="13" type="noConversion"/>
  </si>
  <si>
    <t>来点音乐</t>
    <phoneticPr fontId="13" type="noConversion"/>
  </si>
  <si>
    <t>旋转水流</t>
    <phoneticPr fontId="13" type="noConversion"/>
  </si>
  <si>
    <t>滚筒洗衣</t>
    <phoneticPr fontId="13" type="noConversion"/>
  </si>
  <si>
    <t>清洁衣物</t>
    <phoneticPr fontId="13" type="noConversion"/>
  </si>
  <si>
    <t>多喝热水</t>
    <phoneticPr fontId="13" type="noConversion"/>
  </si>
  <si>
    <t>水烧开了</t>
    <phoneticPr fontId="13" type="noConversion"/>
  </si>
  <si>
    <t>水桶连砸</t>
    <phoneticPr fontId="13" type="noConversion"/>
  </si>
  <si>
    <t>上上下下</t>
    <phoneticPr fontId="13" type="noConversion"/>
  </si>
  <si>
    <t>左右左右</t>
    <phoneticPr fontId="13" type="noConversion"/>
  </si>
  <si>
    <r>
      <t>B</t>
    </r>
    <r>
      <rPr>
        <sz val="11"/>
        <color indexed="8"/>
        <rFont val="微软雅黑"/>
        <family val="2"/>
        <charset val="134"/>
      </rPr>
      <t>ABA</t>
    </r>
    <phoneticPr fontId="13" type="noConversion"/>
  </si>
  <si>
    <t>狂风攻击</t>
    <phoneticPr fontId="13" type="noConversion"/>
  </si>
  <si>
    <t>自然风</t>
    <phoneticPr fontId="13" type="noConversion"/>
  </si>
  <si>
    <t>睡眠风</t>
    <phoneticPr fontId="13" type="noConversion"/>
  </si>
  <si>
    <t>狂乱连打</t>
    <phoneticPr fontId="13" type="noConversion"/>
  </si>
  <si>
    <t>投影光线</t>
    <phoneticPr fontId="13" type="noConversion"/>
  </si>
  <si>
    <t>需要暴击</t>
    <phoneticPr fontId="13" type="noConversion"/>
  </si>
  <si>
    <t>需要保护</t>
    <phoneticPr fontId="13" type="noConversion"/>
  </si>
  <si>
    <t>单次伤害（120%的伤害），暴击概率翻倍</t>
    <phoneticPr fontId="13" type="noConversion"/>
  </si>
  <si>
    <t>每次攻击额外造成敌方2%生命值的真实伤害</t>
    <phoneticPr fontId="13" type="noConversion"/>
  </si>
  <si>
    <t>火焰轰爆，8段火焰陨石轰炸（每次都会触发被动）</t>
    <phoneticPr fontId="13" type="noConversion"/>
  </si>
  <si>
    <t>火焰围绕着周边旋转蓄力，然后化作火焰龙卷向前方快速飞出（边飞变转），造成3段伤害将敌人连续击退到其后方，并额外增加200点怒气</t>
    <phoneticPr fontId="13" type="noConversion"/>
  </si>
  <si>
    <t>眩晕敌人、造成6段伤害并且回复自己的2点能量</t>
    <phoneticPr fontId="13" type="noConversion"/>
  </si>
  <si>
    <t>每3回合后下次技能恢复2点能量</t>
    <phoneticPr fontId="13" type="noConversion"/>
  </si>
  <si>
    <t>治疗自己等同于韧性的血量</t>
    <phoneticPr fontId="13" type="noConversion"/>
  </si>
  <si>
    <t>每减少1%血量增加1%攻击，最多增加99%。（需要实现）</t>
    <phoneticPr fontId="13" type="noConversion"/>
  </si>
  <si>
    <t>闪避状态</t>
  </si>
  <si>
    <t>防守状态，此回合100%闪避</t>
    <phoneticPr fontId="13" type="noConversion"/>
  </si>
  <si>
    <t>身手敏捷</t>
    <phoneticPr fontId="13" type="noConversion"/>
  </si>
  <si>
    <r>
      <t>防御增加1</t>
    </r>
    <r>
      <rPr>
        <sz val="11"/>
        <color indexed="8"/>
        <rFont val="微软雅黑"/>
        <family val="2"/>
        <charset val="134"/>
      </rPr>
      <t>00</t>
    </r>
    <r>
      <rPr>
        <sz val="11"/>
        <color indexed="8"/>
        <rFont val="微软雅黑"/>
        <family val="2"/>
        <charset val="134"/>
      </rPr>
      <t>%</t>
    </r>
    <phoneticPr fontId="13" type="noConversion"/>
  </si>
  <si>
    <t>增加25%防御</t>
    <phoneticPr fontId="13" type="noConversion"/>
  </si>
  <si>
    <t>增加25%攻击</t>
    <phoneticPr fontId="13" type="noConversion"/>
  </si>
  <si>
    <t>904103 1 1</t>
    <phoneticPr fontId="13" type="noConversion"/>
  </si>
  <si>
    <t>902108 1 1</t>
    <phoneticPr fontId="13" type="noConversion"/>
  </si>
  <si>
    <t>903101 1 1</t>
    <phoneticPr fontId="13" type="noConversion"/>
  </si>
  <si>
    <t>命中提高20%</t>
    <phoneticPr fontId="13" type="noConversion"/>
  </si>
  <si>
    <t>904204 1 1</t>
    <phoneticPr fontId="13" type="noConversion"/>
  </si>
  <si>
    <t>多段伤害回血buff立即生效并在此获得三回合回血（需要实现）</t>
    <phoneticPr fontId="13" type="noConversion"/>
  </si>
  <si>
    <t>防御状态，增加自己50%闪避，额外获得200怒气</t>
    <phoneticPr fontId="13" type="noConversion"/>
  </si>
  <si>
    <t>926104 1 1</t>
    <phoneticPr fontId="13" type="noConversion"/>
  </si>
  <si>
    <t>战斗时40%防御额外转换成攻击力</t>
    <phoneticPr fontId="13" type="noConversion"/>
  </si>
  <si>
    <t>魂器天赋</t>
    <phoneticPr fontId="13" type="noConversion"/>
  </si>
  <si>
    <t>火焰灼烧</t>
    <phoneticPr fontId="13" type="noConversion"/>
  </si>
  <si>
    <t>902110 1 1</t>
    <phoneticPr fontId="13" type="noConversion"/>
  </si>
  <si>
    <t>攻击让敌人流血不止，最多叠加5层(当敌人出血效果达到5层后，自己攻击力+80%)</t>
    <phoneticPr fontId="13" type="noConversion"/>
  </si>
  <si>
    <t>攻击使敌人触电，降低防御16%，可叠加</t>
    <phoneticPr fontId="13" type="noConversion"/>
  </si>
  <si>
    <t>每回合攻击额外造成敌方3.2%生命值的真实伤害</t>
    <phoneticPr fontId="13" type="noConversion"/>
  </si>
  <si>
    <t>921105 1 1</t>
    <phoneticPr fontId="13" type="noConversion"/>
  </si>
  <si>
    <t>909102 1 1</t>
    <phoneticPr fontId="13" type="noConversion"/>
  </si>
  <si>
    <t>暴击额外增加160%攻击力伤害</t>
    <phoneticPr fontId="13" type="noConversion"/>
  </si>
  <si>
    <t>每2回合后下次技能恢复2点能量</t>
    <phoneticPr fontId="13" type="noConversion"/>
  </si>
  <si>
    <t>925104 1 1</t>
    <phoneticPr fontId="13" type="noConversion"/>
  </si>
  <si>
    <t>进行防御，受到攻击时100%概率反击敌人</t>
    <phoneticPr fontId="13" type="noConversion"/>
  </si>
  <si>
    <t>904203 1 1</t>
    <phoneticPr fontId="13" type="noConversion"/>
  </si>
  <si>
    <t>912103 1 1</t>
    <phoneticPr fontId="13" type="noConversion"/>
  </si>
  <si>
    <t>909105 1 1</t>
    <phoneticPr fontId="13" type="noConversion"/>
  </si>
  <si>
    <t>923104 1 1</t>
    <phoneticPr fontId="13" type="noConversion"/>
  </si>
  <si>
    <t>904202 1 2</t>
    <phoneticPr fontId="13" type="noConversion"/>
  </si>
  <si>
    <t>902202 1 2</t>
    <phoneticPr fontId="13" type="noConversion"/>
  </si>
  <si>
    <t>905202 1 2</t>
    <phoneticPr fontId="13" type="noConversion"/>
  </si>
  <si>
    <t>902202 1 2</t>
    <phoneticPr fontId="13" type="noConversion"/>
  </si>
  <si>
    <t>冲锋！</t>
    <phoneticPr fontId="13" type="noConversion"/>
  </si>
  <si>
    <t>清你buff</t>
    <phoneticPr fontId="13" type="noConversion"/>
  </si>
  <si>
    <t>伤害第一</t>
    <phoneticPr fontId="13" type="noConversion"/>
  </si>
  <si>
    <t>闪避第二</t>
    <phoneticPr fontId="13" type="noConversion"/>
  </si>
  <si>
    <t>926102 1 1</t>
    <phoneticPr fontId="13" type="noConversion"/>
  </si>
  <si>
    <t>923201 1 1</t>
    <phoneticPr fontId="13" type="noConversion"/>
  </si>
  <si>
    <t>需要伤害</t>
    <phoneticPr fontId="13" type="noConversion"/>
  </si>
  <si>
    <t>904202 1 1</t>
    <phoneticPr fontId="13" type="noConversion"/>
  </si>
  <si>
    <t>902102 1 1</t>
    <phoneticPr fontId="13" type="noConversion"/>
  </si>
  <si>
    <t>904207 1 1</t>
    <phoneticPr fontId="13" type="noConversion"/>
  </si>
  <si>
    <r>
      <t>技能不产生能量也不消耗能量，每个技能提供5</t>
    </r>
    <r>
      <rPr>
        <sz val="11"/>
        <color indexed="8"/>
        <rFont val="微软雅黑"/>
        <family val="2"/>
        <charset val="134"/>
      </rPr>
      <t>0</t>
    </r>
    <r>
      <rPr>
        <sz val="11"/>
        <color indexed="8"/>
        <rFont val="微软雅黑"/>
        <family val="2"/>
        <charset val="134"/>
      </rPr>
      <t>怒气</t>
    </r>
    <phoneticPr fontId="13" type="noConversion"/>
  </si>
  <si>
    <t>fightback</t>
    <phoneticPr fontId="13" type="noConversion"/>
  </si>
  <si>
    <t>943101 1 1</t>
    <phoneticPr fontId="13" type="noConversion"/>
  </si>
  <si>
    <t>943101 1 0.5</t>
    <phoneticPr fontId="13" type="noConversion"/>
  </si>
  <si>
    <t>doublehit</t>
    <phoneticPr fontId="13" type="noConversion"/>
  </si>
  <si>
    <t>连击</t>
    <phoneticPr fontId="13" type="noConversion"/>
  </si>
  <si>
    <t>922102 1 1</t>
    <phoneticPr fontId="13" type="noConversion"/>
  </si>
  <si>
    <t>944101 1 1</t>
    <phoneticPr fontId="13" type="noConversion"/>
  </si>
  <si>
    <t>音乐血液</t>
    <phoneticPr fontId="13" type="noConversion"/>
  </si>
  <si>
    <t>912104 1 1</t>
    <phoneticPr fontId="13" type="noConversion"/>
  </si>
  <si>
    <t>反击</t>
    <phoneticPr fontId="13" type="noConversion"/>
  </si>
  <si>
    <t>902113 1 999</t>
    <phoneticPr fontId="13" type="noConversion"/>
  </si>
  <si>
    <t>923105 1 1</t>
    <phoneticPr fontId="13" type="noConversion"/>
  </si>
  <si>
    <t>每3回合后下次技能恢复3点能量</t>
    <phoneticPr fontId="13" type="noConversion"/>
  </si>
  <si>
    <t>16%概率触发连击</t>
    <phoneticPr fontId="13" type="noConversion"/>
  </si>
  <si>
    <t>回复650%攻击力的血量</t>
    <phoneticPr fontId="13" type="noConversion"/>
  </si>
  <si>
    <t>每损失1%血量增加0.1%攻击</t>
    <phoneticPr fontId="13" type="noConversion"/>
  </si>
  <si>
    <t>902115 1 1</t>
    <phoneticPr fontId="13" type="noConversion"/>
  </si>
  <si>
    <t>每回合增加2%攻击，最多叠加六层</t>
    <phoneticPr fontId="13" type="noConversion"/>
  </si>
  <si>
    <t>每次收到攻击都有12.5%概率进行反击</t>
    <phoneticPr fontId="13" type="noConversion"/>
  </si>
  <si>
    <t>进行防御减少85%受到的伤害，受到攻击时100%概率反击敌人</t>
    <phoneticPr fontId="13" type="noConversion"/>
  </si>
  <si>
    <t>923202 1 1</t>
    <phoneticPr fontId="13" type="noConversion"/>
  </si>
  <si>
    <t>命中提升</t>
    <phoneticPr fontId="13" type="noConversion"/>
  </si>
  <si>
    <t>造成3段100%攻击力的伤害</t>
    <phoneticPr fontId="13" type="noConversion"/>
  </si>
  <si>
    <t>造成1段400%攻击力的伤害</t>
    <phoneticPr fontId="13" type="noConversion"/>
  </si>
  <si>
    <t>造成6段167%攻击力的伤害</t>
    <phoneticPr fontId="13" type="noConversion"/>
  </si>
  <si>
    <t>造成3段100%攻击力的伤害</t>
    <phoneticPr fontId="13" type="noConversion"/>
  </si>
  <si>
    <t>造成1段400%攻击力的伤害</t>
    <phoneticPr fontId="13" type="noConversion"/>
  </si>
  <si>
    <t>造成3段167%攻击力的伤害，并回复60%造成伤害的血量</t>
    <phoneticPr fontId="13" type="noConversion"/>
  </si>
  <si>
    <t>造成14段60%攻击力的伤害，且攻击无视防御</t>
    <phoneticPr fontId="13" type="noConversion"/>
  </si>
  <si>
    <t>造成1段100%攻击力的伤害</t>
    <phoneticPr fontId="13" type="noConversion"/>
  </si>
  <si>
    <t>造成6段167%攻击力的伤害</t>
    <phoneticPr fontId="13" type="noConversion"/>
  </si>
  <si>
    <t>造成3段100%攻击力的伤害</t>
    <phoneticPr fontId="13" type="noConversion"/>
  </si>
  <si>
    <t>造成3段100%攻击力的伤害</t>
    <phoneticPr fontId="13" type="noConversion"/>
  </si>
  <si>
    <t>造成3段100%攻击力的伤害</t>
    <phoneticPr fontId="13" type="noConversion"/>
  </si>
  <si>
    <t>造成8段100%攻击力的伤害，并提高自身20%暴击概率</t>
    <phoneticPr fontId="13" type="noConversion"/>
  </si>
  <si>
    <t>造成3段200%攻击力的伤害，并提高自身20%暴击概率</t>
    <phoneticPr fontId="13" type="noConversion"/>
  </si>
  <si>
    <t>造成3段100%攻击力的伤害</t>
    <phoneticPr fontId="13" type="noConversion"/>
  </si>
  <si>
    <t>造成1段400%攻击力的伤害</t>
    <phoneticPr fontId="13" type="noConversion"/>
  </si>
  <si>
    <t>造成3段100%攻击力的伤害</t>
    <phoneticPr fontId="13" type="noConversion"/>
  </si>
  <si>
    <r>
      <t>造成3段</t>
    </r>
    <r>
      <rPr>
        <sz val="11"/>
        <color indexed="8"/>
        <rFont val="微软雅黑"/>
        <family val="2"/>
        <charset val="134"/>
      </rPr>
      <t>267</t>
    </r>
    <r>
      <rPr>
        <sz val="11"/>
        <color indexed="8"/>
        <rFont val="微软雅黑"/>
        <family val="2"/>
        <charset val="134"/>
      </rPr>
      <t>%攻击力的伤害</t>
    </r>
    <phoneticPr fontId="13" type="noConversion"/>
  </si>
  <si>
    <r>
      <t>造成1段</t>
    </r>
    <r>
      <rPr>
        <sz val="11"/>
        <color indexed="8"/>
        <rFont val="微软雅黑"/>
        <family val="2"/>
        <charset val="134"/>
      </rPr>
      <t>8</t>
    </r>
    <r>
      <rPr>
        <sz val="11"/>
        <color indexed="8"/>
        <rFont val="微软雅黑"/>
        <family val="2"/>
        <charset val="134"/>
      </rPr>
      <t>00%攻击力的伤害，且必然命中</t>
    </r>
    <phoneticPr fontId="13" type="noConversion"/>
  </si>
  <si>
    <r>
      <t>造成3段</t>
    </r>
    <r>
      <rPr>
        <sz val="11"/>
        <color indexed="8"/>
        <rFont val="微软雅黑"/>
        <family val="2"/>
        <charset val="134"/>
      </rPr>
      <t>267</t>
    </r>
    <r>
      <rPr>
        <sz val="11"/>
        <color indexed="8"/>
        <rFont val="微软雅黑"/>
        <family val="2"/>
        <charset val="134"/>
      </rPr>
      <t>%攻击力的伤害，并清除自己所有debuff</t>
    </r>
    <phoneticPr fontId="13" type="noConversion"/>
  </si>
  <si>
    <t>造成3段100%攻击力的伤害</t>
    <phoneticPr fontId="13" type="noConversion"/>
  </si>
  <si>
    <r>
      <t>造成1</t>
    </r>
    <r>
      <rPr>
        <sz val="11"/>
        <color indexed="8"/>
        <rFont val="微软雅黑"/>
        <family val="2"/>
        <charset val="134"/>
      </rPr>
      <t>4</t>
    </r>
    <r>
      <rPr>
        <sz val="11"/>
        <color indexed="8"/>
        <rFont val="微软雅黑"/>
        <family val="2"/>
        <charset val="134"/>
      </rPr>
      <t>段</t>
    </r>
    <r>
      <rPr>
        <sz val="11"/>
        <color indexed="8"/>
        <rFont val="微软雅黑"/>
        <family val="2"/>
        <charset val="134"/>
      </rPr>
      <t>57.1</t>
    </r>
    <r>
      <rPr>
        <sz val="11"/>
        <color indexed="8"/>
        <rFont val="微软雅黑"/>
        <family val="2"/>
        <charset val="134"/>
      </rPr>
      <t>%攻击力的伤害，且暴击概率翻倍</t>
    </r>
    <phoneticPr fontId="13" type="noConversion"/>
  </si>
  <si>
    <t>造成1段400%攻击力的伤害</t>
    <phoneticPr fontId="13" type="noConversion"/>
  </si>
  <si>
    <t>造成3段200%攻击力的伤害，且无视防御</t>
    <phoneticPr fontId="13" type="noConversion"/>
  </si>
  <si>
    <r>
      <t>造成1</t>
    </r>
    <r>
      <rPr>
        <sz val="11"/>
        <color indexed="8"/>
        <rFont val="微软雅黑"/>
        <family val="2"/>
        <charset val="134"/>
      </rPr>
      <t>4</t>
    </r>
    <r>
      <rPr>
        <sz val="11"/>
        <color indexed="8"/>
        <rFont val="微软雅黑"/>
        <family val="2"/>
        <charset val="134"/>
      </rPr>
      <t>段</t>
    </r>
    <r>
      <rPr>
        <sz val="11"/>
        <color indexed="8"/>
        <rFont val="微软雅黑"/>
        <family val="2"/>
        <charset val="134"/>
      </rPr>
      <t>71.4</t>
    </r>
    <r>
      <rPr>
        <sz val="11"/>
        <color indexed="8"/>
        <rFont val="微软雅黑"/>
        <family val="2"/>
        <charset val="134"/>
      </rPr>
      <t>%攻击力的伤害</t>
    </r>
    <phoneticPr fontId="13" type="noConversion"/>
  </si>
  <si>
    <t>造成3段100%攻击力的伤害</t>
    <phoneticPr fontId="13" type="noConversion"/>
  </si>
  <si>
    <t>造成14段57.1%攻击力的伤害，且暴击概率翻倍</t>
    <phoneticPr fontId="13" type="noConversion"/>
  </si>
  <si>
    <t>造成3段200%攻击力的伤害，并提高自身30%闪避，持续1回合</t>
    <phoneticPr fontId="13" type="noConversion"/>
  </si>
  <si>
    <t>造成14段57.1%攻击力的伤害，并无视50%防御</t>
    <phoneticPr fontId="13" type="noConversion"/>
  </si>
  <si>
    <t>造成14段57.1%攻击力的伤害，并无视50%防御</t>
    <phoneticPr fontId="13" type="noConversion"/>
  </si>
  <si>
    <t>造成3段250%攻击力的伤害，并叠加一层被动</t>
    <phoneticPr fontId="13" type="noConversion"/>
  </si>
  <si>
    <t>造成6段167%攻击力的伤害</t>
    <phoneticPr fontId="13" type="noConversion"/>
  </si>
  <si>
    <t>902114 1 999</t>
    <phoneticPr fontId="13" type="noConversion"/>
  </si>
  <si>
    <t>每回合增加3%攻击，最多叠加六层</t>
    <phoneticPr fontId="13" type="noConversion"/>
  </si>
  <si>
    <t>造成3段233%攻击力的伤害，且必然连击</t>
    <phoneticPr fontId="13" type="noConversion"/>
  </si>
  <si>
    <t>造成3段200%攻击力的伤害，并降低敌人30%攻击、降低30%命中，持续2回合</t>
    <phoneticPr fontId="13" type="noConversion"/>
  </si>
  <si>
    <t>造成1段200%攻击力的伤害，并降低敌方50%防御、提高自身50%攻击，持续2回合</t>
    <phoneticPr fontId="13" type="noConversion"/>
  </si>
  <si>
    <r>
      <t>造成1</t>
    </r>
    <r>
      <rPr>
        <sz val="11"/>
        <color indexed="8"/>
        <rFont val="微软雅黑"/>
        <family val="2"/>
        <charset val="134"/>
      </rPr>
      <t>段</t>
    </r>
    <r>
      <rPr>
        <sz val="11"/>
        <color indexed="8"/>
        <rFont val="微软雅黑"/>
        <family val="2"/>
        <charset val="134"/>
      </rPr>
      <t>360</t>
    </r>
    <r>
      <rPr>
        <sz val="11"/>
        <color indexed="8"/>
        <rFont val="微软雅黑"/>
        <family val="2"/>
        <charset val="134"/>
      </rPr>
      <t>%攻击力的伤害，并赋予自身每回合回复</t>
    </r>
    <r>
      <rPr>
        <sz val="11"/>
        <color indexed="8"/>
        <rFont val="微软雅黑"/>
        <family val="2"/>
        <charset val="134"/>
      </rPr>
      <t>10%血量的buff，持续1</t>
    </r>
    <r>
      <rPr>
        <sz val="11"/>
        <color indexed="8"/>
        <rFont val="微软雅黑"/>
        <family val="2"/>
        <charset val="134"/>
      </rPr>
      <t>回合</t>
    </r>
    <phoneticPr fontId="13" type="noConversion"/>
  </si>
  <si>
    <t>进入防守状态，并增加自身99%闪避概率，且额外获得200点怒气</t>
    <phoneticPr fontId="13" type="noConversion"/>
  </si>
  <si>
    <t>造成6段133%攻击力的伤害，且必定命中</t>
    <phoneticPr fontId="13" type="noConversion"/>
  </si>
  <si>
    <t>造成3段250%攻击力的伤害，并叠加一层被动</t>
    <phoneticPr fontId="13" type="noConversion"/>
  </si>
  <si>
    <t>造成14段71.4%攻击力的伤害</t>
    <phoneticPr fontId="13" type="noConversion"/>
  </si>
  <si>
    <t>造成3段250%攻击力的伤害，并提高自身30%闪避，持续1回合</t>
    <phoneticPr fontId="13" type="noConversion"/>
  </si>
  <si>
    <t>造成3段250%攻击力的伤害，并降低敌方50%暴击概率，持续1回合</t>
    <phoneticPr fontId="13" type="noConversion"/>
  </si>
  <si>
    <t>造成3段167%攻击力的伤害，并吸取造成伤害的60%血量</t>
    <phoneticPr fontId="13" type="noConversion"/>
  </si>
  <si>
    <t>造成6段167%攻击力的伤害</t>
    <phoneticPr fontId="13" type="noConversion"/>
  </si>
  <si>
    <t>造成1段1000%攻击力的伤害，但无法暴击</t>
    <phoneticPr fontId="13" type="noConversion"/>
  </si>
  <si>
    <t>造成1段800%攻击力的伤害，但无法暴击</t>
    <phoneticPr fontId="13" type="noConversion"/>
  </si>
  <si>
    <t>造成3段200%攻击力的伤害，并无视防御</t>
    <phoneticPr fontId="13" type="noConversion"/>
  </si>
  <si>
    <r>
      <t>提高自身2</t>
    </r>
    <r>
      <rPr>
        <sz val="11"/>
        <color indexed="8"/>
        <rFont val="微软雅黑"/>
        <family val="2"/>
        <charset val="134"/>
      </rPr>
      <t>00%命中概率</t>
    </r>
    <phoneticPr fontId="13" type="noConversion"/>
  </si>
  <si>
    <t>造成1段400%攻击力的伤害</t>
    <phoneticPr fontId="13" type="noConversion"/>
  </si>
  <si>
    <t>造成3段267%攻击力的伤害，并降低敌方50%防御，持续1回合</t>
    <phoneticPr fontId="13" type="noConversion"/>
  </si>
  <si>
    <r>
      <t>造成1段</t>
    </r>
    <r>
      <rPr>
        <sz val="11"/>
        <color indexed="8"/>
        <rFont val="微软雅黑"/>
        <family val="2"/>
        <charset val="134"/>
      </rPr>
      <t>10</t>
    </r>
    <r>
      <rPr>
        <sz val="11"/>
        <color indexed="8"/>
        <rFont val="微软雅黑"/>
        <family val="2"/>
        <charset val="134"/>
      </rPr>
      <t>00%攻击力的伤害</t>
    </r>
    <phoneticPr fontId="13" type="noConversion"/>
  </si>
  <si>
    <t>造成3段267%攻击力的伤害，并提高自身50%攻击力，持续1回合</t>
    <phoneticPr fontId="13" type="noConversion"/>
  </si>
  <si>
    <t>造成1段700%攻击力的伤害，并降低敌方60%防御，持续1回合</t>
    <phoneticPr fontId="13" type="noConversion"/>
  </si>
  <si>
    <t>造成3段133%攻击力的伤害</t>
    <phoneticPr fontId="13" type="noConversion"/>
  </si>
  <si>
    <t>造成3段100%攻击力的伤害</t>
    <phoneticPr fontId="13" type="noConversion"/>
  </si>
  <si>
    <t>造成1段400%攻击力的伤害</t>
    <phoneticPr fontId="13" type="noConversion"/>
  </si>
  <si>
    <t>造成3段100%攻击力的伤害，并降低敌方30%防御、30%攻击，持续3回合</t>
    <phoneticPr fontId="13" type="noConversion"/>
  </si>
  <si>
    <t>造成3段100%攻击力的伤害，并降低敌方30%命中、30%闪避，持续3回合</t>
    <phoneticPr fontId="13" type="noConversion"/>
  </si>
  <si>
    <t>造成3段100%攻击力的伤害，并降低敌方30%暴击、30%爆伤，持续3回合</t>
    <phoneticPr fontId="13" type="noConversion"/>
  </si>
  <si>
    <t>造成3段200%攻击力的伤害，且必然命中</t>
    <phoneticPr fontId="13" type="noConversion"/>
  </si>
  <si>
    <t>进入防御状态，且额外获得300怒气</t>
    <phoneticPr fontId="13" type="noConversion"/>
  </si>
  <si>
    <t>多造成6段167%攻击力的伤害，且每多一个debuff增加5%伤害</t>
    <phoneticPr fontId="13" type="noConversion"/>
  </si>
  <si>
    <t>多造成6段167%攻击力的伤害</t>
    <phoneticPr fontId="13" type="noConversion"/>
  </si>
  <si>
    <t>造成3段100%攻击力的伤害，并回复造成伤害的80%的血量</t>
    <phoneticPr fontId="13" type="noConversion"/>
  </si>
  <si>
    <t>清楚敌方buff，并降低敌方100%命中</t>
    <phoneticPr fontId="13" type="noConversion"/>
  </si>
  <si>
    <t>造成3段200%攻击力的伤害，并降低敌方20%攻击，持续2回合</t>
    <phoneticPr fontId="13" type="noConversion"/>
  </si>
  <si>
    <t>造成1段1000%攻击力的伤害，获得两点能量但无法暴击</t>
    <phoneticPr fontId="13" type="noConversion"/>
  </si>
  <si>
    <t>增加自身25%爆伤</t>
    <phoneticPr fontId="13" type="noConversion"/>
  </si>
  <si>
    <t>任何技能有5%概率晕眩敌人</t>
    <phoneticPr fontId="13" type="noConversion"/>
  </si>
  <si>
    <t>造成50%破甲</t>
    <phoneticPr fontId="13" type="noConversion"/>
  </si>
  <si>
    <t>每回合增加3%攻击，叠4次</t>
    <phoneticPr fontId="13" type="noConversion"/>
  </si>
  <si>
    <t>增加20%防御</t>
    <phoneticPr fontId="13" type="noConversion"/>
  </si>
  <si>
    <r>
      <t>9</t>
    </r>
    <r>
      <rPr>
        <sz val="11"/>
        <color indexed="8"/>
        <rFont val="微软雅黑"/>
        <family val="2"/>
        <charset val="134"/>
      </rPr>
      <t>04107 1 999</t>
    </r>
    <phoneticPr fontId="13" type="noConversion"/>
  </si>
  <si>
    <t>造成3段133%攻击力的伤害</t>
    <phoneticPr fontId="13" type="noConversion"/>
  </si>
  <si>
    <t>造成1段700%攻击力的伤害，附带300%攻击力的伤害</t>
    <phoneticPr fontId="13" type="noConversion"/>
  </si>
  <si>
    <t>921110 1 1</t>
    <phoneticPr fontId="13" type="noConversion"/>
  </si>
  <si>
    <t>狂暴连击</t>
    <phoneticPr fontId="13" type="noConversion"/>
  </si>
  <si>
    <t>电脉冲击</t>
    <phoneticPr fontId="13" type="noConversion"/>
  </si>
  <si>
    <t>狂欢乐章</t>
    <phoneticPr fontId="13" type="noConversion"/>
  </si>
  <si>
    <r>
      <t>每个技能额外获得5</t>
    </r>
    <r>
      <rPr>
        <sz val="11"/>
        <color indexed="8"/>
        <rFont val="微软雅黑"/>
        <family val="2"/>
        <charset val="134"/>
      </rPr>
      <t>0怒气</t>
    </r>
    <phoneticPr fontId="13" type="noConversion"/>
  </si>
  <si>
    <t>被暴击概率减少15%</t>
    <phoneticPr fontId="13" type="noConversion"/>
  </si>
  <si>
    <t>闪避概率提高15%</t>
    <phoneticPr fontId="13" type="noConversion"/>
  </si>
  <si>
    <t>命中概率提高15%</t>
    <phoneticPr fontId="13" type="noConversion"/>
  </si>
  <si>
    <t>暴击概率提高15%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</si>
</sst>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"/>
  </numFmts>
  <fonts count="20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sz val="11"/>
      <color indexed="8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20"/>
      <color theme="3"/>
      <name val="Cambria"/>
      <family val="3"/>
      <charset val="134"/>
      <scheme val="major"/>
    </font>
    <font>
      <sz val="10"/>
      <color theme="1" tint="0.2499465926084170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28"/>
      <color theme="4"/>
      <name val="Cambria"/>
      <family val="3"/>
      <charset val="134"/>
      <scheme val="maj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b/>
      <sz val="11"/>
      <color indexed="8"/>
      <name val="微软雅黑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6" fillId="0" borderId="0" applyNumberFormat="0" applyFill="0" applyProtection="0"/>
    <xf numFmtId="0" fontId="8" fillId="0" borderId="0">
      <alignment vertical="center"/>
    </xf>
    <xf numFmtId="0" fontId="7" fillId="0" borderId="0">
      <alignment vertical="center"/>
    </xf>
    <xf numFmtId="0" fontId="10" fillId="0" borderId="0" applyNumberFormat="0" applyFill="0" applyBorder="0" applyProtection="0">
      <alignment vertical="top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</cellStyleXfs>
  <cellXfs count="2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textRotation="255"/>
    </xf>
    <xf numFmtId="164" fontId="2" fillId="0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0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9" borderId="0" xfId="0" applyFont="1" applyFill="1" applyBorder="1">
      <alignment vertical="center"/>
    </xf>
    <xf numFmtId="0" fontId="3" fillId="0" borderId="0" xfId="5">
      <alignment vertical="center"/>
    </xf>
    <xf numFmtId="0" fontId="2" fillId="10" borderId="0" xfId="0" applyFont="1" applyFill="1" applyBorder="1" applyAlignment="1">
      <alignment vertical="center" textRotation="255"/>
    </xf>
    <xf numFmtId="0" fontId="2" fillId="4" borderId="0" xfId="0" applyFont="1" applyFill="1">
      <alignment vertical="center"/>
    </xf>
    <xf numFmtId="0" fontId="4" fillId="4" borderId="2" xfId="0" applyFont="1" applyFill="1" applyBorder="1" applyAlignment="1">
      <alignment vertical="center" wrapText="1"/>
    </xf>
    <xf numFmtId="0" fontId="2" fillId="5" borderId="0" xfId="0" applyFont="1" applyFill="1">
      <alignment vertical="center"/>
    </xf>
    <xf numFmtId="0" fontId="2" fillId="5" borderId="2" xfId="0" applyFont="1" applyFill="1" applyBorder="1" applyAlignment="1">
      <alignment vertical="center" wrapText="1"/>
    </xf>
    <xf numFmtId="0" fontId="2" fillId="6" borderId="0" xfId="0" applyFont="1" applyFill="1">
      <alignment vertical="center"/>
    </xf>
    <xf numFmtId="0" fontId="4" fillId="6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0" xfId="0" applyFont="1" applyFill="1">
      <alignment vertical="center"/>
    </xf>
    <xf numFmtId="0" fontId="4" fillId="8" borderId="2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2" fillId="11" borderId="0" xfId="0" applyFont="1" applyFill="1" applyBorder="1" applyAlignment="1">
      <alignment vertical="center" textRotation="255"/>
    </xf>
    <xf numFmtId="49" fontId="2" fillId="3" borderId="1" xfId="0" applyNumberFormat="1" applyFont="1" applyFill="1" applyBorder="1" applyAlignment="1">
      <alignment horizontal="center" vertical="center"/>
    </xf>
    <xf numFmtId="0" fontId="2" fillId="12" borderId="0" xfId="0" applyFon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 textRotation="255"/>
    </xf>
    <xf numFmtId="0" fontId="2" fillId="3" borderId="1" xfId="2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vertical="center" textRotation="255"/>
    </xf>
    <xf numFmtId="0" fontId="2" fillId="3" borderId="0" xfId="0" applyFont="1" applyFill="1" applyBorder="1" applyAlignment="1">
      <alignment vertical="center" textRotation="255"/>
    </xf>
    <xf numFmtId="0" fontId="2" fillId="0" borderId="0" xfId="0" applyFont="1" applyBorder="1" applyAlignment="1">
      <alignment vertical="center" textRotation="255" wrapText="1"/>
    </xf>
    <xf numFmtId="0" fontId="5" fillId="3" borderId="1" xfId="6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4" fillId="12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9" borderId="0" xfId="0" applyFont="1" applyFill="1">
      <alignment vertical="center"/>
    </xf>
    <xf numFmtId="0" fontId="2" fillId="9" borderId="2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3" fillId="3" borderId="0" xfId="5" applyFill="1">
      <alignment vertical="center"/>
    </xf>
    <xf numFmtId="0" fontId="4" fillId="4" borderId="0" xfId="0" applyFont="1" applyFill="1" applyBorder="1" applyAlignment="1">
      <alignment vertical="center" wrapText="1"/>
    </xf>
    <xf numFmtId="0" fontId="3" fillId="4" borderId="0" xfId="5" applyFill="1">
      <alignment vertical="center"/>
    </xf>
    <xf numFmtId="0" fontId="2" fillId="4" borderId="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vertical="center" wrapText="1"/>
    </xf>
    <xf numFmtId="0" fontId="3" fillId="5" borderId="0" xfId="5" applyFill="1">
      <alignment vertical="center"/>
    </xf>
    <xf numFmtId="0" fontId="2" fillId="5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vertical="center" wrapText="1"/>
    </xf>
    <xf numFmtId="0" fontId="3" fillId="6" borderId="0" xfId="5" applyFill="1">
      <alignment vertical="center"/>
    </xf>
    <xf numFmtId="0" fontId="2" fillId="6" borderId="0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vertical="center" wrapText="1"/>
    </xf>
    <xf numFmtId="0" fontId="3" fillId="7" borderId="0" xfId="5" applyFill="1">
      <alignment vertical="center"/>
    </xf>
    <xf numFmtId="0" fontId="3" fillId="8" borderId="0" xfId="5" applyFill="1">
      <alignment vertical="center"/>
    </xf>
    <xf numFmtId="0" fontId="3" fillId="9" borderId="0" xfId="5" applyFill="1">
      <alignment vertical="center"/>
    </xf>
    <xf numFmtId="0" fontId="2" fillId="14" borderId="0" xfId="0" applyFont="1" applyFill="1">
      <alignment vertical="center"/>
    </xf>
    <xf numFmtId="0" fontId="3" fillId="14" borderId="0" xfId="5" applyFill="1">
      <alignment vertical="center"/>
    </xf>
    <xf numFmtId="0" fontId="2" fillId="6" borderId="3" xfId="0" applyFont="1" applyFill="1" applyBorder="1" applyAlignment="1">
      <alignment vertical="center" wrapText="1"/>
    </xf>
    <xf numFmtId="0" fontId="14" fillId="7" borderId="2" xfId="0" applyFont="1" applyFill="1" applyBorder="1" applyAlignment="1">
      <alignment vertical="center" wrapText="1"/>
    </xf>
    <xf numFmtId="0" fontId="2" fillId="15" borderId="0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15" borderId="5" xfId="0" applyFont="1" applyFill="1" applyBorder="1" applyAlignment="1">
      <alignment vertical="center" wrapText="1"/>
    </xf>
    <xf numFmtId="0" fontId="14" fillId="15" borderId="2" xfId="0" applyFont="1" applyFill="1" applyBorder="1" applyAlignment="1">
      <alignment vertical="center" wrapText="1"/>
    </xf>
    <xf numFmtId="0" fontId="4" fillId="15" borderId="0" xfId="0" applyFont="1" applyFill="1" applyBorder="1" applyAlignment="1">
      <alignment vertical="center" wrapText="1"/>
    </xf>
    <xf numFmtId="0" fontId="3" fillId="15" borderId="0" xfId="5" applyFill="1">
      <alignment vertical="center"/>
    </xf>
    <xf numFmtId="0" fontId="2" fillId="15" borderId="2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horizontal="left" vertical="center" wrapText="1"/>
    </xf>
    <xf numFmtId="0" fontId="2" fillId="15" borderId="0" xfId="0" applyFont="1" applyFill="1" applyBorder="1" applyAlignment="1">
      <alignment vertical="center" wrapText="1"/>
    </xf>
    <xf numFmtId="0" fontId="2" fillId="16" borderId="0" xfId="0" applyFont="1" applyFill="1" applyBorder="1">
      <alignment vertical="center"/>
    </xf>
    <xf numFmtId="0" fontId="2" fillId="16" borderId="0" xfId="0" applyFont="1" applyFill="1">
      <alignment vertical="center"/>
    </xf>
    <xf numFmtId="0" fontId="4" fillId="16" borderId="2" xfId="0" applyFont="1" applyFill="1" applyBorder="1" applyAlignment="1">
      <alignment vertical="center" wrapText="1"/>
    </xf>
    <xf numFmtId="0" fontId="2" fillId="16" borderId="2" xfId="0" applyFont="1" applyFill="1" applyBorder="1" applyAlignment="1">
      <alignment vertical="center" wrapText="1"/>
    </xf>
    <xf numFmtId="0" fontId="4" fillId="16" borderId="0" xfId="0" applyFont="1" applyFill="1" applyBorder="1" applyAlignment="1">
      <alignment vertical="center" wrapText="1"/>
    </xf>
    <xf numFmtId="0" fontId="3" fillId="16" borderId="0" xfId="5" applyFill="1">
      <alignment vertical="center"/>
    </xf>
    <xf numFmtId="0" fontId="2" fillId="16" borderId="0" xfId="0" applyFont="1" applyFill="1" applyBorder="1" applyAlignment="1">
      <alignment horizontal="left" vertical="center" wrapText="1"/>
    </xf>
    <xf numFmtId="0" fontId="2" fillId="16" borderId="0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2" fillId="17" borderId="0" xfId="0" applyFont="1" applyFill="1" applyBorder="1">
      <alignment vertical="center"/>
    </xf>
    <xf numFmtId="0" fontId="2" fillId="17" borderId="0" xfId="0" applyFont="1" applyFill="1">
      <alignment vertical="center"/>
    </xf>
    <xf numFmtId="0" fontId="4" fillId="17" borderId="2" xfId="0" applyFont="1" applyFill="1" applyBorder="1" applyAlignment="1">
      <alignment vertical="center" wrapText="1"/>
    </xf>
    <xf numFmtId="0" fontId="2" fillId="17" borderId="2" xfId="0" applyFont="1" applyFill="1" applyBorder="1" applyAlignment="1">
      <alignment vertical="center" wrapText="1"/>
    </xf>
    <xf numFmtId="0" fontId="4" fillId="17" borderId="0" xfId="0" applyFont="1" applyFill="1" applyBorder="1" applyAlignment="1">
      <alignment vertical="center" wrapText="1"/>
    </xf>
    <xf numFmtId="0" fontId="3" fillId="17" borderId="0" xfId="5" applyFill="1">
      <alignment vertical="center"/>
    </xf>
    <xf numFmtId="0" fontId="2" fillId="17" borderId="0" xfId="0" applyFont="1" applyFill="1" applyBorder="1" applyAlignment="1">
      <alignment horizontal="left" vertical="center" wrapText="1"/>
    </xf>
    <xf numFmtId="0" fontId="2" fillId="17" borderId="0" xfId="0" applyFont="1" applyFill="1" applyBorder="1" applyAlignment="1">
      <alignment vertical="center" wrapText="1"/>
    </xf>
    <xf numFmtId="0" fontId="2" fillId="3" borderId="0" xfId="0" applyNumberFormat="1" applyFont="1" applyFill="1" applyBorder="1" applyAlignment="1">
      <alignment horizontal="center" vertical="center" textRotation="255"/>
    </xf>
    <xf numFmtId="0" fontId="2" fillId="4" borderId="1" xfId="0" applyFont="1" applyFill="1" applyBorder="1">
      <alignment vertical="center"/>
    </xf>
    <xf numFmtId="0" fontId="5" fillId="4" borderId="1" xfId="5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5" fillId="5" borderId="1" xfId="5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5" fillId="12" borderId="1" xfId="5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7" borderId="1" xfId="0" applyFont="1" applyFill="1" applyBorder="1">
      <alignment vertical="center"/>
    </xf>
    <xf numFmtId="0" fontId="5" fillId="7" borderId="1" xfId="5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5" fillId="8" borderId="1" xfId="5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5" fillId="9" borderId="1" xfId="5" applyFont="1" applyFill="1" applyBorder="1">
      <alignment vertical="center"/>
    </xf>
    <xf numFmtId="0" fontId="2" fillId="15" borderId="1" xfId="0" applyFont="1" applyFill="1" applyBorder="1">
      <alignment vertical="center"/>
    </xf>
    <xf numFmtId="0" fontId="2" fillId="16" borderId="1" xfId="0" applyFont="1" applyFill="1" applyBorder="1">
      <alignment vertical="center"/>
    </xf>
    <xf numFmtId="0" fontId="5" fillId="16" borderId="1" xfId="5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5" fillId="17" borderId="1" xfId="5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14" fillId="7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0" fontId="2" fillId="18" borderId="0" xfId="0" applyFont="1" applyFill="1" applyBorder="1">
      <alignment vertical="center"/>
    </xf>
    <xf numFmtId="0" fontId="2" fillId="18" borderId="0" xfId="0" applyFont="1" applyFill="1">
      <alignment vertical="center"/>
    </xf>
    <xf numFmtId="0" fontId="14" fillId="18" borderId="5" xfId="0" applyFont="1" applyFill="1" applyBorder="1" applyAlignment="1">
      <alignment vertical="center" wrapText="1"/>
    </xf>
    <xf numFmtId="0" fontId="2" fillId="18" borderId="1" xfId="0" applyFont="1" applyFill="1" applyBorder="1">
      <alignment vertical="center"/>
    </xf>
    <xf numFmtId="0" fontId="14" fillId="18" borderId="1" xfId="0" applyFont="1" applyFill="1" applyBorder="1">
      <alignment vertical="center"/>
    </xf>
    <xf numFmtId="0" fontId="14" fillId="18" borderId="2" xfId="0" applyFont="1" applyFill="1" applyBorder="1" applyAlignment="1">
      <alignment vertical="center" wrapText="1"/>
    </xf>
    <xf numFmtId="0" fontId="2" fillId="18" borderId="0" xfId="0" applyFont="1" applyFill="1" applyBorder="1" applyAlignment="1">
      <alignment vertical="center" wrapText="1"/>
    </xf>
    <xf numFmtId="0" fontId="3" fillId="18" borderId="0" xfId="5" applyFill="1">
      <alignment vertical="center"/>
    </xf>
    <xf numFmtId="0" fontId="2" fillId="18" borderId="2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14" fillId="4" borderId="1" xfId="0" applyFont="1" applyFill="1" applyBorder="1">
      <alignment vertical="center"/>
    </xf>
    <xf numFmtId="0" fontId="14" fillId="4" borderId="2" xfId="0" applyFont="1" applyFill="1" applyBorder="1" applyAlignment="1">
      <alignment vertical="center" wrapText="1"/>
    </xf>
    <xf numFmtId="0" fontId="14" fillId="4" borderId="0" xfId="0" applyFont="1" applyFill="1" applyBorder="1" applyAlignment="1">
      <alignment vertical="center" wrapText="1"/>
    </xf>
    <xf numFmtId="0" fontId="2" fillId="19" borderId="0" xfId="0" applyFont="1" applyFill="1" applyBorder="1">
      <alignment vertical="center"/>
    </xf>
    <xf numFmtId="0" fontId="2" fillId="19" borderId="0" xfId="0" applyFont="1" applyFill="1">
      <alignment vertical="center"/>
    </xf>
    <xf numFmtId="0" fontId="14" fillId="19" borderId="5" xfId="0" applyFont="1" applyFill="1" applyBorder="1" applyAlignment="1">
      <alignment vertical="center" wrapText="1"/>
    </xf>
    <xf numFmtId="0" fontId="2" fillId="19" borderId="1" xfId="0" applyFont="1" applyFill="1" applyBorder="1">
      <alignment vertical="center"/>
    </xf>
    <xf numFmtId="0" fontId="14" fillId="19" borderId="2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 wrapText="1"/>
    </xf>
    <xf numFmtId="0" fontId="3" fillId="19" borderId="0" xfId="5" applyFill="1">
      <alignment vertical="center"/>
    </xf>
    <xf numFmtId="0" fontId="14" fillId="19" borderId="0" xfId="0" applyFont="1" applyFill="1" applyBorder="1" applyAlignment="1">
      <alignment vertical="center" wrapText="1"/>
    </xf>
    <xf numFmtId="0" fontId="14" fillId="8" borderId="5" xfId="0" applyFont="1" applyFill="1" applyBorder="1" applyAlignment="1">
      <alignment vertical="center" wrapText="1"/>
    </xf>
    <xf numFmtId="0" fontId="14" fillId="8" borderId="2" xfId="0" applyFont="1" applyFill="1" applyBorder="1" applyAlignment="1">
      <alignment vertical="center" wrapText="1"/>
    </xf>
    <xf numFmtId="0" fontId="2" fillId="8" borderId="0" xfId="0" applyFont="1" applyFill="1" applyBorder="1" applyAlignment="1">
      <alignment vertical="center" wrapText="1"/>
    </xf>
    <xf numFmtId="0" fontId="14" fillId="8" borderId="1" xfId="0" applyFont="1" applyFill="1" applyBorder="1">
      <alignment vertical="center"/>
    </xf>
    <xf numFmtId="0" fontId="2" fillId="20" borderId="0" xfId="0" applyFont="1" applyFill="1" applyBorder="1">
      <alignment vertical="center"/>
    </xf>
    <xf numFmtId="0" fontId="2" fillId="20" borderId="0" xfId="0" applyFont="1" applyFill="1">
      <alignment vertical="center"/>
    </xf>
    <xf numFmtId="0" fontId="14" fillId="20" borderId="5" xfId="0" applyFont="1" applyFill="1" applyBorder="1" applyAlignment="1">
      <alignment vertical="center" wrapText="1"/>
    </xf>
    <xf numFmtId="0" fontId="2" fillId="20" borderId="1" xfId="0" applyFont="1" applyFill="1" applyBorder="1">
      <alignment vertical="center"/>
    </xf>
    <xf numFmtId="0" fontId="14" fillId="20" borderId="1" xfId="0" applyFont="1" applyFill="1" applyBorder="1">
      <alignment vertical="center"/>
    </xf>
    <xf numFmtId="0" fontId="14" fillId="20" borderId="2" xfId="0" applyFont="1" applyFill="1" applyBorder="1" applyAlignment="1">
      <alignment vertical="center" wrapText="1"/>
    </xf>
    <xf numFmtId="0" fontId="2" fillId="20" borderId="2" xfId="0" applyFont="1" applyFill="1" applyBorder="1" applyAlignment="1">
      <alignment vertical="center" wrapText="1"/>
    </xf>
    <xf numFmtId="0" fontId="2" fillId="20" borderId="0" xfId="0" applyFont="1" applyFill="1" applyBorder="1" applyAlignment="1">
      <alignment vertical="center" wrapText="1"/>
    </xf>
    <xf numFmtId="0" fontId="3" fillId="20" borderId="0" xfId="5" applyFill="1">
      <alignment vertical="center"/>
    </xf>
    <xf numFmtId="0" fontId="14" fillId="16" borderId="5" xfId="0" applyFont="1" applyFill="1" applyBorder="1" applyAlignment="1">
      <alignment vertical="center" wrapText="1"/>
    </xf>
    <xf numFmtId="0" fontId="14" fillId="16" borderId="1" xfId="0" applyFont="1" applyFill="1" applyBorder="1">
      <alignment vertical="center"/>
    </xf>
    <xf numFmtId="0" fontId="14" fillId="16" borderId="2" xfId="0" applyFont="1" applyFill="1" applyBorder="1" applyAlignment="1">
      <alignment vertical="center" wrapText="1"/>
    </xf>
    <xf numFmtId="0" fontId="14" fillId="7" borderId="5" xfId="0" applyFont="1" applyFill="1" applyBorder="1" applyAlignment="1">
      <alignment vertical="center" wrapText="1"/>
    </xf>
    <xf numFmtId="0" fontId="14" fillId="15" borderId="1" xfId="0" applyFont="1" applyFill="1" applyBorder="1">
      <alignment vertical="center"/>
    </xf>
    <xf numFmtId="0" fontId="2" fillId="21" borderId="0" xfId="0" applyFont="1" applyFill="1" applyBorder="1">
      <alignment vertical="center"/>
    </xf>
    <xf numFmtId="0" fontId="2" fillId="21" borderId="0" xfId="0" applyFont="1" applyFill="1">
      <alignment vertical="center"/>
    </xf>
    <xf numFmtId="0" fontId="2" fillId="21" borderId="5" xfId="0" applyFont="1" applyFill="1" applyBorder="1" applyAlignment="1">
      <alignment vertical="center" wrapText="1"/>
    </xf>
    <xf numFmtId="0" fontId="2" fillId="21" borderId="1" xfId="0" applyFont="1" applyFill="1" applyBorder="1">
      <alignment vertical="center"/>
    </xf>
    <xf numFmtId="0" fontId="14" fillId="21" borderId="1" xfId="0" applyFont="1" applyFill="1" applyBorder="1">
      <alignment vertical="center"/>
    </xf>
    <xf numFmtId="0" fontId="2" fillId="21" borderId="2" xfId="0" applyFont="1" applyFill="1" applyBorder="1" applyAlignment="1">
      <alignment vertical="center" wrapText="1"/>
    </xf>
    <xf numFmtId="0" fontId="2" fillId="21" borderId="0" xfId="0" applyFont="1" applyFill="1" applyBorder="1" applyAlignment="1">
      <alignment vertical="center" wrapText="1"/>
    </xf>
    <xf numFmtId="0" fontId="3" fillId="21" borderId="0" xfId="5" applyFill="1">
      <alignment vertical="center"/>
    </xf>
    <xf numFmtId="0" fontId="2" fillId="22" borderId="0" xfId="0" applyFont="1" applyFill="1" applyBorder="1">
      <alignment vertical="center"/>
    </xf>
    <xf numFmtId="0" fontId="2" fillId="22" borderId="0" xfId="0" applyFont="1" applyFill="1">
      <alignment vertical="center"/>
    </xf>
    <xf numFmtId="0" fontId="14" fillId="22" borderId="5" xfId="0" applyFont="1" applyFill="1" applyBorder="1" applyAlignment="1">
      <alignment vertical="center" wrapText="1"/>
    </xf>
    <xf numFmtId="0" fontId="2" fillId="22" borderId="1" xfId="0" applyFont="1" applyFill="1" applyBorder="1">
      <alignment vertical="center"/>
    </xf>
    <xf numFmtId="0" fontId="14" fillId="22" borderId="1" xfId="0" applyFont="1" applyFill="1" applyBorder="1">
      <alignment vertical="center"/>
    </xf>
    <xf numFmtId="0" fontId="14" fillId="22" borderId="2" xfId="0" applyFont="1" applyFill="1" applyBorder="1" applyAlignment="1">
      <alignment vertical="center" wrapText="1"/>
    </xf>
    <xf numFmtId="0" fontId="2" fillId="22" borderId="0" xfId="0" applyFont="1" applyFill="1" applyBorder="1" applyAlignment="1">
      <alignment vertical="center" wrapText="1"/>
    </xf>
    <xf numFmtId="0" fontId="3" fillId="22" borderId="0" xfId="5" applyFill="1">
      <alignment vertical="center"/>
    </xf>
    <xf numFmtId="0" fontId="2" fillId="22" borderId="2" xfId="0" applyFont="1" applyFill="1" applyBorder="1" applyAlignment="1">
      <alignment vertical="center" wrapText="1"/>
    </xf>
    <xf numFmtId="0" fontId="2" fillId="23" borderId="0" xfId="0" applyFont="1" applyFill="1" applyBorder="1">
      <alignment vertical="center"/>
    </xf>
    <xf numFmtId="0" fontId="2" fillId="23" borderId="0" xfId="0" applyFont="1" applyFill="1">
      <alignment vertical="center"/>
    </xf>
    <xf numFmtId="0" fontId="14" fillId="23" borderId="5" xfId="0" applyFont="1" applyFill="1" applyBorder="1" applyAlignment="1">
      <alignment vertical="center" wrapText="1"/>
    </xf>
    <xf numFmtId="0" fontId="2" fillId="23" borderId="1" xfId="0" applyFont="1" applyFill="1" applyBorder="1">
      <alignment vertical="center"/>
    </xf>
    <xf numFmtId="0" fontId="14" fillId="23" borderId="1" xfId="0" applyFont="1" applyFill="1" applyBorder="1">
      <alignment vertical="center"/>
    </xf>
    <xf numFmtId="0" fontId="14" fillId="23" borderId="2" xfId="0" applyFont="1" applyFill="1" applyBorder="1" applyAlignment="1">
      <alignment vertical="center" wrapText="1"/>
    </xf>
    <xf numFmtId="0" fontId="2" fillId="23" borderId="0" xfId="0" applyFont="1" applyFill="1" applyBorder="1" applyAlignment="1">
      <alignment vertical="center" wrapText="1"/>
    </xf>
    <xf numFmtId="0" fontId="3" fillId="23" borderId="0" xfId="5" applyFill="1">
      <alignment vertical="center"/>
    </xf>
    <xf numFmtId="0" fontId="2" fillId="23" borderId="2" xfId="0" applyFont="1" applyFill="1" applyBorder="1" applyAlignment="1">
      <alignment vertical="center" wrapText="1"/>
    </xf>
    <xf numFmtId="0" fontId="2" fillId="24" borderId="0" xfId="0" applyFont="1" applyFill="1" applyBorder="1">
      <alignment vertical="center"/>
    </xf>
    <xf numFmtId="0" fontId="2" fillId="24" borderId="0" xfId="0" applyFont="1" applyFill="1">
      <alignment vertical="center"/>
    </xf>
    <xf numFmtId="0" fontId="14" fillId="24" borderId="5" xfId="0" applyFont="1" applyFill="1" applyBorder="1" applyAlignment="1">
      <alignment vertical="center" wrapText="1"/>
    </xf>
    <xf numFmtId="0" fontId="2" fillId="24" borderId="1" xfId="0" applyFont="1" applyFill="1" applyBorder="1">
      <alignment vertical="center"/>
    </xf>
    <xf numFmtId="0" fontId="14" fillId="24" borderId="1" xfId="0" applyFont="1" applyFill="1" applyBorder="1">
      <alignment vertical="center"/>
    </xf>
    <xf numFmtId="0" fontId="14" fillId="24" borderId="2" xfId="0" applyFont="1" applyFill="1" applyBorder="1" applyAlignment="1">
      <alignment vertical="center" wrapText="1"/>
    </xf>
    <xf numFmtId="0" fontId="2" fillId="24" borderId="0" xfId="0" applyFont="1" applyFill="1" applyBorder="1" applyAlignment="1">
      <alignment vertical="center" wrapText="1"/>
    </xf>
    <xf numFmtId="0" fontId="3" fillId="24" borderId="0" xfId="5" applyFill="1">
      <alignment vertical="center"/>
    </xf>
    <xf numFmtId="0" fontId="2" fillId="24" borderId="2" xfId="0" applyFont="1" applyFill="1" applyBorder="1" applyAlignment="1">
      <alignment vertical="center" wrapText="1"/>
    </xf>
    <xf numFmtId="0" fontId="2" fillId="25" borderId="0" xfId="0" applyFont="1" applyFill="1" applyBorder="1">
      <alignment vertical="center"/>
    </xf>
    <xf numFmtId="0" fontId="2" fillId="25" borderId="0" xfId="0" applyFont="1" applyFill="1">
      <alignment vertical="center"/>
    </xf>
    <xf numFmtId="0" fontId="14" fillId="25" borderId="5" xfId="0" applyFont="1" applyFill="1" applyBorder="1" applyAlignment="1">
      <alignment vertical="center" wrapText="1"/>
    </xf>
    <xf numFmtId="0" fontId="2" fillId="25" borderId="1" xfId="0" applyFont="1" applyFill="1" applyBorder="1">
      <alignment vertical="center"/>
    </xf>
    <xf numFmtId="0" fontId="14" fillId="25" borderId="2" xfId="0" applyFont="1" applyFill="1" applyBorder="1" applyAlignment="1">
      <alignment vertical="center" wrapText="1"/>
    </xf>
    <xf numFmtId="0" fontId="2" fillId="25" borderId="0" xfId="0" applyFont="1" applyFill="1" applyBorder="1" applyAlignment="1">
      <alignment vertical="center" wrapText="1"/>
    </xf>
    <xf numFmtId="0" fontId="3" fillId="25" borderId="0" xfId="5" applyFill="1">
      <alignment vertical="center"/>
    </xf>
    <xf numFmtId="0" fontId="2" fillId="25" borderId="2" xfId="0" applyFont="1" applyFill="1" applyBorder="1" applyAlignment="1">
      <alignment vertical="center" wrapText="1"/>
    </xf>
    <xf numFmtId="0" fontId="14" fillId="25" borderId="1" xfId="0" applyFont="1" applyFill="1" applyBorder="1">
      <alignment vertical="center"/>
    </xf>
    <xf numFmtId="0" fontId="2" fillId="26" borderId="0" xfId="0" applyFont="1" applyFill="1" applyBorder="1">
      <alignment vertical="center"/>
    </xf>
    <xf numFmtId="0" fontId="2" fillId="26" borderId="0" xfId="0" applyFont="1" applyFill="1">
      <alignment vertical="center"/>
    </xf>
    <xf numFmtId="0" fontId="14" fillId="26" borderId="5" xfId="0" applyFont="1" applyFill="1" applyBorder="1" applyAlignment="1">
      <alignment vertical="center" wrapText="1"/>
    </xf>
    <xf numFmtId="0" fontId="2" fillId="26" borderId="1" xfId="0" applyFont="1" applyFill="1" applyBorder="1">
      <alignment vertical="center"/>
    </xf>
    <xf numFmtId="0" fontId="14" fillId="26" borderId="1" xfId="0" applyFont="1" applyFill="1" applyBorder="1">
      <alignment vertical="center"/>
    </xf>
    <xf numFmtId="0" fontId="14" fillId="26" borderId="2" xfId="0" applyFont="1" applyFill="1" applyBorder="1" applyAlignment="1">
      <alignment vertical="center" wrapText="1"/>
    </xf>
    <xf numFmtId="0" fontId="2" fillId="26" borderId="0" xfId="0" applyFont="1" applyFill="1" applyBorder="1" applyAlignment="1">
      <alignment vertical="center" wrapText="1"/>
    </xf>
    <xf numFmtId="0" fontId="3" fillId="26" borderId="0" xfId="5" applyFill="1">
      <alignment vertical="center"/>
    </xf>
    <xf numFmtId="0" fontId="2" fillId="26" borderId="2" xfId="0" applyFont="1" applyFill="1" applyBorder="1" applyAlignment="1">
      <alignment vertical="center" wrapText="1"/>
    </xf>
    <xf numFmtId="0" fontId="2" fillId="27" borderId="0" xfId="0" applyFont="1" applyFill="1" applyBorder="1">
      <alignment vertical="center"/>
    </xf>
    <xf numFmtId="0" fontId="2" fillId="27" borderId="0" xfId="0" applyFont="1" applyFill="1">
      <alignment vertical="center"/>
    </xf>
    <xf numFmtId="0" fontId="2" fillId="27" borderId="1" xfId="0" applyFont="1" applyFill="1" applyBorder="1">
      <alignment vertical="center"/>
    </xf>
    <xf numFmtId="0" fontId="2" fillId="27" borderId="0" xfId="0" applyFont="1" applyFill="1" applyBorder="1" applyAlignment="1">
      <alignment vertical="center" wrapText="1"/>
    </xf>
    <xf numFmtId="0" fontId="3" fillId="27" borderId="0" xfId="5" applyFill="1">
      <alignment vertical="center"/>
    </xf>
    <xf numFmtId="0" fontId="2" fillId="27" borderId="2" xfId="0" applyFont="1" applyFill="1" applyBorder="1" applyAlignment="1">
      <alignment vertical="center" wrapText="1"/>
    </xf>
    <xf numFmtId="0" fontId="2" fillId="27" borderId="5" xfId="0" applyFont="1" applyFill="1" applyBorder="1" applyAlignment="1">
      <alignment vertical="center" wrapText="1"/>
    </xf>
    <xf numFmtId="0" fontId="2" fillId="28" borderId="0" xfId="0" applyFont="1" applyFill="1" applyBorder="1">
      <alignment vertical="center"/>
    </xf>
    <xf numFmtId="0" fontId="2" fillId="28" borderId="0" xfId="0" applyFont="1" applyFill="1">
      <alignment vertical="center"/>
    </xf>
    <xf numFmtId="0" fontId="2" fillId="28" borderId="5" xfId="0" applyFont="1" applyFill="1" applyBorder="1" applyAlignment="1">
      <alignment vertical="center" wrapText="1"/>
    </xf>
    <xf numFmtId="0" fontId="2" fillId="28" borderId="1" xfId="0" applyFont="1" applyFill="1" applyBorder="1">
      <alignment vertical="center"/>
    </xf>
    <xf numFmtId="0" fontId="14" fillId="28" borderId="1" xfId="0" applyFont="1" applyFill="1" applyBorder="1">
      <alignment vertical="center"/>
    </xf>
    <xf numFmtId="0" fontId="2" fillId="28" borderId="2" xfId="0" applyFont="1" applyFill="1" applyBorder="1" applyAlignment="1">
      <alignment vertical="center" wrapText="1"/>
    </xf>
    <xf numFmtId="0" fontId="2" fillId="28" borderId="0" xfId="0" applyFont="1" applyFill="1" applyBorder="1" applyAlignment="1">
      <alignment vertical="center" wrapText="1"/>
    </xf>
    <xf numFmtId="0" fontId="3" fillId="28" borderId="0" xfId="5" applyFill="1">
      <alignment vertical="center"/>
    </xf>
    <xf numFmtId="0" fontId="14" fillId="28" borderId="2" xfId="0" applyFont="1" applyFill="1" applyBorder="1" applyAlignment="1">
      <alignment vertical="center" wrapText="1"/>
    </xf>
    <xf numFmtId="0" fontId="2" fillId="29" borderId="0" xfId="0" applyFont="1" applyFill="1" applyBorder="1">
      <alignment vertical="center"/>
    </xf>
    <xf numFmtId="0" fontId="2" fillId="29" borderId="0" xfId="0" applyFont="1" applyFill="1">
      <alignment vertical="center"/>
    </xf>
    <xf numFmtId="0" fontId="2" fillId="29" borderId="5" xfId="0" applyFont="1" applyFill="1" applyBorder="1" applyAlignment="1">
      <alignment vertical="center" wrapText="1"/>
    </xf>
    <xf numFmtId="0" fontId="2" fillId="29" borderId="1" xfId="0" applyFont="1" applyFill="1" applyBorder="1">
      <alignment vertical="center"/>
    </xf>
    <xf numFmtId="0" fontId="14" fillId="29" borderId="1" xfId="0" applyFont="1" applyFill="1" applyBorder="1">
      <alignment vertical="center"/>
    </xf>
    <xf numFmtId="0" fontId="2" fillId="29" borderId="2" xfId="0" applyFont="1" applyFill="1" applyBorder="1" applyAlignment="1">
      <alignment vertical="center" wrapText="1"/>
    </xf>
    <xf numFmtId="0" fontId="2" fillId="29" borderId="0" xfId="0" applyFont="1" applyFill="1" applyBorder="1" applyAlignment="1">
      <alignment vertical="center" wrapText="1"/>
    </xf>
    <xf numFmtId="0" fontId="3" fillId="29" borderId="0" xfId="5" applyFill="1">
      <alignment vertical="center"/>
    </xf>
    <xf numFmtId="0" fontId="2" fillId="16" borderId="5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2" fillId="20" borderId="5" xfId="0" applyFont="1" applyFill="1" applyBorder="1" applyAlignment="1">
      <alignment vertical="center" wrapText="1"/>
    </xf>
    <xf numFmtId="0" fontId="2" fillId="25" borderId="5" xfId="0" applyFont="1" applyFill="1" applyBorder="1" applyAlignment="1">
      <alignment vertical="center" wrapText="1"/>
    </xf>
    <xf numFmtId="0" fontId="2" fillId="18" borderId="5" xfId="0" applyFont="1" applyFill="1" applyBorder="1" applyAlignment="1">
      <alignment vertical="center" wrapText="1"/>
    </xf>
    <xf numFmtId="0" fontId="2" fillId="24" borderId="5" xfId="0" applyFont="1" applyFill="1" applyBorder="1" applyAlignment="1">
      <alignment vertical="center" wrapText="1"/>
    </xf>
    <xf numFmtId="0" fontId="2" fillId="23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19" borderId="5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2" fillId="22" borderId="5" xfId="0" applyFont="1" applyFill="1" applyBorder="1" applyAlignment="1">
      <alignment vertical="center" wrapText="1"/>
    </xf>
    <xf numFmtId="0" fontId="2" fillId="26" borderId="5" xfId="0" applyFont="1" applyFill="1" applyBorder="1" applyAlignment="1">
      <alignment vertical="center" wrapText="1"/>
    </xf>
    <xf numFmtId="0" fontId="19" fillId="23" borderId="1" xfId="0" applyFont="1" applyFill="1" applyBorder="1">
      <alignment vertical="center"/>
    </xf>
  </cellXfs>
  <cellStyles count="9">
    <cellStyle name="常规" xfId="0" builtinId="0"/>
    <cellStyle name="常规 2" xfId="5"/>
    <cellStyle name="常规 2 2" xfId="2"/>
    <cellStyle name="常规 2 3" xfId="3"/>
    <cellStyle name="常规 3" xfId="6"/>
    <cellStyle name="常规 4" xfId="7"/>
    <cellStyle name="常规 5" xfId="8"/>
    <cellStyle name="标题 1 2" xfId="1"/>
    <cellStyle name="标题 2 2" xfId="4"/>
  </cellStyles>
  <dxfs count="375"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ColWidth="9" defaultRowHeight="16.5"/>
  <cols>
    <col min="1" max="2" width="9" style="3"/>
    <col min="3" max="3" width="13.375" style="3" customWidth="1"/>
    <col min="4" max="5" width="7.875" style="3" customWidth="1"/>
    <col min="6" max="11" width="8.25" style="3" customWidth="1"/>
    <col min="12" max="12" width="11.5" style="3" customWidth="1"/>
    <col min="13" max="13" width="5.875" style="3" customWidth="1"/>
    <col min="14" max="14" width="8.375" style="3" customWidth="1"/>
    <col min="15" max="15" width="7.375" style="3" customWidth="1"/>
    <col min="16" max="16" width="6.375" style="3" customWidth="1"/>
    <col min="17" max="19" width="5.875" style="3" customWidth="1"/>
    <col min="20" max="20" width="5.625" style="3" customWidth="1"/>
    <col min="21" max="21" width="5.375" style="3" customWidth="1"/>
    <col min="22" max="25" width="8.25" style="3" customWidth="1"/>
    <col min="26" max="26" width="11.125" style="3" customWidth="1"/>
    <col min="27" max="27" width="14.875" style="3" customWidth="1"/>
    <col min="28" max="28" width="12.125" style="3" customWidth="1"/>
    <col min="29" max="29" width="11.5" style="3" customWidth="1"/>
    <col min="30" max="30" width="12.75" style="3" bestFit="1" customWidth="1"/>
    <col min="31" max="31" width="10.625" style="3" customWidth="1"/>
    <col min="32" max="32" width="11.625" style="3" customWidth="1"/>
    <col min="33" max="33" width="13.625" style="3" customWidth="1"/>
    <col min="34" max="34" width="14.5" style="3" customWidth="1"/>
    <col min="35" max="35" width="16.625" style="3" customWidth="1"/>
    <col min="36" max="36" width="13.75" style="3" customWidth="1"/>
    <col min="37" max="37" width="11.25" style="3" customWidth="1"/>
    <col min="38" max="38" width="13.25" style="3" customWidth="1"/>
    <col min="39" max="40" width="8.25" style="3" customWidth="1"/>
    <col min="41" max="41" width="65.125" style="3" bestFit="1" customWidth="1"/>
    <col min="42" max="42" width="60.625" style="3" customWidth="1"/>
    <col min="43" max="43" width="44.375" style="3" customWidth="1"/>
    <col min="44" max="44" width="10.875" style="3" customWidth="1"/>
    <col min="45" max="45" width="8.25" style="3" customWidth="1"/>
    <col min="46" max="47" width="8.25" style="15" customWidth="1"/>
    <col min="48" max="48" width="8.25" style="3" customWidth="1"/>
    <col min="49" max="16384" width="9" style="3"/>
  </cols>
  <sheetData>
    <row r="1" spans="1:50" s="6" customFormat="1" ht="153" customHeight="1">
      <c r="A1" s="6" t="s">
        <v>0</v>
      </c>
      <c r="B1" s="6" t="s">
        <v>1</v>
      </c>
      <c r="C1" s="6" t="s">
        <v>2</v>
      </c>
      <c r="D1" s="6" t="s">
        <v>3</v>
      </c>
      <c r="E1" s="1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92" t="s">
        <v>353</v>
      </c>
      <c r="Z1" s="92" t="s">
        <v>302</v>
      </c>
      <c r="AA1" s="92" t="s">
        <v>303</v>
      </c>
      <c r="AB1" s="92" t="s">
        <v>304</v>
      </c>
      <c r="AC1" s="92" t="s">
        <v>305</v>
      </c>
      <c r="AD1" s="92" t="s">
        <v>306</v>
      </c>
      <c r="AE1" s="92" t="s">
        <v>307</v>
      </c>
      <c r="AF1" s="92" t="s">
        <v>308</v>
      </c>
      <c r="AG1" s="34" t="s">
        <v>24</v>
      </c>
      <c r="AH1" s="34" t="s">
        <v>25</v>
      </c>
      <c r="AI1" s="34" t="s">
        <v>309</v>
      </c>
      <c r="AJ1" s="34" t="s">
        <v>26</v>
      </c>
      <c r="AK1" s="34" t="s">
        <v>27</v>
      </c>
      <c r="AL1" s="34" t="s">
        <v>310</v>
      </c>
      <c r="AM1" s="35" t="s">
        <v>28</v>
      </c>
      <c r="AN1" s="6" t="s">
        <v>29</v>
      </c>
      <c r="AO1" s="36" t="s">
        <v>30</v>
      </c>
      <c r="AP1" s="36" t="s">
        <v>31</v>
      </c>
      <c r="AQ1" s="36" t="s">
        <v>32</v>
      </c>
      <c r="AR1" s="36" t="s">
        <v>33</v>
      </c>
      <c r="AS1" s="6" t="s">
        <v>34</v>
      </c>
      <c r="AT1" s="6" t="s">
        <v>35</v>
      </c>
      <c r="AU1" s="6" t="s">
        <v>36</v>
      </c>
      <c r="AV1" s="6" t="s">
        <v>37</v>
      </c>
      <c r="AW1" s="6" t="s">
        <v>38</v>
      </c>
      <c r="AX1" s="6" t="s">
        <v>39</v>
      </c>
    </row>
    <row r="2" spans="1:50" s="7" customFormat="1" ht="41.25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I2" s="30" t="s">
        <v>48</v>
      </c>
      <c r="J2" s="30" t="s">
        <v>49</v>
      </c>
      <c r="K2" s="4" t="s">
        <v>50</v>
      </c>
      <c r="L2" s="4" t="s">
        <v>51</v>
      </c>
      <c r="M2" s="4" t="s">
        <v>52</v>
      </c>
      <c r="N2" s="4" t="s">
        <v>53</v>
      </c>
      <c r="O2" s="4" t="s">
        <v>54</v>
      </c>
      <c r="P2" s="4" t="s">
        <v>55</v>
      </c>
      <c r="Q2" s="4" t="s">
        <v>56</v>
      </c>
      <c r="R2" s="4" t="s">
        <v>57</v>
      </c>
      <c r="S2" s="4" t="s">
        <v>58</v>
      </c>
      <c r="T2" s="4" t="s">
        <v>59</v>
      </c>
      <c r="U2" s="4" t="s">
        <v>60</v>
      </c>
      <c r="V2" s="4" t="s">
        <v>61</v>
      </c>
      <c r="W2" s="4" t="s">
        <v>62</v>
      </c>
      <c r="X2" s="33" t="s">
        <v>63</v>
      </c>
      <c r="Y2" s="33" t="s">
        <v>354</v>
      </c>
      <c r="Z2" s="33" t="s">
        <v>301</v>
      </c>
      <c r="AA2" s="33" t="s">
        <v>311</v>
      </c>
      <c r="AB2" s="33" t="s">
        <v>312</v>
      </c>
      <c r="AC2" s="33" t="s">
        <v>313</v>
      </c>
      <c r="AD2" s="33" t="s">
        <v>314</v>
      </c>
      <c r="AE2" s="33" t="s">
        <v>315</v>
      </c>
      <c r="AF2" s="33" t="s">
        <v>316</v>
      </c>
      <c r="AG2" s="33" t="s">
        <v>64</v>
      </c>
      <c r="AH2" s="33" t="s">
        <v>65</v>
      </c>
      <c r="AI2" s="33" t="s">
        <v>317</v>
      </c>
      <c r="AJ2" s="37" t="s">
        <v>66</v>
      </c>
      <c r="AK2" s="37" t="s">
        <v>67</v>
      </c>
      <c r="AL2" s="37" t="s">
        <v>318</v>
      </c>
      <c r="AM2" s="37" t="s">
        <v>68</v>
      </c>
      <c r="AN2" s="37" t="s">
        <v>69</v>
      </c>
      <c r="AO2" s="37" t="s">
        <v>70</v>
      </c>
      <c r="AP2" s="37" t="s">
        <v>71</v>
      </c>
      <c r="AQ2" s="37" t="s">
        <v>72</v>
      </c>
      <c r="AR2" s="37" t="s">
        <v>73</v>
      </c>
      <c r="AS2" s="37" t="s">
        <v>74</v>
      </c>
      <c r="AT2" s="45" t="s">
        <v>75</v>
      </c>
      <c r="AU2" s="45" t="s">
        <v>76</v>
      </c>
      <c r="AV2" s="45" t="s">
        <v>77</v>
      </c>
      <c r="AW2" s="7" t="s">
        <v>78</v>
      </c>
      <c r="AX2" s="7" t="s">
        <v>79</v>
      </c>
    </row>
    <row r="3" spans="1:50" s="7" customFormat="1" ht="25.5" customHeight="1" thickBot="1">
      <c r="A3" s="5" t="s">
        <v>80</v>
      </c>
      <c r="B3" s="4"/>
      <c r="C3" s="4">
        <v>2</v>
      </c>
      <c r="D3" s="4"/>
      <c r="E3" s="4"/>
      <c r="F3" s="4"/>
      <c r="G3" s="4"/>
      <c r="H3" s="4"/>
      <c r="I3" s="30"/>
      <c r="J3" s="30"/>
      <c r="K3" s="4"/>
      <c r="L3" s="4"/>
      <c r="M3" s="4">
        <v>-1</v>
      </c>
      <c r="N3" s="4">
        <v>-1</v>
      </c>
      <c r="O3" s="4">
        <v>-1</v>
      </c>
      <c r="P3" s="4">
        <v>-1</v>
      </c>
      <c r="Q3" s="4">
        <v>-1</v>
      </c>
      <c r="R3" s="4">
        <v>-1</v>
      </c>
      <c r="S3" s="4"/>
      <c r="T3" s="4"/>
      <c r="U3" s="4"/>
      <c r="V3" s="4"/>
      <c r="W3" s="4"/>
      <c r="X3" s="33"/>
      <c r="Y3" s="33"/>
      <c r="Z3" s="33"/>
      <c r="AA3" s="33">
        <v>2</v>
      </c>
      <c r="AB3" s="33"/>
      <c r="AC3" s="33"/>
      <c r="AD3" s="33">
        <v>2</v>
      </c>
      <c r="AE3" s="33"/>
      <c r="AF3" s="33"/>
      <c r="AG3" s="33">
        <v>2</v>
      </c>
      <c r="AH3" s="33"/>
      <c r="AI3" s="33"/>
      <c r="AJ3" s="37">
        <v>2</v>
      </c>
      <c r="AK3" s="37"/>
      <c r="AL3" s="37"/>
      <c r="AM3" s="37">
        <v>2</v>
      </c>
      <c r="AN3" s="37"/>
      <c r="AO3" s="37">
        <v>2</v>
      </c>
      <c r="AP3" s="37">
        <v>-1</v>
      </c>
      <c r="AQ3" s="37">
        <v>-1</v>
      </c>
      <c r="AR3" s="37">
        <v>2</v>
      </c>
      <c r="AS3" s="46"/>
      <c r="AT3" s="47"/>
      <c r="AU3" s="47"/>
      <c r="AV3" s="46">
        <v>0</v>
      </c>
    </row>
    <row r="4" spans="1:50" s="8" customFormat="1" ht="33" customHeight="1" thickTop="1" thickBot="1">
      <c r="A4" s="8">
        <v>1</v>
      </c>
      <c r="B4" s="17">
        <v>20100</v>
      </c>
      <c r="C4" s="18" t="s">
        <v>81</v>
      </c>
      <c r="D4" s="8">
        <v>1</v>
      </c>
      <c r="F4" s="8">
        <v>0</v>
      </c>
      <c r="G4" s="8">
        <v>1</v>
      </c>
      <c r="H4" s="8">
        <v>1</v>
      </c>
      <c r="I4" s="8">
        <v>1</v>
      </c>
      <c r="M4" s="8">
        <v>0.25</v>
      </c>
      <c r="N4" s="8">
        <v>0.25</v>
      </c>
      <c r="O4" s="8">
        <v>0.25</v>
      </c>
      <c r="Y4" s="8">
        <v>1</v>
      </c>
      <c r="Z4" s="93">
        <v>1</v>
      </c>
      <c r="AA4" s="93" t="s">
        <v>525</v>
      </c>
      <c r="AB4" s="93">
        <v>3</v>
      </c>
      <c r="AC4" s="93">
        <v>0.125</v>
      </c>
      <c r="AD4" s="93"/>
      <c r="AE4" s="93"/>
      <c r="AF4" s="93"/>
      <c r="AG4" s="94"/>
      <c r="AH4" s="93"/>
      <c r="AI4" s="93"/>
      <c r="AJ4" s="93"/>
      <c r="AK4" s="93"/>
      <c r="AM4" s="17" t="s">
        <v>82</v>
      </c>
      <c r="AO4" s="18" t="s">
        <v>542</v>
      </c>
      <c r="AP4" s="18" t="s">
        <v>83</v>
      </c>
      <c r="AQ4" s="48" t="s">
        <v>84</v>
      </c>
      <c r="AT4" s="49"/>
      <c r="AU4" s="49"/>
      <c r="AV4" s="8">
        <v>0</v>
      </c>
    </row>
    <row r="5" spans="1:50" s="8" customFormat="1" ht="33" customHeight="1" thickTop="1" thickBot="1">
      <c r="A5" s="8">
        <v>1</v>
      </c>
      <c r="B5" s="17">
        <v>20101</v>
      </c>
      <c r="C5" s="18" t="s">
        <v>85</v>
      </c>
      <c r="D5" s="8">
        <v>1</v>
      </c>
      <c r="F5" s="8">
        <v>0</v>
      </c>
      <c r="G5" s="8">
        <v>1</v>
      </c>
      <c r="H5" s="8">
        <v>1</v>
      </c>
      <c r="I5" s="8">
        <v>1</v>
      </c>
      <c r="J5" s="8">
        <v>3</v>
      </c>
      <c r="K5" s="12">
        <v>1</v>
      </c>
      <c r="M5" s="8">
        <f>J5*K5*0.8*1.2*(1+M$4)</f>
        <v>3.6000000000000005</v>
      </c>
      <c r="N5" s="8">
        <v>0</v>
      </c>
      <c r="O5" s="8">
        <f>J5*K5*1*2*(1+M$4)</f>
        <v>7.5</v>
      </c>
      <c r="Z5" s="93">
        <v>1</v>
      </c>
      <c r="AA5" s="93"/>
      <c r="AB5" s="93"/>
      <c r="AC5" s="93"/>
      <c r="AD5" s="93"/>
      <c r="AE5" s="93"/>
      <c r="AF5" s="93"/>
      <c r="AG5" s="94"/>
      <c r="AH5" s="93"/>
      <c r="AI5" s="93"/>
      <c r="AJ5" s="93"/>
      <c r="AK5" s="93"/>
      <c r="AM5" s="17" t="s">
        <v>86</v>
      </c>
      <c r="AO5" s="18" t="s">
        <v>546</v>
      </c>
      <c r="AP5" s="18" t="s">
        <v>87</v>
      </c>
      <c r="AQ5" s="50">
        <v>131313</v>
      </c>
      <c r="AT5" s="49"/>
      <c r="AU5" s="49"/>
      <c r="AV5" s="8">
        <v>0</v>
      </c>
      <c r="AW5" s="8">
        <v>3</v>
      </c>
      <c r="AX5" s="12">
        <v>250</v>
      </c>
    </row>
    <row r="6" spans="1:50" s="8" customFormat="1" ht="33" customHeight="1" thickTop="1" thickBot="1">
      <c r="A6" s="8">
        <v>1</v>
      </c>
      <c r="B6" s="17">
        <v>20102</v>
      </c>
      <c r="C6" s="18" t="s">
        <v>88</v>
      </c>
      <c r="D6" s="8">
        <v>1</v>
      </c>
      <c r="F6" s="8">
        <v>0</v>
      </c>
      <c r="G6" s="8">
        <v>1</v>
      </c>
      <c r="H6" s="8">
        <v>1</v>
      </c>
      <c r="I6" s="8">
        <v>1</v>
      </c>
      <c r="J6" s="8">
        <v>1</v>
      </c>
      <c r="K6" s="8">
        <v>4</v>
      </c>
      <c r="M6" s="8">
        <f>J6*K6*1*1.2*(1+M$4)</f>
        <v>6</v>
      </c>
      <c r="N6" s="8">
        <v>1.25</v>
      </c>
      <c r="O6" s="8">
        <f>K6*1.25*2</f>
        <v>10</v>
      </c>
      <c r="Z6" s="93">
        <v>1</v>
      </c>
      <c r="AA6" s="93"/>
      <c r="AB6" s="93"/>
      <c r="AC6" s="93"/>
      <c r="AD6" s="93"/>
      <c r="AE6" s="93"/>
      <c r="AF6" s="93"/>
      <c r="AG6" s="94"/>
      <c r="AH6" s="93"/>
      <c r="AI6" s="93"/>
      <c r="AJ6" s="93"/>
      <c r="AK6" s="93"/>
      <c r="AM6" s="17" t="s">
        <v>89</v>
      </c>
      <c r="AO6" s="18" t="s">
        <v>547</v>
      </c>
      <c r="AP6" s="18" t="s">
        <v>90</v>
      </c>
      <c r="AQ6" s="48" t="s">
        <v>91</v>
      </c>
      <c r="AT6" s="49"/>
      <c r="AU6" s="49"/>
      <c r="AV6" s="8">
        <v>0</v>
      </c>
      <c r="AW6" s="8">
        <v>-2</v>
      </c>
      <c r="AX6" s="12">
        <v>300</v>
      </c>
    </row>
    <row r="7" spans="1:50" s="8" customFormat="1" ht="33" customHeight="1" thickTop="1" thickBot="1">
      <c r="A7" s="8">
        <v>1</v>
      </c>
      <c r="B7" s="17">
        <v>20103</v>
      </c>
      <c r="C7" s="18" t="s">
        <v>92</v>
      </c>
      <c r="D7" s="8">
        <v>2</v>
      </c>
      <c r="F7" s="8">
        <f>INT(1.5^(D7/10)*(D7+4)^2*G7)</f>
        <v>39</v>
      </c>
      <c r="G7" s="8">
        <v>1</v>
      </c>
      <c r="H7" s="8">
        <v>1</v>
      </c>
      <c r="I7" s="8">
        <v>1</v>
      </c>
      <c r="J7" s="8">
        <v>0</v>
      </c>
      <c r="K7" s="8">
        <v>0</v>
      </c>
      <c r="M7" s="8">
        <f>0.5*1.6</f>
        <v>0.8</v>
      </c>
      <c r="N7" s="8">
        <v>0</v>
      </c>
      <c r="P7" s="8">
        <f>0.5*1.6</f>
        <v>0.8</v>
      </c>
      <c r="Q7" s="8">
        <f>0.5*10</f>
        <v>5</v>
      </c>
      <c r="Z7" s="93">
        <v>1</v>
      </c>
      <c r="AA7" s="93"/>
      <c r="AB7" s="93"/>
      <c r="AC7" s="93"/>
      <c r="AD7" s="93"/>
      <c r="AE7" s="93"/>
      <c r="AF7" s="93"/>
      <c r="AG7" s="93" t="s">
        <v>529</v>
      </c>
      <c r="AH7" s="93">
        <v>3</v>
      </c>
      <c r="AI7" s="93"/>
      <c r="AJ7" s="93" t="s">
        <v>526</v>
      </c>
      <c r="AK7" s="93">
        <v>3</v>
      </c>
      <c r="AM7" s="17" t="s">
        <v>93</v>
      </c>
      <c r="AO7" s="18" t="s">
        <v>543</v>
      </c>
      <c r="AP7" s="18" t="s">
        <v>94</v>
      </c>
      <c r="AQ7" s="48" t="s">
        <v>95</v>
      </c>
      <c r="AT7" s="49"/>
      <c r="AU7" s="49"/>
      <c r="AV7" s="8">
        <v>0</v>
      </c>
      <c r="AW7" s="8">
        <v>-4</v>
      </c>
      <c r="AX7" s="12">
        <v>300</v>
      </c>
    </row>
    <row r="8" spans="1:50" s="8" customFormat="1" ht="33" customHeight="1" thickTop="1" thickBot="1">
      <c r="A8" s="8">
        <v>1</v>
      </c>
      <c r="B8" s="17">
        <v>20104</v>
      </c>
      <c r="C8" s="18" t="s">
        <v>624</v>
      </c>
      <c r="D8" s="8">
        <v>3</v>
      </c>
      <c r="F8" s="8">
        <f t="shared" ref="F8:F9" si="0">INT(1.5^(D8/10)*(D8+4)^2*G8)</f>
        <v>55</v>
      </c>
      <c r="G8" s="8">
        <v>1</v>
      </c>
      <c r="H8" s="8">
        <v>1</v>
      </c>
      <c r="I8" s="8">
        <v>1</v>
      </c>
      <c r="J8" s="8">
        <v>6</v>
      </c>
      <c r="K8" s="8">
        <v>1.67</v>
      </c>
      <c r="M8" s="8">
        <f>$J8*$K8*0.8*1.2*(1+M$4)*2</f>
        <v>24.047999999999998</v>
      </c>
      <c r="N8" s="8">
        <v>0</v>
      </c>
      <c r="O8" s="8">
        <f>$J8*$K8*1*1.5*(1+O$4)*2</f>
        <v>37.574999999999996</v>
      </c>
      <c r="Z8" s="93">
        <v>1</v>
      </c>
      <c r="AA8" s="93"/>
      <c r="AB8" s="93"/>
      <c r="AC8" s="93"/>
      <c r="AD8" s="93"/>
      <c r="AE8" s="93"/>
      <c r="AF8" s="93"/>
      <c r="AG8" s="94"/>
      <c r="AH8" s="93"/>
      <c r="AI8" s="93"/>
      <c r="AJ8" s="93"/>
      <c r="AK8" s="93"/>
      <c r="AM8" s="17" t="s">
        <v>96</v>
      </c>
      <c r="AO8" s="18" t="s">
        <v>548</v>
      </c>
      <c r="AP8" s="18" t="s">
        <v>97</v>
      </c>
      <c r="AQ8" s="48" t="s">
        <v>98</v>
      </c>
      <c r="AT8" s="49"/>
      <c r="AU8" s="49"/>
      <c r="AV8" s="8">
        <v>10</v>
      </c>
      <c r="AW8" s="8">
        <v>0</v>
      </c>
      <c r="AX8" s="12">
        <v>-1000</v>
      </c>
    </row>
    <row r="9" spans="1:50" s="8" customFormat="1" ht="33" customHeight="1" thickTop="1" thickBot="1">
      <c r="A9" s="8">
        <v>2</v>
      </c>
      <c r="B9" s="17" t="s">
        <v>524</v>
      </c>
      <c r="C9" s="18" t="s">
        <v>533</v>
      </c>
      <c r="D9" s="8">
        <v>2</v>
      </c>
      <c r="F9" s="8">
        <f t="shared" si="0"/>
        <v>39</v>
      </c>
      <c r="G9" s="8">
        <v>1</v>
      </c>
      <c r="H9" s="8">
        <v>1</v>
      </c>
      <c r="I9" s="8">
        <v>1</v>
      </c>
      <c r="J9" s="8">
        <v>1</v>
      </c>
      <c r="K9" s="8">
        <v>1.6</v>
      </c>
      <c r="M9" s="8">
        <f>J9*K9*0.8*1.2*(1+2*M$4)</f>
        <v>2.3040000000000003</v>
      </c>
      <c r="N9" s="8">
        <v>0</v>
      </c>
      <c r="O9" s="8">
        <f>2*1.25</f>
        <v>2.5</v>
      </c>
      <c r="Z9" s="93">
        <v>1</v>
      </c>
      <c r="AA9" s="93"/>
      <c r="AB9" s="93"/>
      <c r="AC9" s="93"/>
      <c r="AD9" s="93"/>
      <c r="AE9" s="93"/>
      <c r="AF9" s="93"/>
      <c r="AG9" s="94"/>
      <c r="AH9" s="93"/>
      <c r="AI9" s="93"/>
      <c r="AJ9" s="93"/>
      <c r="AK9" s="93"/>
      <c r="AM9" s="17" t="s">
        <v>93</v>
      </c>
      <c r="AO9" s="18" t="s">
        <v>504</v>
      </c>
      <c r="AP9" s="18" t="s">
        <v>99</v>
      </c>
      <c r="AQ9" s="48" t="s">
        <v>95</v>
      </c>
      <c r="AT9" s="49"/>
      <c r="AU9" s="49"/>
      <c r="AV9" s="8">
        <v>0</v>
      </c>
      <c r="AW9" s="8">
        <v>0</v>
      </c>
      <c r="AX9" s="8">
        <v>0</v>
      </c>
    </row>
    <row r="10" spans="1:50" s="8" customFormat="1" ht="33" customHeight="1" thickTop="1" thickBot="1">
      <c r="A10" s="8">
        <v>1</v>
      </c>
      <c r="B10" s="17">
        <v>20110</v>
      </c>
      <c r="C10" s="18" t="s">
        <v>81</v>
      </c>
      <c r="D10" s="8">
        <v>1</v>
      </c>
      <c r="F10" s="8">
        <v>0</v>
      </c>
      <c r="G10" s="8">
        <v>1</v>
      </c>
      <c r="H10" s="8">
        <v>1</v>
      </c>
      <c r="I10" s="8">
        <v>1</v>
      </c>
      <c r="Y10" s="8">
        <v>2</v>
      </c>
      <c r="Z10" s="93">
        <v>1</v>
      </c>
      <c r="AA10" s="93" t="s">
        <v>525</v>
      </c>
      <c r="AB10" s="93">
        <v>3</v>
      </c>
      <c r="AC10" s="93"/>
      <c r="AD10" s="93"/>
      <c r="AE10" s="93"/>
      <c r="AF10" s="93"/>
      <c r="AG10" s="94"/>
      <c r="AH10" s="93"/>
      <c r="AI10" s="93"/>
      <c r="AJ10" s="93"/>
      <c r="AK10" s="93"/>
      <c r="AM10" s="17" t="s">
        <v>82</v>
      </c>
      <c r="AO10" s="18" t="s">
        <v>492</v>
      </c>
      <c r="AP10" s="18"/>
      <c r="AQ10" s="48"/>
      <c r="AT10" s="49"/>
      <c r="AU10" s="49"/>
      <c r="AV10" s="8">
        <v>0</v>
      </c>
    </row>
    <row r="11" spans="1:50" s="9" customFormat="1" ht="33" customHeight="1" thickTop="1" thickBot="1">
      <c r="A11" s="9">
        <v>1</v>
      </c>
      <c r="B11" s="19">
        <v>20200</v>
      </c>
      <c r="C11" s="20" t="s">
        <v>100</v>
      </c>
      <c r="D11" s="9">
        <v>1</v>
      </c>
      <c r="F11" s="9">
        <v>0</v>
      </c>
      <c r="G11" s="9">
        <v>1</v>
      </c>
      <c r="H11" s="9">
        <v>1</v>
      </c>
      <c r="I11" s="9">
        <v>1</v>
      </c>
      <c r="M11" s="9">
        <v>0</v>
      </c>
      <c r="N11" s="9">
        <v>0</v>
      </c>
      <c r="O11" s="9">
        <v>0.5</v>
      </c>
      <c r="Y11" s="9">
        <v>0</v>
      </c>
      <c r="Z11" s="95">
        <v>1</v>
      </c>
      <c r="AA11" s="95" t="s">
        <v>540</v>
      </c>
      <c r="AB11" s="95">
        <v>3</v>
      </c>
      <c r="AC11" s="95"/>
      <c r="AD11" s="95"/>
      <c r="AE11" s="95"/>
      <c r="AF11" s="95"/>
      <c r="AG11" s="96"/>
      <c r="AH11" s="95"/>
      <c r="AI11" s="95"/>
      <c r="AJ11" s="95"/>
      <c r="AK11" s="95"/>
      <c r="AM11" s="19" t="s">
        <v>82</v>
      </c>
      <c r="AO11" s="20" t="s">
        <v>539</v>
      </c>
      <c r="AP11" s="20" t="s">
        <v>101</v>
      </c>
      <c r="AQ11" s="51" t="s">
        <v>102</v>
      </c>
      <c r="AT11" s="52"/>
      <c r="AU11" s="52"/>
      <c r="AV11" s="9">
        <v>0</v>
      </c>
      <c r="AX11" s="11">
        <v>0</v>
      </c>
    </row>
    <row r="12" spans="1:50" s="9" customFormat="1" ht="33" customHeight="1" thickTop="1" thickBot="1">
      <c r="A12" s="9">
        <v>1</v>
      </c>
      <c r="B12" s="19">
        <v>20201</v>
      </c>
      <c r="C12" s="20" t="s">
        <v>103</v>
      </c>
      <c r="D12" s="9">
        <v>1</v>
      </c>
      <c r="F12" s="9">
        <v>0</v>
      </c>
      <c r="G12" s="9">
        <v>1</v>
      </c>
      <c r="H12" s="9">
        <v>1</v>
      </c>
      <c r="I12" s="9">
        <v>1</v>
      </c>
      <c r="J12" s="9">
        <v>3</v>
      </c>
      <c r="K12" s="12">
        <v>1</v>
      </c>
      <c r="M12" s="9">
        <f>$J12*$K12*0.8*1.2*(1+M$11)</f>
        <v>2.8800000000000003</v>
      </c>
      <c r="N12" s="9">
        <v>0</v>
      </c>
      <c r="O12" s="9">
        <f>$J12*$K12*2*(1+O$11)*1.5</f>
        <v>13.5</v>
      </c>
      <c r="Z12" s="95">
        <v>1</v>
      </c>
      <c r="AA12" s="95"/>
      <c r="AB12" s="95"/>
      <c r="AC12" s="95"/>
      <c r="AD12" s="95"/>
      <c r="AE12" s="95"/>
      <c r="AF12" s="95"/>
      <c r="AG12" s="96"/>
      <c r="AH12" s="95"/>
      <c r="AI12" s="95"/>
      <c r="AJ12" s="95"/>
      <c r="AK12" s="95"/>
      <c r="AM12" s="19" t="s">
        <v>86</v>
      </c>
      <c r="AO12" s="20" t="s">
        <v>549</v>
      </c>
      <c r="AP12" s="20" t="s">
        <v>104</v>
      </c>
      <c r="AQ12" s="53">
        <v>1211331114</v>
      </c>
      <c r="AT12" s="52"/>
      <c r="AU12" s="52"/>
      <c r="AV12" s="9">
        <v>0</v>
      </c>
      <c r="AW12" s="8">
        <v>3</v>
      </c>
      <c r="AX12" s="12">
        <v>250</v>
      </c>
    </row>
    <row r="13" spans="1:50" s="9" customFormat="1" ht="33" customHeight="1" thickTop="1" thickBot="1">
      <c r="A13" s="9">
        <v>1</v>
      </c>
      <c r="B13" s="19">
        <v>20202</v>
      </c>
      <c r="C13" s="20" t="s">
        <v>105</v>
      </c>
      <c r="D13" s="9">
        <v>1</v>
      </c>
      <c r="F13" s="9">
        <v>0</v>
      </c>
      <c r="G13" s="9">
        <v>1</v>
      </c>
      <c r="H13" s="9">
        <v>1</v>
      </c>
      <c r="I13" s="9">
        <v>1</v>
      </c>
      <c r="J13" s="9">
        <v>1</v>
      </c>
      <c r="K13" s="9">
        <v>4</v>
      </c>
      <c r="M13" s="9">
        <f>K13*0.8*1.2+P13</f>
        <v>4.5599999999999996</v>
      </c>
      <c r="N13" s="9">
        <v>0</v>
      </c>
      <c r="O13" s="9">
        <f>K13*1*2*(1+O$11)*1.5</f>
        <v>18</v>
      </c>
      <c r="P13" s="9">
        <f>0.8*0.03*10*3</f>
        <v>0.72</v>
      </c>
      <c r="Q13" s="9">
        <v>1</v>
      </c>
      <c r="Z13" s="95">
        <v>1</v>
      </c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M13" s="19" t="s">
        <v>89</v>
      </c>
      <c r="AO13" s="20" t="s">
        <v>550</v>
      </c>
      <c r="AP13" s="20" t="s">
        <v>106</v>
      </c>
      <c r="AQ13" s="9" t="s">
        <v>107</v>
      </c>
      <c r="AT13" s="52"/>
      <c r="AU13" s="52"/>
      <c r="AV13" s="9">
        <v>0</v>
      </c>
      <c r="AW13" s="8">
        <v>-2</v>
      </c>
      <c r="AX13" s="12">
        <v>300</v>
      </c>
    </row>
    <row r="14" spans="1:50" s="9" customFormat="1" ht="33" customHeight="1" thickTop="1" thickBot="1">
      <c r="A14" s="9">
        <v>1</v>
      </c>
      <c r="B14" s="19">
        <v>20203</v>
      </c>
      <c r="C14" s="20" t="s">
        <v>108</v>
      </c>
      <c r="D14" s="9">
        <v>2</v>
      </c>
      <c r="F14" s="9">
        <f t="shared" ref="F14:F15" si="1">INT(1.5^(D14/10)*(D14+4)^2*G14)</f>
        <v>39</v>
      </c>
      <c r="G14" s="9">
        <v>1</v>
      </c>
      <c r="H14" s="9">
        <v>1</v>
      </c>
      <c r="I14" s="9">
        <v>1</v>
      </c>
      <c r="J14" s="9">
        <v>3</v>
      </c>
      <c r="K14" s="12">
        <v>1.67</v>
      </c>
      <c r="M14" s="9">
        <f>$J14*$K14*0.8*1.2*(1+M$11)*1.5+P14</f>
        <v>9.0144000000000002</v>
      </c>
      <c r="N14" s="9">
        <v>0</v>
      </c>
      <c r="O14" s="9">
        <f>$J14*$K14*2*(1+O$11)*1.5</f>
        <v>22.544999999999998</v>
      </c>
      <c r="P14" s="9">
        <f>0.4*1.5*3</f>
        <v>1.8000000000000003</v>
      </c>
      <c r="Q14" s="9">
        <f>0.5*0.9*2+0.5*J15*K15*2</f>
        <v>9.3000000000000007</v>
      </c>
      <c r="Z14" s="95">
        <v>1</v>
      </c>
      <c r="AA14" s="95" t="s">
        <v>506</v>
      </c>
      <c r="AB14" s="95">
        <v>3</v>
      </c>
      <c r="AC14" s="95"/>
      <c r="AD14" s="95"/>
      <c r="AE14" s="95"/>
      <c r="AF14" s="95"/>
      <c r="AG14" s="95"/>
      <c r="AH14" s="95"/>
      <c r="AI14" s="95"/>
      <c r="AJ14" s="95"/>
      <c r="AK14" s="95"/>
      <c r="AM14" s="19" t="s">
        <v>93</v>
      </c>
      <c r="AO14" s="20" t="s">
        <v>551</v>
      </c>
      <c r="AP14" s="20" t="s">
        <v>109</v>
      </c>
      <c r="AQ14" s="51" t="s">
        <v>110</v>
      </c>
      <c r="AT14" s="52"/>
      <c r="AU14" s="52"/>
      <c r="AV14" s="9">
        <v>0</v>
      </c>
      <c r="AW14" s="8">
        <v>-4</v>
      </c>
      <c r="AX14" s="12">
        <v>300</v>
      </c>
    </row>
    <row r="15" spans="1:50" s="9" customFormat="1" ht="33" customHeight="1" thickTop="1" thickBot="1">
      <c r="A15" s="9">
        <v>1</v>
      </c>
      <c r="B15" s="19">
        <v>20204</v>
      </c>
      <c r="C15" s="20" t="s">
        <v>319</v>
      </c>
      <c r="D15" s="9">
        <v>3</v>
      </c>
      <c r="F15" s="9">
        <f t="shared" si="1"/>
        <v>55</v>
      </c>
      <c r="G15" s="9">
        <v>1</v>
      </c>
      <c r="H15" s="9">
        <v>1</v>
      </c>
      <c r="I15" s="9">
        <v>1</v>
      </c>
      <c r="J15" s="9">
        <v>14</v>
      </c>
      <c r="K15" s="9">
        <v>0.6</v>
      </c>
      <c r="M15" s="9">
        <f>$J15*$K15*0.8*1.2*(1+M$11)+0.8</f>
        <v>8.8640000000000008</v>
      </c>
      <c r="N15" s="9">
        <v>0</v>
      </c>
      <c r="O15" s="9">
        <f>$J15*$K15*2*(1+O$11)*(1+0.5)+0.15</f>
        <v>37.950000000000003</v>
      </c>
      <c r="Z15" s="95">
        <v>1</v>
      </c>
      <c r="AA15" s="93" t="s">
        <v>376</v>
      </c>
      <c r="AB15" s="93">
        <v>3</v>
      </c>
      <c r="AC15" s="95"/>
      <c r="AD15" s="95"/>
      <c r="AE15" s="95"/>
      <c r="AF15" s="95"/>
      <c r="AG15" s="96"/>
      <c r="AH15" s="95"/>
      <c r="AI15" s="95"/>
      <c r="AJ15" s="95"/>
      <c r="AK15" s="95"/>
      <c r="AM15" s="19" t="s">
        <v>96</v>
      </c>
      <c r="AO15" s="20" t="s">
        <v>552</v>
      </c>
      <c r="AP15" s="20" t="s">
        <v>111</v>
      </c>
      <c r="AQ15" s="51" t="s">
        <v>112</v>
      </c>
      <c r="AT15" s="52"/>
      <c r="AU15" s="52"/>
      <c r="AV15" s="9">
        <v>10</v>
      </c>
      <c r="AW15" s="8">
        <v>0</v>
      </c>
      <c r="AX15" s="12">
        <v>-1000</v>
      </c>
    </row>
    <row r="16" spans="1:50" s="9" customFormat="1" ht="33" customHeight="1" thickTop="1" thickBot="1">
      <c r="A16" s="9">
        <v>1</v>
      </c>
      <c r="B16" s="19">
        <v>20214</v>
      </c>
      <c r="C16" s="20" t="s">
        <v>319</v>
      </c>
      <c r="D16" s="9">
        <v>3</v>
      </c>
      <c r="F16" s="9">
        <f t="shared" ref="F16" si="2">INT(1.5^(D16/10)*(D16+4)^2*G16)</f>
        <v>55</v>
      </c>
      <c r="G16" s="9">
        <v>1</v>
      </c>
      <c r="H16" s="9">
        <v>1</v>
      </c>
      <c r="I16" s="9">
        <v>1</v>
      </c>
      <c r="J16" s="9">
        <v>14</v>
      </c>
      <c r="K16" s="9">
        <v>0.72</v>
      </c>
      <c r="M16" s="9">
        <f>$J16*$K16*0.8*1.2*(1+M$11)+0.8</f>
        <v>10.476800000000001</v>
      </c>
      <c r="N16" s="9">
        <v>0</v>
      </c>
      <c r="O16" s="9">
        <f>$J16*$K16*2*(1+O$11)*(1+0.5)+0.15</f>
        <v>45.51</v>
      </c>
      <c r="Z16" s="95">
        <v>1</v>
      </c>
      <c r="AA16" s="93" t="s">
        <v>376</v>
      </c>
      <c r="AB16" s="93">
        <v>3</v>
      </c>
      <c r="AC16" s="95"/>
      <c r="AD16" s="95"/>
      <c r="AE16" s="95"/>
      <c r="AF16" s="95"/>
      <c r="AG16" s="96"/>
      <c r="AH16" s="95"/>
      <c r="AI16" s="95"/>
      <c r="AJ16" s="95"/>
      <c r="AK16" s="95"/>
      <c r="AM16" s="19" t="s">
        <v>96</v>
      </c>
      <c r="AO16" s="20" t="s">
        <v>552</v>
      </c>
      <c r="AP16" s="20" t="s">
        <v>111</v>
      </c>
      <c r="AQ16" s="51" t="s">
        <v>112</v>
      </c>
      <c r="AT16" s="52"/>
      <c r="AU16" s="52"/>
      <c r="AV16" s="9">
        <v>10</v>
      </c>
      <c r="AW16" s="8">
        <v>0</v>
      </c>
      <c r="AX16" s="12">
        <v>-1000</v>
      </c>
    </row>
    <row r="17" spans="1:50" s="9" customFormat="1" ht="33" customHeight="1" thickTop="1" thickBot="1">
      <c r="A17" s="9">
        <v>1</v>
      </c>
      <c r="B17" s="19">
        <v>20210</v>
      </c>
      <c r="C17" s="20" t="s">
        <v>100</v>
      </c>
      <c r="D17" s="9">
        <v>1</v>
      </c>
      <c r="F17" s="9">
        <v>0</v>
      </c>
      <c r="G17" s="9">
        <v>1</v>
      </c>
      <c r="H17" s="9">
        <v>1</v>
      </c>
      <c r="I17" s="9">
        <v>1</v>
      </c>
      <c r="M17" s="9">
        <v>0</v>
      </c>
      <c r="N17" s="9">
        <v>0</v>
      </c>
      <c r="O17" s="9">
        <v>0.5</v>
      </c>
      <c r="Y17" s="9">
        <v>0</v>
      </c>
      <c r="Z17" s="95">
        <v>2</v>
      </c>
      <c r="AA17" s="95" t="s">
        <v>495</v>
      </c>
      <c r="AB17" s="95">
        <v>3</v>
      </c>
      <c r="AC17" s="95"/>
      <c r="AD17" s="95"/>
      <c r="AE17" s="95"/>
      <c r="AF17" s="95"/>
      <c r="AG17" s="96"/>
      <c r="AH17" s="95"/>
      <c r="AI17" s="95"/>
      <c r="AJ17" s="95"/>
      <c r="AK17" s="95"/>
      <c r="AM17" s="19" t="s">
        <v>82</v>
      </c>
      <c r="AO17" s="20" t="s">
        <v>496</v>
      </c>
      <c r="AP17" s="20" t="s">
        <v>101</v>
      </c>
      <c r="AQ17" s="51" t="s">
        <v>102</v>
      </c>
      <c r="AT17" s="52"/>
      <c r="AU17" s="52"/>
      <c r="AV17" s="9">
        <v>0</v>
      </c>
      <c r="AX17" s="12">
        <v>0</v>
      </c>
    </row>
    <row r="18" spans="1:50" s="10" customFormat="1" ht="19.5" customHeight="1" thickTop="1" thickBot="1">
      <c r="A18" s="10">
        <v>1</v>
      </c>
      <c r="B18" s="21">
        <v>20300</v>
      </c>
      <c r="C18" s="22" t="s">
        <v>113</v>
      </c>
      <c r="D18" s="10">
        <v>1</v>
      </c>
      <c r="F18" s="10">
        <v>0</v>
      </c>
      <c r="G18" s="10">
        <v>1</v>
      </c>
      <c r="H18" s="10">
        <v>1</v>
      </c>
      <c r="I18" s="10">
        <v>1</v>
      </c>
      <c r="J18" s="31"/>
      <c r="K18" s="31"/>
      <c r="L18" s="31"/>
      <c r="M18" s="31">
        <v>0.25</v>
      </c>
      <c r="N18" s="31">
        <v>0</v>
      </c>
      <c r="O18" s="31">
        <v>0.8</v>
      </c>
      <c r="P18" s="31"/>
      <c r="Q18" s="31"/>
      <c r="R18" s="31"/>
      <c r="S18" s="31"/>
      <c r="T18" s="31"/>
      <c r="U18" s="31"/>
      <c r="V18" s="31"/>
      <c r="W18" s="31"/>
      <c r="X18" s="31"/>
      <c r="Y18" s="31">
        <v>0</v>
      </c>
      <c r="Z18" s="97">
        <v>1</v>
      </c>
      <c r="AA18" s="97" t="s">
        <v>530</v>
      </c>
      <c r="AB18" s="97">
        <v>3</v>
      </c>
      <c r="AC18" s="97">
        <v>0.16</v>
      </c>
      <c r="AD18" s="97"/>
      <c r="AE18" s="97"/>
      <c r="AF18" s="97"/>
      <c r="AG18" s="98"/>
      <c r="AH18" s="97"/>
      <c r="AI18" s="97"/>
      <c r="AJ18" s="97"/>
      <c r="AK18" s="97"/>
      <c r="AL18" s="31"/>
      <c r="AM18" s="38" t="s">
        <v>82</v>
      </c>
      <c r="AN18" s="31"/>
      <c r="AO18" s="39" t="s">
        <v>537</v>
      </c>
      <c r="AP18" s="22" t="s">
        <v>114</v>
      </c>
      <c r="AQ18" s="54" t="s">
        <v>115</v>
      </c>
      <c r="AT18" s="55"/>
      <c r="AU18" s="55"/>
      <c r="AV18" s="10">
        <v>0</v>
      </c>
    </row>
    <row r="19" spans="1:50" s="10" customFormat="1" ht="19.5" customHeight="1" thickTop="1" thickBot="1">
      <c r="A19" s="10">
        <v>1</v>
      </c>
      <c r="B19" s="21">
        <v>20301</v>
      </c>
      <c r="C19" s="22" t="s">
        <v>116</v>
      </c>
      <c r="D19" s="10">
        <v>1</v>
      </c>
      <c r="F19" s="10">
        <v>0</v>
      </c>
      <c r="G19" s="10">
        <v>1</v>
      </c>
      <c r="H19" s="10">
        <v>1</v>
      </c>
      <c r="I19" s="10">
        <v>1</v>
      </c>
      <c r="J19" s="31">
        <v>3</v>
      </c>
      <c r="K19" s="12">
        <v>1</v>
      </c>
      <c r="L19" s="31"/>
      <c r="M19" s="31">
        <f>$J19*$K19*0.8*1.2*(1+M$18)</f>
        <v>3.6000000000000005</v>
      </c>
      <c r="N19" s="31">
        <v>0</v>
      </c>
      <c r="O19" s="31">
        <f>$J19*$K19*2*(1+$O$18)</f>
        <v>10.8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97">
        <v>1</v>
      </c>
      <c r="AA19" s="97"/>
      <c r="AB19" s="97"/>
      <c r="AC19" s="97"/>
      <c r="AD19" s="97"/>
      <c r="AE19" s="97"/>
      <c r="AF19" s="97"/>
      <c r="AG19" s="98"/>
      <c r="AH19" s="97"/>
      <c r="AI19" s="97"/>
      <c r="AJ19" s="97"/>
      <c r="AK19" s="97"/>
      <c r="AL19" s="31"/>
      <c r="AM19" s="38" t="s">
        <v>86</v>
      </c>
      <c r="AN19" s="31"/>
      <c r="AO19" s="40" t="s">
        <v>555</v>
      </c>
      <c r="AP19" s="23" t="s">
        <v>117</v>
      </c>
      <c r="AQ19" s="56" t="s">
        <v>118</v>
      </c>
      <c r="AT19" s="55"/>
      <c r="AU19" s="55"/>
      <c r="AV19" s="10">
        <v>0</v>
      </c>
      <c r="AW19" s="8">
        <v>3</v>
      </c>
      <c r="AX19" s="12">
        <v>250</v>
      </c>
    </row>
    <row r="20" spans="1:50" s="10" customFormat="1" ht="19.5" customHeight="1" thickTop="1" thickBot="1">
      <c r="A20" s="10">
        <v>1</v>
      </c>
      <c r="B20" s="21">
        <v>20302</v>
      </c>
      <c r="C20" s="22" t="s">
        <v>119</v>
      </c>
      <c r="D20" s="10">
        <v>1</v>
      </c>
      <c r="F20" s="10">
        <v>0</v>
      </c>
      <c r="G20" s="10">
        <v>1</v>
      </c>
      <c r="H20" s="10">
        <v>1</v>
      </c>
      <c r="I20" s="10">
        <v>1</v>
      </c>
      <c r="J20" s="31">
        <v>1</v>
      </c>
      <c r="K20" s="31">
        <v>4</v>
      </c>
      <c r="L20" s="31"/>
      <c r="M20" s="31">
        <f>J20*K20*0.8*1.2*(1+M$18)</f>
        <v>4.8</v>
      </c>
      <c r="N20" s="31">
        <v>0</v>
      </c>
      <c r="O20" s="31">
        <f>K20*2*1.5</f>
        <v>12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97">
        <v>1</v>
      </c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31"/>
      <c r="AM20" s="38" t="s">
        <v>89</v>
      </c>
      <c r="AN20" s="31"/>
      <c r="AO20" s="39" t="s">
        <v>550</v>
      </c>
      <c r="AP20" s="22" t="s">
        <v>120</v>
      </c>
      <c r="AQ20" s="54" t="s">
        <v>121</v>
      </c>
      <c r="AT20" s="55"/>
      <c r="AU20" s="55"/>
      <c r="AV20" s="10">
        <v>0</v>
      </c>
      <c r="AW20" s="8">
        <v>-2</v>
      </c>
      <c r="AX20" s="12">
        <v>300</v>
      </c>
    </row>
    <row r="21" spans="1:50" s="10" customFormat="1" ht="19.5" customHeight="1" thickTop="1" thickBot="1">
      <c r="A21" s="10">
        <v>1</v>
      </c>
      <c r="B21" s="21">
        <v>20303</v>
      </c>
      <c r="C21" s="22" t="s">
        <v>122</v>
      </c>
      <c r="D21" s="10">
        <v>2</v>
      </c>
      <c r="F21" s="10">
        <f>INT(1.5^(D21/10)*(D21+4)^2*G21)</f>
        <v>39</v>
      </c>
      <c r="G21" s="10">
        <v>1</v>
      </c>
      <c r="H21" s="10">
        <v>1</v>
      </c>
      <c r="I21" s="10">
        <v>1</v>
      </c>
      <c r="J21" s="31">
        <v>3</v>
      </c>
      <c r="K21" s="31">
        <v>2.33</v>
      </c>
      <c r="L21" s="31"/>
      <c r="M21" s="31">
        <f>K21*0.8*1.2*1.25+P21</f>
        <v>4.2360000000000007</v>
      </c>
      <c r="N21" s="31">
        <v>0</v>
      </c>
      <c r="O21" s="31">
        <f>0</f>
        <v>0</v>
      </c>
      <c r="P21" s="31">
        <f>0.6*1.8+0.2*1.8</f>
        <v>1.4400000000000002</v>
      </c>
      <c r="Q21" s="31">
        <f>0.6*1.875+1*J15*K15*2+1.2</f>
        <v>19.125</v>
      </c>
      <c r="R21" s="31"/>
      <c r="S21" s="31"/>
      <c r="T21" s="31"/>
      <c r="U21" s="31"/>
      <c r="V21" s="31"/>
      <c r="W21" s="31"/>
      <c r="X21" s="31"/>
      <c r="Y21" s="31"/>
      <c r="Z21" s="97">
        <v>1</v>
      </c>
      <c r="AA21" s="98" t="s">
        <v>530</v>
      </c>
      <c r="AB21" s="97">
        <v>3</v>
      </c>
      <c r="AC21" s="97">
        <v>1</v>
      </c>
      <c r="AD21" s="97"/>
      <c r="AE21" s="97"/>
      <c r="AF21" s="97"/>
      <c r="AG21" s="98"/>
      <c r="AH21" s="97"/>
      <c r="AI21" s="97"/>
      <c r="AJ21" s="98"/>
      <c r="AK21" s="97"/>
      <c r="AL21" s="31"/>
      <c r="AM21" s="38" t="s">
        <v>93</v>
      </c>
      <c r="AN21" s="31"/>
      <c r="AO21" s="39" t="s">
        <v>580</v>
      </c>
      <c r="AP21" s="22" t="s">
        <v>123</v>
      </c>
      <c r="AQ21" s="54" t="s">
        <v>124</v>
      </c>
      <c r="AT21" s="55"/>
      <c r="AU21" s="55"/>
      <c r="AV21" s="10">
        <v>0</v>
      </c>
      <c r="AW21" s="8">
        <v>-4</v>
      </c>
      <c r="AX21" s="12">
        <v>300</v>
      </c>
    </row>
    <row r="22" spans="1:50" s="10" customFormat="1" ht="19.5" customHeight="1" thickTop="1" thickBot="1">
      <c r="A22" s="10">
        <v>1</v>
      </c>
      <c r="B22" s="21">
        <v>20304</v>
      </c>
      <c r="C22" s="23" t="s">
        <v>625</v>
      </c>
      <c r="D22" s="10">
        <v>3</v>
      </c>
      <c r="F22" s="10">
        <f>INT(1.5^(D22/10)*(D22+4)^2*G22)</f>
        <v>55</v>
      </c>
      <c r="G22" s="10">
        <v>1</v>
      </c>
      <c r="H22" s="10">
        <v>1</v>
      </c>
      <c r="I22" s="10">
        <v>1</v>
      </c>
      <c r="J22" s="31">
        <v>1</v>
      </c>
      <c r="K22" s="31">
        <v>7</v>
      </c>
      <c r="L22" s="31"/>
      <c r="M22" s="31">
        <f>J22*K22*0.8*1.2*(1+M$18)+1.3</f>
        <v>9.7000000000000011</v>
      </c>
      <c r="N22" s="31">
        <v>3</v>
      </c>
      <c r="O22" s="31">
        <f>K22*2*1.5+M20</f>
        <v>25.8</v>
      </c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97">
        <v>1</v>
      </c>
      <c r="AA22" s="97" t="s">
        <v>623</v>
      </c>
      <c r="AB22" s="97">
        <v>3</v>
      </c>
      <c r="AC22" s="97"/>
      <c r="AD22" s="97"/>
      <c r="AE22" s="97"/>
      <c r="AF22" s="97"/>
      <c r="AG22" s="97"/>
      <c r="AH22" s="97"/>
      <c r="AI22" s="97"/>
      <c r="AM22" s="38" t="s">
        <v>96</v>
      </c>
      <c r="AN22" s="31"/>
      <c r="AO22" s="40" t="s">
        <v>622</v>
      </c>
      <c r="AP22" s="23" t="s">
        <v>126</v>
      </c>
      <c r="AQ22" s="57"/>
      <c r="AT22" s="55"/>
      <c r="AU22" s="55"/>
      <c r="AV22" s="10">
        <v>10</v>
      </c>
      <c r="AW22" s="8">
        <v>0</v>
      </c>
      <c r="AX22" s="12">
        <v>-1000</v>
      </c>
    </row>
    <row r="23" spans="1:50" s="10" customFormat="1" ht="19.5" customHeight="1" thickTop="1" thickBot="1">
      <c r="A23" s="10">
        <v>2</v>
      </c>
      <c r="B23" s="21" t="s">
        <v>527</v>
      </c>
      <c r="C23" s="23" t="s">
        <v>528</v>
      </c>
      <c r="D23" s="10">
        <v>2</v>
      </c>
      <c r="F23" s="10">
        <v>39</v>
      </c>
      <c r="G23" s="10">
        <v>1</v>
      </c>
      <c r="H23" s="10">
        <v>1</v>
      </c>
      <c r="I23" s="10">
        <v>1</v>
      </c>
      <c r="J23" s="31">
        <v>1</v>
      </c>
      <c r="K23" s="31">
        <v>1</v>
      </c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97">
        <v>1</v>
      </c>
      <c r="AA23" s="111"/>
      <c r="AB23" s="111"/>
      <c r="AC23" s="97"/>
      <c r="AD23" s="97"/>
      <c r="AE23" s="97"/>
      <c r="AF23" s="97"/>
      <c r="AG23" s="98"/>
      <c r="AH23" s="97"/>
      <c r="AI23" s="97"/>
      <c r="AJ23" s="99"/>
      <c r="AK23" s="97"/>
      <c r="AL23" s="31"/>
      <c r="AM23" s="38" t="s">
        <v>93</v>
      </c>
      <c r="AN23" s="31"/>
      <c r="AO23" s="40" t="s">
        <v>553</v>
      </c>
      <c r="AP23" s="23"/>
      <c r="AQ23" s="57"/>
      <c r="AT23" s="55"/>
      <c r="AU23" s="55"/>
      <c r="AV23" s="10">
        <v>0</v>
      </c>
      <c r="AW23" s="8">
        <v>0</v>
      </c>
      <c r="AX23" s="12">
        <v>0</v>
      </c>
    </row>
    <row r="24" spans="1:50" s="10" customFormat="1" ht="19.5" customHeight="1" thickTop="1" thickBot="1">
      <c r="A24" s="10">
        <v>1</v>
      </c>
      <c r="B24" s="21">
        <v>20310</v>
      </c>
      <c r="C24" s="22" t="s">
        <v>113</v>
      </c>
      <c r="D24" s="10">
        <v>1</v>
      </c>
      <c r="F24" s="10">
        <v>0</v>
      </c>
      <c r="G24" s="10">
        <v>1</v>
      </c>
      <c r="H24" s="10">
        <v>1</v>
      </c>
      <c r="I24" s="10">
        <v>1</v>
      </c>
      <c r="J24" s="31"/>
      <c r="K24" s="31"/>
      <c r="L24" s="31"/>
      <c r="M24" s="31">
        <v>0.25</v>
      </c>
      <c r="N24" s="31">
        <v>0</v>
      </c>
      <c r="O24" s="31">
        <v>0.8</v>
      </c>
      <c r="P24" s="31"/>
      <c r="Q24" s="31"/>
      <c r="R24" s="31"/>
      <c r="S24" s="31"/>
      <c r="T24" s="31"/>
      <c r="U24" s="31"/>
      <c r="V24" s="31"/>
      <c r="W24" s="31"/>
      <c r="X24" s="31"/>
      <c r="Y24" s="31">
        <v>0</v>
      </c>
      <c r="Z24" s="97">
        <v>1</v>
      </c>
      <c r="AA24" s="97"/>
      <c r="AB24" s="97"/>
      <c r="AC24" s="97"/>
      <c r="AD24" s="97"/>
      <c r="AE24" s="97"/>
      <c r="AF24" s="97"/>
      <c r="AG24" s="98"/>
      <c r="AH24" s="97"/>
      <c r="AI24" s="97"/>
      <c r="AJ24" s="97"/>
      <c r="AK24" s="97"/>
      <c r="AL24" s="31"/>
      <c r="AM24" s="38" t="s">
        <v>82</v>
      </c>
      <c r="AN24" s="31"/>
      <c r="AO24" s="39" t="s">
        <v>497</v>
      </c>
      <c r="AP24" s="22" t="s">
        <v>114</v>
      </c>
      <c r="AQ24" s="54" t="s">
        <v>115</v>
      </c>
      <c r="AT24" s="55"/>
      <c r="AU24" s="55"/>
      <c r="AV24" s="10">
        <v>0</v>
      </c>
    </row>
    <row r="25" spans="1:50" s="11" customFormat="1" ht="19.5" customHeight="1" thickTop="1" thickBot="1">
      <c r="A25" s="11">
        <v>1</v>
      </c>
      <c r="B25" s="11">
        <v>20400</v>
      </c>
      <c r="C25" s="11" t="s">
        <v>493</v>
      </c>
      <c r="D25" s="11">
        <v>1</v>
      </c>
      <c r="F25" s="12">
        <f t="shared" ref="F25" si="3">INT(1.5^(D25/10)*(D25+4)^2*G25)</f>
        <v>26</v>
      </c>
      <c r="G25" s="11">
        <v>1</v>
      </c>
      <c r="H25" s="11">
        <v>1</v>
      </c>
      <c r="I25" s="11">
        <v>1</v>
      </c>
      <c r="M25" s="11">
        <v>0.2</v>
      </c>
      <c r="N25" s="11">
        <v>0.2</v>
      </c>
      <c r="O25" s="11">
        <v>0.2</v>
      </c>
      <c r="Y25" s="11">
        <v>0</v>
      </c>
      <c r="Z25" s="100">
        <v>1</v>
      </c>
      <c r="AA25" s="100"/>
      <c r="AB25" s="100"/>
      <c r="AC25" s="100"/>
      <c r="AD25" s="100"/>
      <c r="AE25" s="100"/>
      <c r="AF25" s="100"/>
      <c r="AG25" s="100" t="s">
        <v>534</v>
      </c>
      <c r="AH25" s="100">
        <v>3</v>
      </c>
      <c r="AI25" s="100"/>
      <c r="AJ25" s="100"/>
      <c r="AK25" s="100"/>
      <c r="AM25" s="11" t="s">
        <v>82</v>
      </c>
      <c r="AO25" s="24" t="s">
        <v>541</v>
      </c>
      <c r="AP25" s="24" t="s">
        <v>127</v>
      </c>
      <c r="AQ25" s="44"/>
      <c r="AS25" s="11">
        <v>0</v>
      </c>
      <c r="AT25" s="11">
        <v>3</v>
      </c>
      <c r="AU25" s="11">
        <v>1</v>
      </c>
      <c r="AV25" s="11">
        <v>0</v>
      </c>
      <c r="AW25" s="11">
        <v>0</v>
      </c>
      <c r="AX25" s="11">
        <v>0</v>
      </c>
    </row>
    <row r="26" spans="1:50" s="12" customFormat="1" ht="19.5" customHeight="1" thickTop="1" thickBot="1">
      <c r="A26" s="12">
        <v>1</v>
      </c>
      <c r="B26" s="12">
        <v>20401</v>
      </c>
      <c r="C26" s="24" t="s">
        <v>128</v>
      </c>
      <c r="D26" s="12">
        <v>1</v>
      </c>
      <c r="F26" s="12">
        <v>0</v>
      </c>
      <c r="G26" s="12">
        <v>1</v>
      </c>
      <c r="H26" s="12">
        <v>1</v>
      </c>
      <c r="I26" s="12">
        <v>1</v>
      </c>
      <c r="J26" s="12">
        <v>3</v>
      </c>
      <c r="K26" s="12">
        <v>1</v>
      </c>
      <c r="M26" s="12">
        <f>J26*K26*0.8*(1.2+M25)</f>
        <v>3.3600000000000003</v>
      </c>
      <c r="N26" s="12">
        <v>0</v>
      </c>
      <c r="O26" s="12">
        <f>0.9*3*1.5</f>
        <v>4.0500000000000007</v>
      </c>
      <c r="Z26" s="100">
        <v>1</v>
      </c>
      <c r="AA26" s="100"/>
      <c r="AB26" s="100"/>
      <c r="AC26" s="100"/>
      <c r="AD26" s="100"/>
      <c r="AE26" s="100"/>
      <c r="AF26" s="100"/>
      <c r="AG26" s="101"/>
      <c r="AH26" s="100"/>
      <c r="AI26" s="100"/>
      <c r="AJ26" s="100"/>
      <c r="AK26" s="100"/>
      <c r="AM26" s="11" t="s">
        <v>86</v>
      </c>
      <c r="AO26" s="24" t="s">
        <v>556</v>
      </c>
      <c r="AP26" s="24" t="s">
        <v>104</v>
      </c>
      <c r="AQ26" s="44"/>
      <c r="AT26" s="58"/>
      <c r="AU26" s="58"/>
      <c r="AV26" s="12">
        <v>0</v>
      </c>
      <c r="AW26" s="8">
        <v>3</v>
      </c>
      <c r="AX26" s="12">
        <v>250</v>
      </c>
    </row>
    <row r="27" spans="1:50" s="12" customFormat="1" ht="19.5" customHeight="1" thickTop="1" thickBot="1">
      <c r="A27" s="12">
        <v>1</v>
      </c>
      <c r="B27" s="12">
        <v>20402</v>
      </c>
      <c r="C27" s="24" t="s">
        <v>382</v>
      </c>
      <c r="D27" s="12">
        <v>1</v>
      </c>
      <c r="F27" s="12">
        <v>0</v>
      </c>
      <c r="G27" s="12">
        <v>1</v>
      </c>
      <c r="H27" s="12">
        <v>1</v>
      </c>
      <c r="I27" s="12">
        <v>1</v>
      </c>
      <c r="J27" s="12">
        <v>1</v>
      </c>
      <c r="K27" s="12">
        <v>4</v>
      </c>
      <c r="M27" s="12">
        <f>J27*K27*0.8*(0.6+0.4*3)</f>
        <v>5.7600000000000016</v>
      </c>
      <c r="N27" s="12">
        <v>0</v>
      </c>
      <c r="O27" s="12">
        <f>J27*K27*3*1.5</f>
        <v>18</v>
      </c>
      <c r="Z27" s="100">
        <v>1</v>
      </c>
      <c r="AA27" s="100"/>
      <c r="AB27" s="100"/>
      <c r="AC27" s="100"/>
      <c r="AD27" s="100"/>
      <c r="AE27" s="100"/>
      <c r="AF27" s="100"/>
      <c r="AG27" s="101"/>
      <c r="AH27" s="100"/>
      <c r="AI27" s="100"/>
      <c r="AJ27" s="100"/>
      <c r="AK27" s="100"/>
      <c r="AM27" s="11" t="s">
        <v>89</v>
      </c>
      <c r="AO27" s="24" t="s">
        <v>550</v>
      </c>
      <c r="AP27" s="24" t="s">
        <v>470</v>
      </c>
      <c r="AQ27" s="44"/>
      <c r="AT27" s="58"/>
      <c r="AU27" s="58"/>
      <c r="AV27" s="12">
        <v>0</v>
      </c>
      <c r="AW27" s="8">
        <v>-2</v>
      </c>
      <c r="AX27" s="12">
        <v>300</v>
      </c>
    </row>
    <row r="28" spans="1:50" s="12" customFormat="1" ht="24.75" customHeight="1" thickTop="1" thickBot="1">
      <c r="A28" s="12">
        <v>1</v>
      </c>
      <c r="B28" s="12">
        <v>20403</v>
      </c>
      <c r="C28" s="24" t="s">
        <v>131</v>
      </c>
      <c r="D28" s="12">
        <v>2</v>
      </c>
      <c r="F28" s="12">
        <f t="shared" ref="F28:F30" si="4">INT(1.5^(D28/10)*(D28+4)^2*G28)</f>
        <v>39</v>
      </c>
      <c r="G28" s="12">
        <v>1</v>
      </c>
      <c r="H28" s="12">
        <v>1</v>
      </c>
      <c r="I28" s="12">
        <v>1</v>
      </c>
      <c r="J28" s="12">
        <v>3</v>
      </c>
      <c r="K28" s="12">
        <v>2.5</v>
      </c>
      <c r="M28" s="12">
        <f>J28*K28*0.8*(1.2+M25)*(1+0.5)+P28</f>
        <v>14.399999999999999</v>
      </c>
      <c r="N28" s="12">
        <v>0</v>
      </c>
      <c r="O28" s="12">
        <f>0.9*3*1.5</f>
        <v>4.0500000000000007</v>
      </c>
      <c r="P28" s="12">
        <f>0.2*1.8*5</f>
        <v>1.8000000000000003</v>
      </c>
      <c r="Q28" s="12">
        <f>0.2*1.7*3*1+0.2*1.7*2*2+0.2*O29*2</f>
        <v>16.808799999999998</v>
      </c>
      <c r="Z28" s="100">
        <v>1</v>
      </c>
      <c r="AA28" s="100"/>
      <c r="AB28" s="100"/>
      <c r="AC28" s="100"/>
      <c r="AD28" s="100"/>
      <c r="AE28" s="100"/>
      <c r="AF28" s="100"/>
      <c r="AG28" s="100" t="s">
        <v>534</v>
      </c>
      <c r="AH28" s="100">
        <v>3</v>
      </c>
      <c r="AI28" s="100"/>
      <c r="AJ28" s="100"/>
      <c r="AK28" s="100"/>
      <c r="AM28" s="11" t="s">
        <v>93</v>
      </c>
      <c r="AO28" s="24" t="s">
        <v>576</v>
      </c>
      <c r="AP28" s="24" t="s">
        <v>133</v>
      </c>
      <c r="AQ28" s="44"/>
      <c r="AT28" s="58"/>
      <c r="AU28" s="58"/>
      <c r="AV28" s="12">
        <v>0</v>
      </c>
      <c r="AW28" s="8">
        <v>-4</v>
      </c>
      <c r="AX28" s="12">
        <v>300</v>
      </c>
    </row>
    <row r="29" spans="1:50" s="12" customFormat="1" ht="23.25" customHeight="1" thickTop="1" thickBot="1">
      <c r="A29" s="12">
        <v>1</v>
      </c>
      <c r="B29" s="12">
        <v>20404</v>
      </c>
      <c r="C29" s="24" t="s">
        <v>383</v>
      </c>
      <c r="D29" s="12">
        <v>3</v>
      </c>
      <c r="F29" s="12">
        <f t="shared" si="4"/>
        <v>55</v>
      </c>
      <c r="G29" s="12">
        <v>1</v>
      </c>
      <c r="H29" s="12">
        <v>1</v>
      </c>
      <c r="I29" s="12">
        <v>1</v>
      </c>
      <c r="J29" s="12">
        <v>6</v>
      </c>
      <c r="K29" s="12">
        <v>1.67</v>
      </c>
      <c r="M29" s="12">
        <f>J29*K29*0.8*(0.6+0.4*3)</f>
        <v>14.428800000000003</v>
      </c>
      <c r="N29" s="12">
        <v>0</v>
      </c>
      <c r="O29" s="12">
        <f>J29*K29*3*(1+0.2)</f>
        <v>36.071999999999996</v>
      </c>
      <c r="Z29" s="100">
        <v>1</v>
      </c>
      <c r="AA29" s="100"/>
      <c r="AB29" s="100"/>
      <c r="AC29" s="100"/>
      <c r="AD29" s="100"/>
      <c r="AE29" s="100"/>
      <c r="AF29" s="100"/>
      <c r="AG29" s="101"/>
      <c r="AH29" s="100"/>
      <c r="AI29" s="100"/>
      <c r="AJ29" s="100"/>
      <c r="AK29" s="100"/>
      <c r="AM29" s="11" t="s">
        <v>96</v>
      </c>
      <c r="AO29" s="24" t="s">
        <v>554</v>
      </c>
      <c r="AP29" s="24" t="s">
        <v>134</v>
      </c>
      <c r="AQ29" s="44"/>
      <c r="AT29" s="58"/>
      <c r="AU29" s="58"/>
      <c r="AV29" s="12">
        <v>10</v>
      </c>
      <c r="AW29" s="8">
        <v>0</v>
      </c>
      <c r="AX29" s="12">
        <v>-1000</v>
      </c>
    </row>
    <row r="30" spans="1:50" s="11" customFormat="1" ht="19.5" customHeight="1" thickTop="1" thickBot="1">
      <c r="A30" s="11">
        <v>1</v>
      </c>
      <c r="B30" s="11">
        <v>20410</v>
      </c>
      <c r="C30" s="11" t="s">
        <v>493</v>
      </c>
      <c r="D30" s="11">
        <v>1</v>
      </c>
      <c r="F30" s="12">
        <f t="shared" si="4"/>
        <v>26</v>
      </c>
      <c r="G30" s="11">
        <v>1</v>
      </c>
      <c r="H30" s="11">
        <v>1</v>
      </c>
      <c r="I30" s="11">
        <v>1</v>
      </c>
      <c r="M30" s="11">
        <v>0.2</v>
      </c>
      <c r="N30" s="11">
        <v>0.2</v>
      </c>
      <c r="O30" s="11">
        <v>0.2</v>
      </c>
      <c r="Y30" s="11">
        <v>2</v>
      </c>
      <c r="Z30" s="100">
        <v>1</v>
      </c>
      <c r="AA30" s="100" t="s">
        <v>500</v>
      </c>
      <c r="AB30" s="100">
        <v>3</v>
      </c>
      <c r="AC30" s="100"/>
      <c r="AD30" s="100"/>
      <c r="AE30" s="100"/>
      <c r="AF30" s="100"/>
      <c r="AG30" s="100"/>
      <c r="AH30" s="100"/>
      <c r="AI30" s="100"/>
      <c r="AJ30" s="100"/>
      <c r="AK30" s="100"/>
      <c r="AM30" s="11" t="s">
        <v>82</v>
      </c>
      <c r="AO30" s="24" t="s">
        <v>501</v>
      </c>
      <c r="AP30" s="24" t="s">
        <v>127</v>
      </c>
      <c r="AQ30" s="44"/>
      <c r="AS30" s="11">
        <v>0</v>
      </c>
      <c r="AT30" s="11">
        <v>3</v>
      </c>
      <c r="AU30" s="11">
        <v>1</v>
      </c>
      <c r="AV30" s="11">
        <v>0</v>
      </c>
      <c r="AW30" s="11">
        <v>0</v>
      </c>
      <c r="AX30" s="11">
        <v>0</v>
      </c>
    </row>
    <row r="31" spans="1:50" s="14" customFormat="1" ht="19.5" customHeight="1" thickTop="1" thickBot="1">
      <c r="A31" s="14">
        <v>1</v>
      </c>
      <c r="B31" s="14">
        <v>20500</v>
      </c>
      <c r="C31" s="28" t="s">
        <v>494</v>
      </c>
      <c r="D31" s="14">
        <v>1</v>
      </c>
      <c r="F31" s="14">
        <v>0</v>
      </c>
      <c r="G31" s="14">
        <v>1</v>
      </c>
      <c r="H31" s="14">
        <v>1</v>
      </c>
      <c r="I31" s="14">
        <v>1</v>
      </c>
      <c r="Y31" s="14">
        <v>0</v>
      </c>
      <c r="Z31" s="104">
        <v>1</v>
      </c>
      <c r="AA31" s="104" t="s">
        <v>507</v>
      </c>
      <c r="AB31" s="104">
        <v>3</v>
      </c>
      <c r="AC31" s="104"/>
      <c r="AD31" s="104"/>
      <c r="AE31" s="104"/>
      <c r="AF31" s="104"/>
      <c r="AG31" s="104"/>
      <c r="AH31" s="104"/>
      <c r="AI31" s="104"/>
      <c r="AJ31" s="104"/>
      <c r="AK31" s="104"/>
      <c r="AL31" s="42"/>
      <c r="AM31" s="42" t="s">
        <v>82</v>
      </c>
      <c r="AO31" s="43" t="s">
        <v>615</v>
      </c>
      <c r="AP31" s="43" t="s">
        <v>471</v>
      </c>
      <c r="AQ31" s="43"/>
      <c r="AT31" s="60"/>
      <c r="AU31" s="60"/>
      <c r="AV31" s="14">
        <v>0</v>
      </c>
    </row>
    <row r="32" spans="1:50" s="14" customFormat="1" ht="19.5" customHeight="1" thickTop="1" thickBot="1">
      <c r="A32" s="14">
        <v>1</v>
      </c>
      <c r="B32" s="14">
        <v>20501</v>
      </c>
      <c r="C32" s="28" t="s">
        <v>139</v>
      </c>
      <c r="D32" s="14">
        <v>1</v>
      </c>
      <c r="F32" s="14">
        <v>0</v>
      </c>
      <c r="G32" s="14">
        <v>1</v>
      </c>
      <c r="H32" s="14">
        <v>1</v>
      </c>
      <c r="I32" s="14">
        <v>1</v>
      </c>
      <c r="J32" s="14">
        <v>3</v>
      </c>
      <c r="K32" s="12">
        <v>1</v>
      </c>
      <c r="Z32" s="104">
        <v>1</v>
      </c>
      <c r="AA32" s="104"/>
      <c r="AB32" s="104"/>
      <c r="AC32" s="104"/>
      <c r="AD32" s="104"/>
      <c r="AE32" s="104"/>
      <c r="AF32" s="104"/>
      <c r="AG32" s="105"/>
      <c r="AH32" s="104"/>
      <c r="AI32" s="104"/>
      <c r="AJ32" s="104"/>
      <c r="AK32" s="104"/>
      <c r="AM32" s="42" t="s">
        <v>86</v>
      </c>
      <c r="AO32" s="43" t="s">
        <v>560</v>
      </c>
      <c r="AP32" s="43" t="s">
        <v>140</v>
      </c>
      <c r="AQ32" s="43"/>
      <c r="AT32" s="60"/>
      <c r="AU32" s="60"/>
      <c r="AV32" s="14">
        <v>0</v>
      </c>
      <c r="AW32" s="8">
        <v>3</v>
      </c>
      <c r="AX32" s="12">
        <v>250</v>
      </c>
    </row>
    <row r="33" spans="1:50" s="14" customFormat="1" ht="19.5" customHeight="1" thickTop="1" thickBot="1">
      <c r="A33" s="14">
        <v>1</v>
      </c>
      <c r="B33" s="14">
        <v>20502</v>
      </c>
      <c r="C33" s="28" t="s">
        <v>141</v>
      </c>
      <c r="D33" s="14">
        <v>1</v>
      </c>
      <c r="F33" s="14">
        <v>0</v>
      </c>
      <c r="G33" s="14">
        <v>1</v>
      </c>
      <c r="H33" s="14">
        <v>1</v>
      </c>
      <c r="I33" s="14">
        <v>1</v>
      </c>
      <c r="J33" s="14">
        <v>1</v>
      </c>
      <c r="K33" s="14">
        <v>4</v>
      </c>
      <c r="Z33" s="104">
        <v>1</v>
      </c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M33" s="42" t="s">
        <v>89</v>
      </c>
      <c r="AO33" s="43" t="s">
        <v>561</v>
      </c>
      <c r="AP33" s="43" t="s">
        <v>142</v>
      </c>
      <c r="AQ33" s="43"/>
      <c r="AT33" s="60"/>
      <c r="AU33" s="60"/>
      <c r="AV33" s="14">
        <v>0</v>
      </c>
      <c r="AW33" s="8">
        <v>-2</v>
      </c>
      <c r="AX33" s="12">
        <v>300</v>
      </c>
    </row>
    <row r="34" spans="1:50" s="14" customFormat="1" ht="34.5" customHeight="1" thickTop="1" thickBot="1">
      <c r="A34" s="14">
        <v>1</v>
      </c>
      <c r="B34" s="14">
        <v>20503</v>
      </c>
      <c r="C34" s="28" t="s">
        <v>143</v>
      </c>
      <c r="D34" s="14">
        <v>2</v>
      </c>
      <c r="F34" s="14">
        <f t="shared" ref="F34:F35" si="5">INT(1.5^(D34/10)*(D34+4)^2*G34)</f>
        <v>39</v>
      </c>
      <c r="G34" s="14">
        <v>1</v>
      </c>
      <c r="H34" s="14">
        <v>1</v>
      </c>
      <c r="I34" s="14">
        <v>1</v>
      </c>
      <c r="J34" s="14">
        <v>3</v>
      </c>
      <c r="K34" s="14">
        <v>2</v>
      </c>
      <c r="P34" s="14">
        <f>0.2*4</f>
        <v>0.8</v>
      </c>
      <c r="Z34" s="104">
        <v>1</v>
      </c>
      <c r="AA34" s="104" t="s">
        <v>508</v>
      </c>
      <c r="AB34" s="104">
        <v>3</v>
      </c>
      <c r="AC34" s="104"/>
      <c r="AD34" s="104"/>
      <c r="AE34" s="104"/>
      <c r="AF34" s="104"/>
      <c r="AG34" s="104"/>
      <c r="AH34" s="104"/>
      <c r="AI34" s="104"/>
      <c r="AJ34" s="104"/>
      <c r="AK34" s="104"/>
      <c r="AM34" s="42" t="s">
        <v>93</v>
      </c>
      <c r="AO34" s="43" t="s">
        <v>559</v>
      </c>
      <c r="AP34" s="43" t="s">
        <v>473</v>
      </c>
      <c r="AQ34" s="43"/>
      <c r="AT34" s="60"/>
      <c r="AU34" s="60"/>
      <c r="AV34" s="14">
        <v>0</v>
      </c>
      <c r="AW34" s="8">
        <v>-4</v>
      </c>
      <c r="AX34" s="12">
        <v>300</v>
      </c>
    </row>
    <row r="35" spans="1:50" s="14" customFormat="1" ht="19.5" customHeight="1" thickTop="1" thickBot="1">
      <c r="A35" s="14">
        <v>1</v>
      </c>
      <c r="B35" s="14">
        <v>20504</v>
      </c>
      <c r="C35" s="28" t="s">
        <v>144</v>
      </c>
      <c r="D35" s="14">
        <v>3</v>
      </c>
      <c r="F35" s="14">
        <f t="shared" si="5"/>
        <v>55</v>
      </c>
      <c r="G35" s="14">
        <v>1</v>
      </c>
      <c r="H35" s="14">
        <v>1</v>
      </c>
      <c r="I35" s="14">
        <v>1</v>
      </c>
      <c r="J35" s="14">
        <v>8</v>
      </c>
      <c r="K35" s="14">
        <v>1</v>
      </c>
      <c r="Z35" s="104">
        <v>1</v>
      </c>
      <c r="AA35" s="104" t="s">
        <v>535</v>
      </c>
      <c r="AB35" s="104">
        <v>3</v>
      </c>
      <c r="AC35" s="104"/>
      <c r="AD35" s="104"/>
      <c r="AE35" s="104"/>
      <c r="AF35" s="104"/>
      <c r="AG35" s="104"/>
      <c r="AH35" s="104"/>
      <c r="AI35" s="104"/>
      <c r="AJ35" s="104"/>
      <c r="AK35" s="104"/>
      <c r="AM35" s="42" t="s">
        <v>96</v>
      </c>
      <c r="AO35" s="43" t="s">
        <v>558</v>
      </c>
      <c r="AP35" s="43" t="s">
        <v>472</v>
      </c>
      <c r="AQ35" s="43"/>
      <c r="AT35" s="60"/>
      <c r="AU35" s="60"/>
      <c r="AV35" s="14">
        <v>10</v>
      </c>
      <c r="AW35" s="8">
        <v>0</v>
      </c>
      <c r="AX35" s="12">
        <v>-1000</v>
      </c>
    </row>
    <row r="36" spans="1:50" s="14" customFormat="1" ht="19.5" customHeight="1" thickTop="1" thickBot="1">
      <c r="A36" s="14">
        <v>1</v>
      </c>
      <c r="B36" s="14">
        <v>20510</v>
      </c>
      <c r="C36" s="28" t="s">
        <v>494</v>
      </c>
      <c r="D36" s="14">
        <v>1</v>
      </c>
      <c r="F36" s="14">
        <v>0</v>
      </c>
      <c r="G36" s="14">
        <v>1</v>
      </c>
      <c r="H36" s="14">
        <v>1</v>
      </c>
      <c r="I36" s="14">
        <v>1</v>
      </c>
      <c r="Y36" s="14">
        <v>0</v>
      </c>
      <c r="Z36" s="104">
        <v>1</v>
      </c>
      <c r="AA36" s="104" t="s">
        <v>499</v>
      </c>
      <c r="AB36" s="104">
        <v>3</v>
      </c>
      <c r="AC36" s="104"/>
      <c r="AD36" s="104"/>
      <c r="AE36" s="104"/>
      <c r="AF36" s="104"/>
      <c r="AG36" s="104"/>
      <c r="AH36" s="104"/>
      <c r="AI36" s="104"/>
      <c r="AJ36" s="104"/>
      <c r="AK36" s="104"/>
      <c r="AL36" s="42"/>
      <c r="AM36" s="42" t="s">
        <v>82</v>
      </c>
      <c r="AO36" s="43" t="s">
        <v>498</v>
      </c>
      <c r="AP36" s="43" t="s">
        <v>471</v>
      </c>
      <c r="AQ36" s="43"/>
      <c r="AT36" s="60"/>
      <c r="AU36" s="60"/>
      <c r="AV36" s="14">
        <v>0</v>
      </c>
    </row>
    <row r="37" spans="1:50" s="13" customFormat="1" ht="19.5" customHeight="1" thickTop="1" thickBot="1">
      <c r="A37" s="13">
        <v>1</v>
      </c>
      <c r="B37" s="25">
        <v>20600</v>
      </c>
      <c r="C37" s="26" t="s">
        <v>324</v>
      </c>
      <c r="D37" s="13">
        <v>1</v>
      </c>
      <c r="F37" s="13">
        <v>0</v>
      </c>
      <c r="G37" s="13">
        <v>1</v>
      </c>
      <c r="H37" s="13">
        <v>1</v>
      </c>
      <c r="I37" s="13">
        <v>1</v>
      </c>
      <c r="Y37" s="13">
        <v>0</v>
      </c>
      <c r="Z37" s="102">
        <v>2</v>
      </c>
      <c r="AC37" s="102"/>
      <c r="AD37" s="102"/>
      <c r="AE37" s="102"/>
      <c r="AF37" s="102"/>
      <c r="AG37" s="102" t="s">
        <v>352</v>
      </c>
      <c r="AH37" s="102">
        <v>3</v>
      </c>
      <c r="AI37" s="102"/>
      <c r="AJ37" s="102"/>
      <c r="AK37" s="102"/>
      <c r="AL37" s="25"/>
      <c r="AM37" s="25" t="s">
        <v>82</v>
      </c>
      <c r="AO37" s="41" t="s">
        <v>536</v>
      </c>
      <c r="AP37" s="41" t="s">
        <v>475</v>
      </c>
      <c r="AQ37" s="41"/>
      <c r="AT37" s="59"/>
      <c r="AU37" s="59"/>
      <c r="AV37" s="13">
        <v>0</v>
      </c>
    </row>
    <row r="38" spans="1:50" s="13" customFormat="1" ht="19.5" customHeight="1" thickTop="1" thickBot="1">
      <c r="A38" s="13">
        <v>1</v>
      </c>
      <c r="B38" s="25">
        <v>20601</v>
      </c>
      <c r="C38" s="26" t="s">
        <v>135</v>
      </c>
      <c r="D38" s="13">
        <v>1</v>
      </c>
      <c r="F38" s="13">
        <v>0</v>
      </c>
      <c r="G38" s="13">
        <v>1</v>
      </c>
      <c r="H38" s="13">
        <v>1</v>
      </c>
      <c r="I38" s="13">
        <v>1</v>
      </c>
      <c r="J38" s="13">
        <v>3</v>
      </c>
      <c r="K38" s="12">
        <v>1</v>
      </c>
      <c r="Z38" s="102">
        <v>1</v>
      </c>
      <c r="AA38" s="102"/>
      <c r="AB38" s="102"/>
      <c r="AC38" s="102"/>
      <c r="AD38" s="102"/>
      <c r="AE38" s="102"/>
      <c r="AF38" s="102"/>
      <c r="AG38" s="103"/>
      <c r="AH38" s="102"/>
      <c r="AI38" s="102"/>
      <c r="AJ38" s="102"/>
      <c r="AK38" s="102"/>
      <c r="AM38" s="25" t="s">
        <v>86</v>
      </c>
      <c r="AO38" s="41" t="s">
        <v>557</v>
      </c>
      <c r="AP38" s="41" t="s">
        <v>136</v>
      </c>
      <c r="AQ38" s="41"/>
      <c r="AT38" s="59"/>
      <c r="AU38" s="59"/>
      <c r="AV38" s="13">
        <v>0</v>
      </c>
      <c r="AW38" s="8">
        <v>3</v>
      </c>
      <c r="AX38" s="12">
        <v>250</v>
      </c>
    </row>
    <row r="39" spans="1:50" s="13" customFormat="1" ht="19.5" customHeight="1" thickTop="1" thickBot="1">
      <c r="A39" s="13">
        <v>1</v>
      </c>
      <c r="B39" s="25">
        <v>20602</v>
      </c>
      <c r="C39" s="26" t="s">
        <v>137</v>
      </c>
      <c r="D39" s="13">
        <v>1</v>
      </c>
      <c r="F39" s="13">
        <v>0</v>
      </c>
      <c r="G39" s="13">
        <v>1</v>
      </c>
      <c r="H39" s="13">
        <v>1</v>
      </c>
      <c r="I39" s="13">
        <v>1</v>
      </c>
      <c r="J39" s="13">
        <v>1</v>
      </c>
      <c r="K39" s="13">
        <v>4</v>
      </c>
      <c r="Z39" s="102">
        <v>1</v>
      </c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M39" s="25" t="s">
        <v>89</v>
      </c>
      <c r="AO39" s="41" t="s">
        <v>550</v>
      </c>
      <c r="AP39" s="41" t="s">
        <v>476</v>
      </c>
      <c r="AQ39" s="41"/>
      <c r="AT39" s="59"/>
      <c r="AU39" s="59"/>
      <c r="AV39" s="13">
        <v>0</v>
      </c>
      <c r="AW39" s="8">
        <v>-2</v>
      </c>
      <c r="AX39" s="12">
        <v>300</v>
      </c>
    </row>
    <row r="40" spans="1:50" s="13" customFormat="1" ht="19.5" customHeight="1" thickTop="1" thickBot="1">
      <c r="A40" s="13">
        <v>1</v>
      </c>
      <c r="B40" s="25">
        <v>20603</v>
      </c>
      <c r="C40" s="26" t="s">
        <v>531</v>
      </c>
      <c r="D40" s="13">
        <v>2</v>
      </c>
      <c r="F40" s="13">
        <f t="shared" ref="F40:F41" si="6">INT(1.5^(D40/10)*(D40+4)^2*G40)</f>
        <v>39</v>
      </c>
      <c r="G40" s="13">
        <v>1</v>
      </c>
      <c r="H40" s="13">
        <v>1</v>
      </c>
      <c r="I40" s="13">
        <v>1</v>
      </c>
      <c r="J40" s="13">
        <v>1</v>
      </c>
      <c r="K40" s="13">
        <v>0</v>
      </c>
      <c r="Z40" s="102">
        <v>1</v>
      </c>
      <c r="AA40" s="102" t="s">
        <v>532</v>
      </c>
      <c r="AB40" s="102">
        <v>3</v>
      </c>
      <c r="AC40" s="102"/>
      <c r="AD40" s="102"/>
      <c r="AE40" s="102"/>
      <c r="AF40" s="102"/>
      <c r="AG40" s="102"/>
      <c r="AH40" s="102"/>
      <c r="AI40" s="102"/>
      <c r="AJ40" s="102"/>
      <c r="AK40" s="102"/>
      <c r="AM40" s="25" t="s">
        <v>93</v>
      </c>
      <c r="AO40" s="41" t="s">
        <v>538</v>
      </c>
      <c r="AP40" s="41" t="s">
        <v>138</v>
      </c>
      <c r="AQ40" s="41"/>
      <c r="AT40" s="59"/>
      <c r="AU40" s="59"/>
      <c r="AV40" s="13">
        <v>0</v>
      </c>
      <c r="AW40" s="8">
        <v>-4</v>
      </c>
      <c r="AX40" s="12">
        <v>300</v>
      </c>
    </row>
    <row r="41" spans="1:50" s="13" customFormat="1" ht="19.5" customHeight="1" thickTop="1" thickBot="1">
      <c r="A41" s="13">
        <v>1</v>
      </c>
      <c r="B41" s="25">
        <v>20604</v>
      </c>
      <c r="C41" s="27" t="s">
        <v>626</v>
      </c>
      <c r="D41" s="13">
        <v>3</v>
      </c>
      <c r="F41" s="13">
        <f t="shared" si="6"/>
        <v>55</v>
      </c>
      <c r="G41" s="13">
        <v>1</v>
      </c>
      <c r="H41" s="13">
        <v>1</v>
      </c>
      <c r="I41" s="13">
        <v>1</v>
      </c>
      <c r="J41" s="13">
        <v>1</v>
      </c>
      <c r="K41" s="13">
        <v>10</v>
      </c>
      <c r="Z41" s="102">
        <v>1</v>
      </c>
      <c r="AA41" s="97" t="s">
        <v>544</v>
      </c>
      <c r="AB41" s="97">
        <v>3</v>
      </c>
      <c r="AC41" s="102"/>
      <c r="AD41" s="102"/>
      <c r="AE41" s="102"/>
      <c r="AF41" s="102"/>
      <c r="AG41" s="102"/>
      <c r="AH41" s="102"/>
      <c r="AI41" s="102"/>
      <c r="AJ41" s="102"/>
      <c r="AK41" s="102"/>
      <c r="AM41" s="25" t="s">
        <v>96</v>
      </c>
      <c r="AO41" s="41" t="s">
        <v>614</v>
      </c>
      <c r="AP41" s="41" t="s">
        <v>474</v>
      </c>
      <c r="AQ41" s="41"/>
      <c r="AT41" s="59"/>
      <c r="AU41" s="59"/>
      <c r="AV41" s="13">
        <v>10</v>
      </c>
      <c r="AW41" s="8">
        <v>2</v>
      </c>
      <c r="AX41" s="12">
        <v>-1000</v>
      </c>
    </row>
    <row r="42" spans="1:50" s="13" customFormat="1" ht="19.5" customHeight="1" thickTop="1" thickBot="1">
      <c r="A42" s="13">
        <v>1</v>
      </c>
      <c r="B42" s="25">
        <v>20610</v>
      </c>
      <c r="C42" s="26" t="s">
        <v>324</v>
      </c>
      <c r="D42" s="13">
        <v>1</v>
      </c>
      <c r="F42" s="13">
        <v>0</v>
      </c>
      <c r="G42" s="13">
        <v>1</v>
      </c>
      <c r="H42" s="13">
        <v>1</v>
      </c>
      <c r="I42" s="13">
        <v>1</v>
      </c>
      <c r="Y42" s="13">
        <v>0</v>
      </c>
      <c r="Z42" s="102">
        <v>2</v>
      </c>
      <c r="AC42" s="102"/>
      <c r="AD42" s="102"/>
      <c r="AE42" s="102"/>
      <c r="AF42" s="102"/>
      <c r="AG42" s="102" t="s">
        <v>352</v>
      </c>
      <c r="AH42" s="102">
        <v>3</v>
      </c>
      <c r="AI42" s="102"/>
      <c r="AJ42" s="102"/>
      <c r="AK42" s="102"/>
      <c r="AL42" s="25"/>
      <c r="AM42" s="25" t="s">
        <v>82</v>
      </c>
      <c r="AO42" s="41" t="s">
        <v>502</v>
      </c>
      <c r="AP42" s="41" t="s">
        <v>475</v>
      </c>
      <c r="AQ42" s="41"/>
      <c r="AT42" s="59"/>
      <c r="AU42" s="59"/>
      <c r="AV42" s="13">
        <v>0</v>
      </c>
    </row>
    <row r="43" spans="1:50" s="65" customFormat="1" ht="19.5" customHeight="1" thickTop="1" thickBot="1">
      <c r="A43" s="65">
        <v>1</v>
      </c>
      <c r="B43" s="66">
        <v>20700</v>
      </c>
      <c r="C43" s="67" t="s">
        <v>233</v>
      </c>
      <c r="D43" s="65">
        <v>1</v>
      </c>
      <c r="F43" s="65">
        <v>0</v>
      </c>
      <c r="G43" s="65">
        <v>1</v>
      </c>
      <c r="H43" s="65">
        <v>1</v>
      </c>
      <c r="I43" s="65">
        <v>1</v>
      </c>
      <c r="Y43" s="65">
        <v>0</v>
      </c>
      <c r="Z43" s="106">
        <v>2</v>
      </c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M43" s="66" t="s">
        <v>82</v>
      </c>
      <c r="AO43" s="71" t="s">
        <v>238</v>
      </c>
      <c r="AP43" s="71" t="s">
        <v>268</v>
      </c>
      <c r="AQ43" s="69"/>
      <c r="AT43" s="70"/>
      <c r="AU43" s="70"/>
      <c r="AV43" s="65">
        <v>0</v>
      </c>
    </row>
    <row r="44" spans="1:50" s="65" customFormat="1" ht="19.5" customHeight="1" thickTop="1" thickBot="1">
      <c r="A44" s="65">
        <v>1</v>
      </c>
      <c r="B44" s="66">
        <v>20701</v>
      </c>
      <c r="C44" s="67" t="s">
        <v>234</v>
      </c>
      <c r="D44" s="65">
        <v>1</v>
      </c>
      <c r="F44" s="65">
        <v>0</v>
      </c>
      <c r="G44" s="65">
        <v>1</v>
      </c>
      <c r="H44" s="65">
        <v>1</v>
      </c>
      <c r="I44" s="65">
        <v>1</v>
      </c>
      <c r="J44" s="65">
        <v>3</v>
      </c>
      <c r="K44" s="65">
        <v>0.35</v>
      </c>
      <c r="Z44" s="106">
        <v>1</v>
      </c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M44" s="66" t="s">
        <v>86</v>
      </c>
      <c r="AO44" s="71" t="s">
        <v>252</v>
      </c>
      <c r="AP44" s="71" t="s">
        <v>240</v>
      </c>
      <c r="AQ44" s="72"/>
      <c r="AT44" s="70"/>
      <c r="AU44" s="70"/>
      <c r="AV44" s="65">
        <v>0</v>
      </c>
      <c r="AW44" s="8">
        <v>3</v>
      </c>
      <c r="AX44" s="12">
        <v>250</v>
      </c>
    </row>
    <row r="45" spans="1:50" s="65" customFormat="1" ht="19.5" customHeight="1" thickTop="1" thickBot="1">
      <c r="A45" s="65">
        <v>1</v>
      </c>
      <c r="B45" s="66">
        <v>20702</v>
      </c>
      <c r="C45" s="67" t="s">
        <v>235</v>
      </c>
      <c r="D45" s="65">
        <v>1</v>
      </c>
      <c r="F45" s="65">
        <v>0</v>
      </c>
      <c r="G45" s="65">
        <v>1</v>
      </c>
      <c r="H45" s="65">
        <v>1</v>
      </c>
      <c r="I45" s="65">
        <v>1</v>
      </c>
      <c r="J45" s="65">
        <v>1</v>
      </c>
      <c r="K45" s="65">
        <v>0</v>
      </c>
      <c r="Z45" s="106">
        <v>1</v>
      </c>
      <c r="AA45" s="106"/>
      <c r="AB45" s="106"/>
      <c r="AC45" s="106"/>
      <c r="AD45" s="106"/>
      <c r="AE45" s="106"/>
      <c r="AF45" s="106"/>
      <c r="AG45" s="106" t="s">
        <v>325</v>
      </c>
      <c r="AH45" s="106">
        <v>3</v>
      </c>
      <c r="AI45" s="106"/>
      <c r="AJ45" s="106"/>
      <c r="AK45" s="106"/>
      <c r="AM45" s="66" t="s">
        <v>89</v>
      </c>
      <c r="AO45" s="71" t="s">
        <v>241</v>
      </c>
      <c r="AP45" s="71" t="s">
        <v>241</v>
      </c>
      <c r="AQ45" s="69"/>
      <c r="AT45" s="70"/>
      <c r="AU45" s="70"/>
      <c r="AV45" s="65">
        <v>0</v>
      </c>
      <c r="AW45" s="8">
        <v>-2</v>
      </c>
      <c r="AX45" s="12">
        <v>300</v>
      </c>
    </row>
    <row r="46" spans="1:50" s="65" customFormat="1" ht="19.5" customHeight="1" thickTop="1" thickBot="1">
      <c r="A46" s="65">
        <v>1</v>
      </c>
      <c r="B46" s="66">
        <v>20703</v>
      </c>
      <c r="C46" s="67" t="s">
        <v>236</v>
      </c>
      <c r="D46" s="65">
        <v>2</v>
      </c>
      <c r="F46" s="65">
        <f t="shared" ref="F46:F47" si="7">INT(1.5^(D46/10)*(D46+4)^2*G46)</f>
        <v>39</v>
      </c>
      <c r="G46" s="65">
        <v>1</v>
      </c>
      <c r="H46" s="65">
        <v>1</v>
      </c>
      <c r="I46" s="65">
        <v>1</v>
      </c>
      <c r="J46" s="65">
        <v>3</v>
      </c>
      <c r="K46" s="65">
        <v>0.75</v>
      </c>
      <c r="Z46" s="106">
        <v>2</v>
      </c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M46" s="66" t="s">
        <v>93</v>
      </c>
      <c r="AO46" s="71" t="s">
        <v>242</v>
      </c>
      <c r="AP46" s="71" t="s">
        <v>242</v>
      </c>
      <c r="AQ46" s="69"/>
      <c r="AT46" s="70"/>
      <c r="AU46" s="70"/>
      <c r="AV46" s="65">
        <v>0</v>
      </c>
      <c r="AW46" s="8">
        <v>-4</v>
      </c>
      <c r="AX46" s="12">
        <v>300</v>
      </c>
    </row>
    <row r="47" spans="1:50" s="65" customFormat="1" ht="19.5" customHeight="1" thickTop="1" thickBot="1">
      <c r="A47" s="65">
        <v>1</v>
      </c>
      <c r="B47" s="66">
        <v>20704</v>
      </c>
      <c r="C47" s="67" t="s">
        <v>237</v>
      </c>
      <c r="D47" s="65">
        <v>3</v>
      </c>
      <c r="F47" s="65">
        <f t="shared" si="7"/>
        <v>55</v>
      </c>
      <c r="G47" s="65">
        <v>1</v>
      </c>
      <c r="H47" s="65">
        <v>1</v>
      </c>
      <c r="I47" s="65">
        <v>1</v>
      </c>
      <c r="J47" s="65">
        <v>1</v>
      </c>
      <c r="K47" s="65">
        <v>2</v>
      </c>
      <c r="Z47" s="106">
        <v>2</v>
      </c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M47" s="66" t="s">
        <v>96</v>
      </c>
      <c r="AO47" s="71" t="s">
        <v>243</v>
      </c>
      <c r="AP47" s="68" t="s">
        <v>187</v>
      </c>
      <c r="AQ47" s="73"/>
      <c r="AT47" s="70"/>
      <c r="AU47" s="70"/>
      <c r="AV47" s="65">
        <v>10</v>
      </c>
      <c r="AW47" s="8">
        <v>0</v>
      </c>
      <c r="AX47" s="12">
        <v>-1000</v>
      </c>
    </row>
    <row r="48" spans="1:50" s="74" customFormat="1" ht="19.5" customHeight="1" thickTop="1" thickBot="1">
      <c r="A48" s="74">
        <v>1</v>
      </c>
      <c r="B48" s="75">
        <f t="shared" ref="B48:B72" si="8">B43+100</f>
        <v>20800</v>
      </c>
      <c r="C48" s="76" t="s">
        <v>244</v>
      </c>
      <c r="D48" s="74">
        <v>1</v>
      </c>
      <c r="F48" s="74">
        <v>0</v>
      </c>
      <c r="G48" s="74">
        <v>1</v>
      </c>
      <c r="H48" s="74">
        <v>1</v>
      </c>
      <c r="I48" s="74">
        <v>1</v>
      </c>
      <c r="Y48" s="74">
        <v>2</v>
      </c>
      <c r="Z48" s="107">
        <v>1</v>
      </c>
      <c r="AA48" s="107" t="s">
        <v>326</v>
      </c>
      <c r="AB48" s="107">
        <v>3</v>
      </c>
      <c r="AC48" s="107"/>
      <c r="AD48" s="107"/>
      <c r="AE48" s="107"/>
      <c r="AF48" s="107"/>
      <c r="AG48" s="107"/>
      <c r="AH48" s="107"/>
      <c r="AI48" s="107"/>
      <c r="AJ48" s="107"/>
      <c r="AK48" s="107"/>
      <c r="AL48" s="75"/>
      <c r="AM48" s="75" t="s">
        <v>82</v>
      </c>
      <c r="AO48" s="77" t="s">
        <v>487</v>
      </c>
      <c r="AP48" s="77" t="s">
        <v>251</v>
      </c>
      <c r="AQ48" s="78"/>
      <c r="AT48" s="79"/>
      <c r="AU48" s="79"/>
      <c r="AV48" s="74">
        <v>0</v>
      </c>
    </row>
    <row r="49" spans="1:50" s="74" customFormat="1" ht="19.5" customHeight="1" thickTop="1" thickBot="1">
      <c r="A49" s="74">
        <v>1</v>
      </c>
      <c r="B49" s="75">
        <f t="shared" si="8"/>
        <v>20801</v>
      </c>
      <c r="C49" s="76" t="s">
        <v>245</v>
      </c>
      <c r="D49" s="74">
        <v>1</v>
      </c>
      <c r="F49" s="74">
        <v>0</v>
      </c>
      <c r="G49" s="74">
        <v>1</v>
      </c>
      <c r="H49" s="74">
        <v>1</v>
      </c>
      <c r="I49" s="74">
        <v>1</v>
      </c>
      <c r="J49" s="74">
        <v>3</v>
      </c>
      <c r="K49" s="74">
        <v>0.35</v>
      </c>
      <c r="Z49" s="107">
        <v>1</v>
      </c>
      <c r="AA49" s="107"/>
      <c r="AB49" s="107"/>
      <c r="AC49" s="107"/>
      <c r="AD49" s="107"/>
      <c r="AE49" s="107"/>
      <c r="AF49" s="107"/>
      <c r="AG49" s="108"/>
      <c r="AH49" s="107"/>
      <c r="AI49" s="107"/>
      <c r="AJ49" s="107"/>
      <c r="AK49" s="107"/>
      <c r="AM49" s="75" t="s">
        <v>86</v>
      </c>
      <c r="AO49" s="77" t="s">
        <v>253</v>
      </c>
      <c r="AP49" s="77" t="s">
        <v>253</v>
      </c>
      <c r="AQ49" s="80"/>
      <c r="AT49" s="79"/>
      <c r="AU49" s="79"/>
      <c r="AV49" s="74">
        <v>0</v>
      </c>
      <c r="AW49" s="8">
        <v>3</v>
      </c>
      <c r="AX49" s="12">
        <v>250</v>
      </c>
    </row>
    <row r="50" spans="1:50" s="74" customFormat="1" ht="19.5" customHeight="1" thickTop="1" thickBot="1">
      <c r="A50" s="74">
        <v>1</v>
      </c>
      <c r="B50" s="75">
        <f t="shared" si="8"/>
        <v>20802</v>
      </c>
      <c r="C50" s="76" t="s">
        <v>246</v>
      </c>
      <c r="D50" s="74">
        <v>1</v>
      </c>
      <c r="F50" s="74">
        <v>0</v>
      </c>
      <c r="G50" s="74">
        <v>1</v>
      </c>
      <c r="H50" s="74">
        <v>1</v>
      </c>
      <c r="I50" s="74">
        <v>1</v>
      </c>
      <c r="J50" s="74">
        <v>3</v>
      </c>
      <c r="K50" s="74">
        <v>0.7</v>
      </c>
      <c r="Z50" s="107">
        <v>1</v>
      </c>
      <c r="AA50" s="107"/>
      <c r="AB50" s="107"/>
      <c r="AC50" s="107"/>
      <c r="AD50" s="107"/>
      <c r="AE50" s="107"/>
      <c r="AF50" s="107"/>
      <c r="AG50" s="107" t="s">
        <v>327</v>
      </c>
      <c r="AH50" s="107">
        <v>1</v>
      </c>
      <c r="AI50" s="107"/>
      <c r="AJ50" s="107"/>
      <c r="AK50" s="107"/>
      <c r="AM50" s="75" t="s">
        <v>89</v>
      </c>
      <c r="AO50" s="77" t="s">
        <v>254</v>
      </c>
      <c r="AP50" s="77" t="s">
        <v>255</v>
      </c>
      <c r="AQ50" s="78"/>
      <c r="AT50" s="79"/>
      <c r="AU50" s="79"/>
      <c r="AV50" s="74">
        <v>0</v>
      </c>
      <c r="AW50" s="8">
        <v>-2</v>
      </c>
      <c r="AX50" s="12">
        <v>300</v>
      </c>
    </row>
    <row r="51" spans="1:50" s="74" customFormat="1" ht="19.5" customHeight="1" thickTop="1" thickBot="1">
      <c r="A51" s="74">
        <v>1</v>
      </c>
      <c r="B51" s="75">
        <f t="shared" si="8"/>
        <v>20803</v>
      </c>
      <c r="C51" s="76" t="s">
        <v>247</v>
      </c>
      <c r="D51" s="74">
        <v>2</v>
      </c>
      <c r="F51" s="74">
        <f t="shared" ref="F51:F52" si="9">INT(1.5^(D51/10)*(D51+4)^2*G51)</f>
        <v>39</v>
      </c>
      <c r="G51" s="74">
        <v>1</v>
      </c>
      <c r="H51" s="74">
        <v>1</v>
      </c>
      <c r="I51" s="74">
        <v>1</v>
      </c>
      <c r="J51" s="74">
        <v>3</v>
      </c>
      <c r="K51" s="74">
        <v>0.9</v>
      </c>
      <c r="Z51" s="107">
        <v>1</v>
      </c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M51" s="75" t="s">
        <v>93</v>
      </c>
      <c r="AO51" s="77" t="s">
        <v>256</v>
      </c>
      <c r="AP51" s="77" t="s">
        <v>256</v>
      </c>
      <c r="AQ51" s="78"/>
      <c r="AT51" s="79"/>
      <c r="AU51" s="79"/>
      <c r="AV51" s="74">
        <v>0</v>
      </c>
      <c r="AW51" s="8">
        <v>-4</v>
      </c>
      <c r="AX51" s="12">
        <v>300</v>
      </c>
    </row>
    <row r="52" spans="1:50" s="74" customFormat="1" ht="19.5" customHeight="1" thickTop="1" thickBot="1">
      <c r="A52" s="74">
        <v>1</v>
      </c>
      <c r="B52" s="75">
        <f t="shared" si="8"/>
        <v>20804</v>
      </c>
      <c r="C52" s="77" t="s">
        <v>248</v>
      </c>
      <c r="D52" s="74">
        <v>3</v>
      </c>
      <c r="F52" s="74">
        <f t="shared" si="9"/>
        <v>55</v>
      </c>
      <c r="G52" s="74">
        <v>1</v>
      </c>
      <c r="H52" s="74">
        <v>1</v>
      </c>
      <c r="I52" s="74">
        <v>1</v>
      </c>
      <c r="J52" s="74">
        <v>1</v>
      </c>
      <c r="K52" s="74">
        <v>2.5</v>
      </c>
      <c r="Z52" s="107">
        <v>1</v>
      </c>
      <c r="AA52" s="107" t="s">
        <v>328</v>
      </c>
      <c r="AB52" s="107">
        <v>3</v>
      </c>
      <c r="AC52" s="107"/>
      <c r="AD52" s="107"/>
      <c r="AE52" s="107"/>
      <c r="AF52" s="107"/>
      <c r="AG52" s="107" t="s">
        <v>329</v>
      </c>
      <c r="AH52" s="107">
        <v>3</v>
      </c>
      <c r="AI52" s="107"/>
      <c r="AJ52" s="107"/>
      <c r="AK52" s="107"/>
      <c r="AM52" s="75" t="s">
        <v>96</v>
      </c>
      <c r="AO52" s="77" t="s">
        <v>257</v>
      </c>
      <c r="AP52" s="77" t="s">
        <v>269</v>
      </c>
      <c r="AQ52" s="81"/>
      <c r="AT52" s="79"/>
      <c r="AU52" s="79"/>
      <c r="AV52" s="74">
        <v>10</v>
      </c>
      <c r="AW52" s="8">
        <v>0</v>
      </c>
      <c r="AX52" s="12">
        <v>-1000</v>
      </c>
    </row>
    <row r="53" spans="1:50" s="8" customFormat="1" ht="19.5" customHeight="1" thickTop="1" thickBot="1">
      <c r="A53" s="8">
        <v>1</v>
      </c>
      <c r="B53" s="17">
        <f t="shared" si="8"/>
        <v>20900</v>
      </c>
      <c r="C53" s="18" t="s">
        <v>258</v>
      </c>
      <c r="D53" s="8">
        <v>1</v>
      </c>
      <c r="F53" s="8">
        <v>0</v>
      </c>
      <c r="G53" s="8">
        <v>1</v>
      </c>
      <c r="H53" s="8">
        <v>1</v>
      </c>
      <c r="I53" s="8">
        <v>1</v>
      </c>
      <c r="Y53" s="8">
        <v>2</v>
      </c>
      <c r="Z53" s="93">
        <v>1</v>
      </c>
      <c r="AA53" s="93" t="s">
        <v>422</v>
      </c>
      <c r="AB53" s="93">
        <v>3</v>
      </c>
      <c r="AC53" s="93"/>
      <c r="AD53" s="93"/>
      <c r="AE53" s="93"/>
      <c r="AF53" s="93"/>
      <c r="AG53" s="93"/>
      <c r="AH53" s="93"/>
      <c r="AI53" s="93"/>
      <c r="AJ53" s="93"/>
      <c r="AK53" s="93"/>
      <c r="AL53" s="17"/>
      <c r="AM53" s="17" t="s">
        <v>82</v>
      </c>
      <c r="AO53" s="82" t="s">
        <v>421</v>
      </c>
      <c r="AP53" s="82" t="s">
        <v>263</v>
      </c>
      <c r="AQ53" s="48"/>
      <c r="AT53" s="49"/>
      <c r="AU53" s="49"/>
      <c r="AV53" s="8">
        <v>0</v>
      </c>
    </row>
    <row r="54" spans="1:50" s="8" customFormat="1" ht="19.5" customHeight="1" thickTop="1" thickBot="1">
      <c r="A54" s="8">
        <v>1</v>
      </c>
      <c r="B54" s="17">
        <f t="shared" si="8"/>
        <v>20901</v>
      </c>
      <c r="C54" s="18" t="s">
        <v>259</v>
      </c>
      <c r="D54" s="8">
        <v>1</v>
      </c>
      <c r="F54" s="8">
        <v>0</v>
      </c>
      <c r="G54" s="8">
        <v>1</v>
      </c>
      <c r="H54" s="8">
        <v>1</v>
      </c>
      <c r="I54" s="8">
        <v>1</v>
      </c>
      <c r="J54" s="8">
        <v>3</v>
      </c>
      <c r="K54" s="8">
        <v>0.35</v>
      </c>
      <c r="Z54" s="93">
        <v>1</v>
      </c>
      <c r="AA54" s="93"/>
      <c r="AB54" s="93"/>
      <c r="AC54" s="93"/>
      <c r="AD54" s="93"/>
      <c r="AE54" s="93"/>
      <c r="AF54" s="93"/>
      <c r="AG54" s="94"/>
      <c r="AH54" s="93"/>
      <c r="AI54" s="93"/>
      <c r="AJ54" s="93"/>
      <c r="AK54" s="93"/>
      <c r="AM54" s="17" t="s">
        <v>86</v>
      </c>
      <c r="AO54" s="82" t="s">
        <v>276</v>
      </c>
      <c r="AP54" s="82" t="s">
        <v>264</v>
      </c>
      <c r="AQ54" s="50"/>
      <c r="AT54" s="49"/>
      <c r="AU54" s="49"/>
      <c r="AV54" s="8">
        <v>0</v>
      </c>
      <c r="AW54" s="8">
        <v>3</v>
      </c>
      <c r="AX54" s="12">
        <v>250</v>
      </c>
    </row>
    <row r="55" spans="1:50" s="8" customFormat="1" ht="19.5" customHeight="1" thickTop="1" thickBot="1">
      <c r="A55" s="8">
        <v>1</v>
      </c>
      <c r="B55" s="17">
        <f t="shared" si="8"/>
        <v>20902</v>
      </c>
      <c r="C55" s="18" t="s">
        <v>260</v>
      </c>
      <c r="D55" s="8">
        <v>1</v>
      </c>
      <c r="F55" s="8">
        <v>0</v>
      </c>
      <c r="G55" s="8">
        <v>1</v>
      </c>
      <c r="H55" s="8">
        <v>1</v>
      </c>
      <c r="I55" s="8">
        <v>1</v>
      </c>
      <c r="J55" s="8">
        <v>1</v>
      </c>
      <c r="K55" s="8">
        <v>0.6</v>
      </c>
      <c r="Z55" s="93">
        <v>1</v>
      </c>
      <c r="AA55" s="93"/>
      <c r="AB55" s="93"/>
      <c r="AC55" s="93"/>
      <c r="AD55" s="93"/>
      <c r="AE55" s="93"/>
      <c r="AF55" s="93"/>
      <c r="AG55" s="93" t="s">
        <v>330</v>
      </c>
      <c r="AH55" s="93">
        <v>3</v>
      </c>
      <c r="AI55" s="93"/>
      <c r="AJ55" s="93"/>
      <c r="AK55" s="93"/>
      <c r="AM55" s="17" t="s">
        <v>89</v>
      </c>
      <c r="AO55" s="82" t="s">
        <v>265</v>
      </c>
      <c r="AP55" s="82" t="s">
        <v>265</v>
      </c>
      <c r="AQ55" s="48"/>
      <c r="AT55" s="49"/>
      <c r="AU55" s="49"/>
      <c r="AV55" s="8">
        <v>0</v>
      </c>
      <c r="AW55" s="8">
        <v>-2</v>
      </c>
      <c r="AX55" s="12">
        <v>300</v>
      </c>
    </row>
    <row r="56" spans="1:50" s="8" customFormat="1" ht="19.5" customHeight="1" thickTop="1" thickBot="1">
      <c r="A56" s="8">
        <v>1</v>
      </c>
      <c r="B56" s="17">
        <f t="shared" si="8"/>
        <v>20903</v>
      </c>
      <c r="C56" s="18" t="s">
        <v>261</v>
      </c>
      <c r="D56" s="8">
        <v>2</v>
      </c>
      <c r="F56" s="8">
        <f t="shared" ref="F56:F57" si="10">INT(1.5^(D56/10)*(D56+4)^2*G56)</f>
        <v>39</v>
      </c>
      <c r="G56" s="8">
        <v>1</v>
      </c>
      <c r="H56" s="8">
        <v>1</v>
      </c>
      <c r="I56" s="8">
        <v>1</v>
      </c>
      <c r="J56" s="8">
        <v>6</v>
      </c>
      <c r="K56" s="8">
        <v>0.4</v>
      </c>
      <c r="Z56" s="93">
        <v>1</v>
      </c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M56" s="17" t="s">
        <v>93</v>
      </c>
      <c r="AO56" s="82" t="s">
        <v>266</v>
      </c>
      <c r="AP56" s="82" t="s">
        <v>266</v>
      </c>
      <c r="AQ56" s="48"/>
      <c r="AT56" s="49"/>
      <c r="AU56" s="49"/>
      <c r="AV56" s="8">
        <v>0</v>
      </c>
      <c r="AW56" s="8">
        <v>-4</v>
      </c>
      <c r="AX56" s="12">
        <v>300</v>
      </c>
    </row>
    <row r="57" spans="1:50" s="8" customFormat="1" ht="19.5" customHeight="1" thickTop="1" thickBot="1">
      <c r="A57" s="8">
        <v>1</v>
      </c>
      <c r="B57" s="17">
        <f t="shared" si="8"/>
        <v>20904</v>
      </c>
      <c r="C57" s="82" t="s">
        <v>262</v>
      </c>
      <c r="D57" s="8">
        <v>3</v>
      </c>
      <c r="F57" s="8">
        <f t="shared" si="10"/>
        <v>55</v>
      </c>
      <c r="G57" s="8">
        <v>1</v>
      </c>
      <c r="H57" s="8">
        <v>1</v>
      </c>
      <c r="I57" s="8">
        <v>1</v>
      </c>
      <c r="J57" s="8">
        <v>10</v>
      </c>
      <c r="K57" s="8">
        <v>0.3</v>
      </c>
      <c r="Z57" s="93">
        <v>1</v>
      </c>
      <c r="AA57" s="93" t="s">
        <v>323</v>
      </c>
      <c r="AB57" s="93">
        <v>3</v>
      </c>
      <c r="AC57" s="93"/>
      <c r="AD57" s="93"/>
      <c r="AE57" s="93"/>
      <c r="AF57" s="93"/>
      <c r="AG57" s="93"/>
      <c r="AH57" s="93"/>
      <c r="AI57" s="93"/>
      <c r="AJ57" s="93"/>
      <c r="AK57" s="93"/>
      <c r="AM57" s="17" t="s">
        <v>96</v>
      </c>
      <c r="AO57" s="82" t="s">
        <v>267</v>
      </c>
      <c r="AP57" s="82" t="s">
        <v>267</v>
      </c>
      <c r="AQ57" s="83"/>
      <c r="AT57" s="49"/>
      <c r="AU57" s="49"/>
      <c r="AV57" s="8">
        <v>10</v>
      </c>
      <c r="AW57" s="8">
        <v>0</v>
      </c>
      <c r="AX57" s="12">
        <v>-1000</v>
      </c>
    </row>
    <row r="58" spans="1:50" s="84" customFormat="1" ht="19.5" customHeight="1" thickTop="1" thickBot="1">
      <c r="A58" s="84">
        <v>1</v>
      </c>
      <c r="B58" s="85">
        <f t="shared" si="8"/>
        <v>21000</v>
      </c>
      <c r="C58" s="86" t="s">
        <v>270</v>
      </c>
      <c r="D58" s="84">
        <v>1</v>
      </c>
      <c r="F58" s="84">
        <v>0</v>
      </c>
      <c r="G58" s="84">
        <v>1</v>
      </c>
      <c r="H58" s="84">
        <v>1</v>
      </c>
      <c r="I58" s="84">
        <v>1</v>
      </c>
      <c r="Y58" s="84">
        <v>0</v>
      </c>
      <c r="Z58" s="93">
        <v>1</v>
      </c>
      <c r="AA58" s="109" t="s">
        <v>331</v>
      </c>
      <c r="AB58" s="109">
        <v>1</v>
      </c>
      <c r="AC58" s="109"/>
      <c r="AD58" s="109"/>
      <c r="AE58" s="109"/>
      <c r="AF58" s="109"/>
      <c r="AG58" s="109"/>
      <c r="AH58" s="109"/>
      <c r="AI58" s="109"/>
      <c r="AJ58" s="109"/>
      <c r="AK58" s="109"/>
      <c r="AL58" s="85"/>
      <c r="AM58" s="85" t="s">
        <v>82</v>
      </c>
      <c r="AO58" s="87" t="s">
        <v>275</v>
      </c>
      <c r="AP58" s="87" t="s">
        <v>275</v>
      </c>
      <c r="AQ58" s="88"/>
      <c r="AT58" s="89"/>
      <c r="AU58" s="89"/>
      <c r="AV58" s="84">
        <v>0</v>
      </c>
    </row>
    <row r="59" spans="1:50" s="84" customFormat="1" ht="19.5" customHeight="1" thickTop="1" thickBot="1">
      <c r="A59" s="84">
        <v>1</v>
      </c>
      <c r="B59" s="85">
        <f t="shared" si="8"/>
        <v>21001</v>
      </c>
      <c r="C59" s="86" t="s">
        <v>271</v>
      </c>
      <c r="D59" s="84">
        <v>1</v>
      </c>
      <c r="F59" s="84">
        <v>0</v>
      </c>
      <c r="G59" s="84">
        <v>1</v>
      </c>
      <c r="H59" s="84">
        <v>1</v>
      </c>
      <c r="I59" s="84">
        <v>1</v>
      </c>
      <c r="J59" s="84">
        <v>3</v>
      </c>
      <c r="K59" s="84">
        <v>0.35</v>
      </c>
      <c r="Z59" s="93">
        <v>1</v>
      </c>
      <c r="AA59" s="109"/>
      <c r="AB59" s="109"/>
      <c r="AC59" s="109"/>
      <c r="AD59" s="109"/>
      <c r="AE59" s="109"/>
      <c r="AF59" s="109"/>
      <c r="AG59" s="110"/>
      <c r="AH59" s="109"/>
      <c r="AI59" s="109"/>
      <c r="AJ59" s="109"/>
      <c r="AK59" s="109"/>
      <c r="AM59" s="85" t="s">
        <v>86</v>
      </c>
      <c r="AO59" s="87" t="s">
        <v>277</v>
      </c>
      <c r="AP59" s="87" t="s">
        <v>277</v>
      </c>
      <c r="AQ59" s="90"/>
      <c r="AT59" s="89"/>
      <c r="AU59" s="89"/>
      <c r="AV59" s="84">
        <v>0</v>
      </c>
      <c r="AW59" s="8">
        <v>3</v>
      </c>
      <c r="AX59" s="12">
        <v>250</v>
      </c>
    </row>
    <row r="60" spans="1:50" s="84" customFormat="1" ht="19.5" customHeight="1" thickTop="1" thickBot="1">
      <c r="A60" s="84">
        <v>1</v>
      </c>
      <c r="B60" s="85">
        <f t="shared" si="8"/>
        <v>21002</v>
      </c>
      <c r="C60" s="86" t="s">
        <v>272</v>
      </c>
      <c r="D60" s="84">
        <v>1</v>
      </c>
      <c r="F60" s="84">
        <v>0</v>
      </c>
      <c r="G60" s="84">
        <v>1</v>
      </c>
      <c r="H60" s="84">
        <v>1</v>
      </c>
      <c r="I60" s="84">
        <v>1</v>
      </c>
      <c r="J60" s="84">
        <v>1</v>
      </c>
      <c r="K60" s="84">
        <v>1.2</v>
      </c>
      <c r="Z60" s="93">
        <v>1</v>
      </c>
      <c r="AA60" s="109"/>
      <c r="AB60" s="109"/>
      <c r="AC60" s="109"/>
      <c r="AD60" s="109"/>
      <c r="AE60" s="109"/>
      <c r="AF60" s="109"/>
      <c r="AG60" s="109" t="s">
        <v>332</v>
      </c>
      <c r="AH60" s="109">
        <v>3</v>
      </c>
      <c r="AI60" s="109"/>
      <c r="AJ60" s="109"/>
      <c r="AK60" s="109"/>
      <c r="AM60" s="85" t="s">
        <v>89</v>
      </c>
      <c r="AO60" s="87" t="s">
        <v>278</v>
      </c>
      <c r="AP60" s="87" t="s">
        <v>278</v>
      </c>
      <c r="AQ60" s="88"/>
      <c r="AT60" s="89"/>
      <c r="AU60" s="89"/>
      <c r="AV60" s="84">
        <v>0</v>
      </c>
      <c r="AW60" s="8">
        <v>-2</v>
      </c>
      <c r="AX60" s="12">
        <v>300</v>
      </c>
    </row>
    <row r="61" spans="1:50" s="84" customFormat="1" ht="19.5" customHeight="1" thickTop="1" thickBot="1">
      <c r="A61" s="84">
        <v>1</v>
      </c>
      <c r="B61" s="85">
        <f t="shared" si="8"/>
        <v>21003</v>
      </c>
      <c r="C61" s="86" t="s">
        <v>273</v>
      </c>
      <c r="D61" s="84">
        <v>2</v>
      </c>
      <c r="F61" s="84">
        <f t="shared" ref="F61:F62" si="11">INT(1.5^(D61/10)*(D61+4)^2*G61)</f>
        <v>39</v>
      </c>
      <c r="G61" s="84">
        <v>1</v>
      </c>
      <c r="H61" s="84">
        <v>1</v>
      </c>
      <c r="I61" s="84">
        <v>1</v>
      </c>
      <c r="J61" s="84">
        <v>1</v>
      </c>
      <c r="K61" s="84">
        <v>1.5</v>
      </c>
      <c r="Z61" s="93">
        <v>1</v>
      </c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M61" s="85" t="s">
        <v>93</v>
      </c>
      <c r="AO61" s="87" t="s">
        <v>279</v>
      </c>
      <c r="AP61" s="87" t="s">
        <v>279</v>
      </c>
      <c r="AQ61" s="88"/>
      <c r="AT61" s="89"/>
      <c r="AU61" s="89"/>
      <c r="AV61" s="84">
        <v>0</v>
      </c>
      <c r="AW61" s="8">
        <v>-4</v>
      </c>
      <c r="AX61" s="12">
        <v>300</v>
      </c>
    </row>
    <row r="62" spans="1:50" s="84" customFormat="1" ht="19.5" customHeight="1" thickTop="1" thickBot="1">
      <c r="A62" s="84">
        <v>1</v>
      </c>
      <c r="B62" s="85">
        <f t="shared" si="8"/>
        <v>21004</v>
      </c>
      <c r="C62" s="86" t="s">
        <v>274</v>
      </c>
      <c r="D62" s="84">
        <v>3</v>
      </c>
      <c r="F62" s="84">
        <f t="shared" si="11"/>
        <v>55</v>
      </c>
      <c r="G62" s="84">
        <v>1</v>
      </c>
      <c r="H62" s="84">
        <v>1</v>
      </c>
      <c r="I62" s="84">
        <v>1</v>
      </c>
      <c r="J62" s="84">
        <v>14</v>
      </c>
      <c r="K62" s="84">
        <v>0.2</v>
      </c>
      <c r="Z62" s="93">
        <v>1</v>
      </c>
      <c r="AA62" s="109" t="s">
        <v>333</v>
      </c>
      <c r="AB62" s="109">
        <v>3</v>
      </c>
      <c r="AC62" s="109"/>
      <c r="AD62" s="109"/>
      <c r="AE62" s="109"/>
      <c r="AF62" s="109"/>
      <c r="AG62" s="109"/>
      <c r="AH62" s="109"/>
      <c r="AI62" s="109"/>
      <c r="AJ62" s="109"/>
      <c r="AK62" s="109"/>
      <c r="AM62" s="85" t="s">
        <v>96</v>
      </c>
      <c r="AO62" s="87" t="s">
        <v>280</v>
      </c>
      <c r="AP62" s="87" t="s">
        <v>280</v>
      </c>
      <c r="AQ62" s="91"/>
      <c r="AT62" s="89"/>
      <c r="AU62" s="89"/>
      <c r="AV62" s="84">
        <v>10</v>
      </c>
      <c r="AW62" s="8">
        <v>0</v>
      </c>
      <c r="AX62" s="12">
        <v>-1000</v>
      </c>
    </row>
    <row r="63" spans="1:50" s="10" customFormat="1" ht="19.5" customHeight="1" thickTop="1" thickBot="1">
      <c r="A63" s="10">
        <v>1</v>
      </c>
      <c r="B63" s="21">
        <f t="shared" si="8"/>
        <v>21100</v>
      </c>
      <c r="C63" s="22" t="s">
        <v>113</v>
      </c>
      <c r="D63" s="10">
        <v>1</v>
      </c>
      <c r="F63" s="10">
        <v>0</v>
      </c>
      <c r="G63" s="10">
        <v>1</v>
      </c>
      <c r="H63" s="10">
        <v>1</v>
      </c>
      <c r="I63" s="10">
        <v>1</v>
      </c>
      <c r="Y63" s="10">
        <v>0</v>
      </c>
      <c r="Z63" s="93">
        <v>1</v>
      </c>
      <c r="AA63" s="111"/>
      <c r="AB63" s="111"/>
      <c r="AC63" s="111"/>
      <c r="AD63" s="111"/>
      <c r="AE63" s="111"/>
      <c r="AF63" s="111"/>
      <c r="AG63" s="100"/>
      <c r="AH63" s="100"/>
      <c r="AI63" s="100"/>
      <c r="AJ63" s="100"/>
      <c r="AK63" s="100"/>
      <c r="AL63" s="11"/>
      <c r="AM63" s="21" t="s">
        <v>82</v>
      </c>
      <c r="AO63" s="24" t="s">
        <v>145</v>
      </c>
      <c r="AP63" s="24" t="s">
        <v>145</v>
      </c>
      <c r="AQ63" s="54" t="s">
        <v>115</v>
      </c>
      <c r="AT63" s="55"/>
      <c r="AU63" s="55"/>
      <c r="AV63" s="10">
        <v>0</v>
      </c>
    </row>
    <row r="64" spans="1:50" s="10" customFormat="1" ht="19.5" customHeight="1" thickTop="1" thickBot="1">
      <c r="A64" s="10">
        <v>1</v>
      </c>
      <c r="B64" s="21">
        <f t="shared" si="8"/>
        <v>21101</v>
      </c>
      <c r="C64" s="22" t="s">
        <v>116</v>
      </c>
      <c r="D64" s="10">
        <v>1</v>
      </c>
      <c r="F64" s="10">
        <v>0</v>
      </c>
      <c r="G64" s="10">
        <v>1</v>
      </c>
      <c r="H64" s="10">
        <v>1</v>
      </c>
      <c r="I64" s="10">
        <v>1</v>
      </c>
      <c r="J64" s="10">
        <v>3</v>
      </c>
      <c r="K64" s="12">
        <v>0.35</v>
      </c>
      <c r="Z64" s="93">
        <v>1</v>
      </c>
      <c r="AA64" s="111"/>
      <c r="AB64" s="111"/>
      <c r="AC64" s="111"/>
      <c r="AD64" s="111"/>
      <c r="AE64" s="111"/>
      <c r="AF64" s="111"/>
      <c r="AG64" s="101"/>
      <c r="AH64" s="100"/>
      <c r="AI64" s="100"/>
      <c r="AJ64" s="100"/>
      <c r="AK64" s="100"/>
      <c r="AL64" s="12"/>
      <c r="AM64" s="21" t="s">
        <v>86</v>
      </c>
      <c r="AO64" s="24" t="s">
        <v>146</v>
      </c>
      <c r="AP64" s="24" t="s">
        <v>146</v>
      </c>
      <c r="AQ64" s="56" t="s">
        <v>118</v>
      </c>
      <c r="AT64" s="55"/>
      <c r="AU64" s="55"/>
      <c r="AV64" s="10">
        <v>0</v>
      </c>
      <c r="AW64" s="8">
        <v>3</v>
      </c>
      <c r="AX64" s="12">
        <v>250</v>
      </c>
    </row>
    <row r="65" spans="1:50" s="10" customFormat="1" ht="19.5" customHeight="1" thickTop="1" thickBot="1">
      <c r="A65" s="10">
        <v>1</v>
      </c>
      <c r="B65" s="21">
        <f t="shared" si="8"/>
        <v>21102</v>
      </c>
      <c r="C65" s="22" t="s">
        <v>119</v>
      </c>
      <c r="D65" s="10">
        <v>1</v>
      </c>
      <c r="F65" s="10">
        <v>0</v>
      </c>
      <c r="G65" s="10">
        <v>1</v>
      </c>
      <c r="H65" s="10">
        <v>1</v>
      </c>
      <c r="I65" s="10">
        <v>1</v>
      </c>
      <c r="J65" s="10">
        <v>1</v>
      </c>
      <c r="K65" s="10">
        <v>2</v>
      </c>
      <c r="Z65" s="93">
        <v>1</v>
      </c>
      <c r="AA65" s="111"/>
      <c r="AB65" s="111"/>
      <c r="AC65" s="111"/>
      <c r="AD65" s="111"/>
      <c r="AE65" s="111"/>
      <c r="AF65" s="111"/>
      <c r="AG65" s="100" t="s">
        <v>147</v>
      </c>
      <c r="AH65" s="100">
        <v>3</v>
      </c>
      <c r="AI65" s="100"/>
      <c r="AJ65" s="100"/>
      <c r="AK65" s="100"/>
      <c r="AL65" s="12"/>
      <c r="AM65" s="21" t="s">
        <v>89</v>
      </c>
      <c r="AO65" s="24" t="s">
        <v>148</v>
      </c>
      <c r="AP65" s="24" t="s">
        <v>148</v>
      </c>
      <c r="AQ65" s="54" t="s">
        <v>121</v>
      </c>
      <c r="AT65" s="55"/>
      <c r="AU65" s="55"/>
      <c r="AV65" s="10">
        <v>0</v>
      </c>
      <c r="AW65" s="8">
        <v>-2</v>
      </c>
      <c r="AX65" s="12">
        <v>300</v>
      </c>
    </row>
    <row r="66" spans="1:50" s="10" customFormat="1" ht="19.5" customHeight="1" thickTop="1" thickBot="1">
      <c r="A66" s="10">
        <v>1</v>
      </c>
      <c r="B66" s="21">
        <f t="shared" si="8"/>
        <v>21103</v>
      </c>
      <c r="C66" s="22" t="s">
        <v>149</v>
      </c>
      <c r="D66" s="10">
        <v>2</v>
      </c>
      <c r="F66" s="10">
        <f t="shared" ref="F66:F67" si="12">INT(1.5^(D66/10)*(D66+4)^2*G66)</f>
        <v>39</v>
      </c>
      <c r="G66" s="10">
        <v>1</v>
      </c>
      <c r="H66" s="10">
        <v>1</v>
      </c>
      <c r="I66" s="10">
        <v>1</v>
      </c>
      <c r="J66" s="10">
        <v>1</v>
      </c>
      <c r="K66" s="10">
        <v>1</v>
      </c>
      <c r="Z66" s="93">
        <v>1</v>
      </c>
      <c r="AA66" s="111"/>
      <c r="AB66" s="111"/>
      <c r="AC66" s="111"/>
      <c r="AD66" s="111"/>
      <c r="AE66" s="111"/>
      <c r="AF66" s="111"/>
      <c r="AG66" s="100" t="s">
        <v>132</v>
      </c>
      <c r="AH66" s="100">
        <v>3</v>
      </c>
      <c r="AI66" s="100"/>
      <c r="AJ66" s="100"/>
      <c r="AK66" s="100"/>
      <c r="AL66" s="12"/>
      <c r="AM66" s="21" t="s">
        <v>93</v>
      </c>
      <c r="AO66" s="24" t="s">
        <v>150</v>
      </c>
      <c r="AP66" s="44" t="s">
        <v>151</v>
      </c>
      <c r="AQ66" s="54" t="s">
        <v>124</v>
      </c>
      <c r="AT66" s="55"/>
      <c r="AU66" s="55"/>
      <c r="AV66" s="10">
        <v>0</v>
      </c>
      <c r="AW66" s="8">
        <v>-4</v>
      </c>
      <c r="AX66" s="12">
        <v>300</v>
      </c>
    </row>
    <row r="67" spans="1:50" s="10" customFormat="1" ht="19.5" customHeight="1" thickTop="1" thickBot="1">
      <c r="A67" s="10">
        <v>1</v>
      </c>
      <c r="B67" s="21">
        <f t="shared" si="8"/>
        <v>21104</v>
      </c>
      <c r="C67" s="23" t="s">
        <v>125</v>
      </c>
      <c r="D67" s="10">
        <v>3</v>
      </c>
      <c r="F67" s="10">
        <f t="shared" si="12"/>
        <v>55</v>
      </c>
      <c r="G67" s="10">
        <v>1</v>
      </c>
      <c r="H67" s="10">
        <v>1</v>
      </c>
      <c r="I67" s="10">
        <v>1</v>
      </c>
      <c r="J67" s="10">
        <v>1</v>
      </c>
      <c r="K67" s="10">
        <v>3</v>
      </c>
      <c r="Z67" s="93">
        <v>1</v>
      </c>
      <c r="AA67" s="111"/>
      <c r="AB67" s="111"/>
      <c r="AC67" s="111"/>
      <c r="AD67" s="111"/>
      <c r="AE67" s="111"/>
      <c r="AF67" s="111"/>
      <c r="AG67" s="100" t="s">
        <v>129</v>
      </c>
      <c r="AH67" s="100">
        <v>3</v>
      </c>
      <c r="AI67" s="100"/>
      <c r="AJ67" s="100"/>
      <c r="AK67" s="100"/>
      <c r="AL67" s="12"/>
      <c r="AM67" s="21" t="s">
        <v>96</v>
      </c>
      <c r="AO67" s="24" t="s">
        <v>152</v>
      </c>
      <c r="AP67" s="24" t="s">
        <v>153</v>
      </c>
      <c r="AQ67" s="57"/>
      <c r="AT67" s="55"/>
      <c r="AU67" s="55"/>
      <c r="AV67" s="10">
        <v>10</v>
      </c>
      <c r="AW67" s="8">
        <v>0</v>
      </c>
      <c r="AX67" s="12">
        <v>-1000</v>
      </c>
    </row>
    <row r="68" spans="1:50" s="10" customFormat="1" ht="19.5" customHeight="1" thickTop="1" thickBot="1">
      <c r="A68" s="10">
        <v>1</v>
      </c>
      <c r="B68" s="21">
        <f t="shared" si="8"/>
        <v>21200</v>
      </c>
      <c r="C68" s="22" t="s">
        <v>113</v>
      </c>
      <c r="D68" s="10">
        <v>1</v>
      </c>
      <c r="F68" s="10">
        <v>0</v>
      </c>
      <c r="G68" s="10">
        <v>1</v>
      </c>
      <c r="H68" s="10">
        <v>1</v>
      </c>
      <c r="I68" s="10">
        <v>1</v>
      </c>
      <c r="Z68" s="93">
        <v>1</v>
      </c>
      <c r="AA68" s="111"/>
      <c r="AB68" s="111"/>
      <c r="AC68" s="111"/>
      <c r="AD68" s="111"/>
      <c r="AE68" s="111"/>
      <c r="AF68" s="111"/>
      <c r="AG68" s="100"/>
      <c r="AH68" s="100"/>
      <c r="AI68" s="100"/>
      <c r="AJ68" s="100"/>
      <c r="AK68" s="100"/>
      <c r="AL68" s="11"/>
      <c r="AM68" s="21" t="s">
        <v>82</v>
      </c>
      <c r="AO68" s="24" t="s">
        <v>145</v>
      </c>
      <c r="AP68" s="24" t="s">
        <v>145</v>
      </c>
      <c r="AQ68" s="54" t="s">
        <v>115</v>
      </c>
      <c r="AT68" s="55"/>
      <c r="AU68" s="55"/>
      <c r="AV68" s="10">
        <v>0</v>
      </c>
    </row>
    <row r="69" spans="1:50" s="10" customFormat="1" ht="19.5" customHeight="1" thickTop="1" thickBot="1">
      <c r="A69" s="10">
        <v>1</v>
      </c>
      <c r="B69" s="21">
        <f t="shared" si="8"/>
        <v>21201</v>
      </c>
      <c r="C69" s="22" t="s">
        <v>116</v>
      </c>
      <c r="D69" s="10">
        <v>1</v>
      </c>
      <c r="F69" s="10">
        <v>0</v>
      </c>
      <c r="G69" s="10">
        <v>1</v>
      </c>
      <c r="H69" s="10">
        <v>1</v>
      </c>
      <c r="I69" s="10">
        <v>1</v>
      </c>
      <c r="J69" s="10">
        <v>3</v>
      </c>
      <c r="K69" s="12">
        <v>0.35</v>
      </c>
      <c r="Z69" s="93">
        <v>1</v>
      </c>
      <c r="AA69" s="111"/>
      <c r="AB69" s="111"/>
      <c r="AC69" s="111"/>
      <c r="AD69" s="111"/>
      <c r="AE69" s="111"/>
      <c r="AF69" s="111"/>
      <c r="AG69" s="101"/>
      <c r="AH69" s="100"/>
      <c r="AI69" s="100"/>
      <c r="AJ69" s="100"/>
      <c r="AK69" s="100"/>
      <c r="AL69" s="12"/>
      <c r="AM69" s="21" t="s">
        <v>86</v>
      </c>
      <c r="AO69" s="24" t="s">
        <v>146</v>
      </c>
      <c r="AP69" s="24" t="s">
        <v>146</v>
      </c>
      <c r="AQ69" s="56" t="s">
        <v>118</v>
      </c>
      <c r="AT69" s="55"/>
      <c r="AU69" s="55"/>
      <c r="AV69" s="10">
        <v>0</v>
      </c>
      <c r="AW69" s="8">
        <v>3</v>
      </c>
      <c r="AX69" s="12">
        <v>250</v>
      </c>
    </row>
    <row r="70" spans="1:50" s="10" customFormat="1" ht="19.5" customHeight="1" thickTop="1" thickBot="1">
      <c r="A70" s="10">
        <v>1</v>
      </c>
      <c r="B70" s="21">
        <f t="shared" si="8"/>
        <v>21202</v>
      </c>
      <c r="C70" s="22" t="s">
        <v>119</v>
      </c>
      <c r="D70" s="10">
        <v>1</v>
      </c>
      <c r="F70" s="10">
        <v>0</v>
      </c>
      <c r="G70" s="10">
        <v>1</v>
      </c>
      <c r="H70" s="10">
        <v>1</v>
      </c>
      <c r="I70" s="10">
        <v>1</v>
      </c>
      <c r="J70" s="10">
        <v>1</v>
      </c>
      <c r="K70" s="10">
        <v>2</v>
      </c>
      <c r="Z70" s="93">
        <v>1</v>
      </c>
      <c r="AA70" s="111"/>
      <c r="AB70" s="111"/>
      <c r="AC70" s="111"/>
      <c r="AD70" s="111"/>
      <c r="AE70" s="111"/>
      <c r="AF70" s="111"/>
      <c r="AG70" s="100" t="s">
        <v>147</v>
      </c>
      <c r="AH70" s="100">
        <v>3</v>
      </c>
      <c r="AI70" s="100"/>
      <c r="AJ70" s="100"/>
      <c r="AK70" s="100"/>
      <c r="AL70" s="12"/>
      <c r="AM70" s="21" t="s">
        <v>89</v>
      </c>
      <c r="AO70" s="24" t="s">
        <v>148</v>
      </c>
      <c r="AP70" s="24" t="s">
        <v>148</v>
      </c>
      <c r="AQ70" s="54" t="s">
        <v>121</v>
      </c>
      <c r="AT70" s="55"/>
      <c r="AU70" s="55"/>
      <c r="AV70" s="10">
        <v>0</v>
      </c>
      <c r="AW70" s="8">
        <v>-2</v>
      </c>
      <c r="AX70" s="12">
        <v>300</v>
      </c>
    </row>
    <row r="71" spans="1:50" s="10" customFormat="1" ht="19.5" customHeight="1" thickTop="1" thickBot="1">
      <c r="A71" s="10">
        <v>1</v>
      </c>
      <c r="B71" s="21">
        <f t="shared" si="8"/>
        <v>21203</v>
      </c>
      <c r="C71" s="22" t="s">
        <v>149</v>
      </c>
      <c r="D71" s="10">
        <v>2</v>
      </c>
      <c r="F71" s="10">
        <f t="shared" ref="F71:F72" si="13">INT(1.5^(D71/10)*(D71+4)^2*G71)</f>
        <v>39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Z71" s="93">
        <v>1</v>
      </c>
      <c r="AA71" s="111"/>
      <c r="AB71" s="111"/>
      <c r="AC71" s="111"/>
      <c r="AD71" s="111"/>
      <c r="AE71" s="111"/>
      <c r="AF71" s="111"/>
      <c r="AG71" s="100" t="s">
        <v>132</v>
      </c>
      <c r="AH71" s="100">
        <v>3</v>
      </c>
      <c r="AI71" s="100"/>
      <c r="AJ71" s="100"/>
      <c r="AK71" s="100"/>
      <c r="AL71" s="12"/>
      <c r="AM71" s="21" t="s">
        <v>93</v>
      </c>
      <c r="AO71" s="24" t="s">
        <v>150</v>
      </c>
      <c r="AP71" s="44" t="s">
        <v>151</v>
      </c>
      <c r="AQ71" s="54" t="s">
        <v>124</v>
      </c>
      <c r="AT71" s="55"/>
      <c r="AU71" s="55"/>
      <c r="AV71" s="10">
        <v>0</v>
      </c>
      <c r="AW71" s="8">
        <v>-4</v>
      </c>
      <c r="AX71" s="12">
        <v>300</v>
      </c>
    </row>
    <row r="72" spans="1:50" s="10" customFormat="1" ht="19.5" customHeight="1" thickTop="1" thickBot="1">
      <c r="A72" s="10">
        <v>1</v>
      </c>
      <c r="B72" s="21">
        <f t="shared" si="8"/>
        <v>21204</v>
      </c>
      <c r="C72" s="63" t="s">
        <v>125</v>
      </c>
      <c r="D72" s="10">
        <v>3</v>
      </c>
      <c r="F72" s="10">
        <f t="shared" si="13"/>
        <v>55</v>
      </c>
      <c r="G72" s="10">
        <v>1</v>
      </c>
      <c r="H72" s="10">
        <v>1</v>
      </c>
      <c r="I72" s="10">
        <v>1</v>
      </c>
      <c r="J72" s="10">
        <v>1</v>
      </c>
      <c r="K72" s="10">
        <v>3</v>
      </c>
      <c r="Z72" s="93">
        <v>1</v>
      </c>
      <c r="AA72" s="111"/>
      <c r="AB72" s="111"/>
      <c r="AC72" s="111"/>
      <c r="AD72" s="111"/>
      <c r="AE72" s="111"/>
      <c r="AF72" s="111"/>
      <c r="AG72" s="100" t="s">
        <v>129</v>
      </c>
      <c r="AH72" s="100">
        <v>3</v>
      </c>
      <c r="AI72" s="100"/>
      <c r="AJ72" s="100"/>
      <c r="AK72" s="100"/>
      <c r="AL72" s="12"/>
      <c r="AM72" s="21" t="s">
        <v>96</v>
      </c>
      <c r="AO72" s="24" t="s">
        <v>152</v>
      </c>
      <c r="AP72" s="24" t="s">
        <v>153</v>
      </c>
      <c r="AQ72" s="57"/>
      <c r="AT72" s="55"/>
      <c r="AU72" s="55"/>
      <c r="AV72" s="10">
        <v>10</v>
      </c>
      <c r="AW72" s="8">
        <v>0</v>
      </c>
      <c r="AX72" s="12">
        <v>-1000</v>
      </c>
    </row>
    <row r="73" spans="1:50" s="140" customFormat="1" ht="19.5" customHeight="1" thickTop="1" thickBot="1">
      <c r="A73" s="140">
        <v>1</v>
      </c>
      <c r="B73" s="141">
        <v>30100</v>
      </c>
      <c r="C73" s="142" t="s">
        <v>209</v>
      </c>
      <c r="D73" s="140">
        <v>1</v>
      </c>
      <c r="F73" s="140">
        <v>0</v>
      </c>
      <c r="G73" s="140">
        <v>1</v>
      </c>
      <c r="H73" s="140">
        <v>1</v>
      </c>
      <c r="I73" s="140">
        <v>1</v>
      </c>
      <c r="Y73" s="140">
        <v>0</v>
      </c>
      <c r="Z73" s="143">
        <v>1</v>
      </c>
      <c r="AA73" s="143"/>
      <c r="AB73" s="143"/>
      <c r="AC73" s="143"/>
      <c r="AD73" s="143"/>
      <c r="AE73" s="143"/>
      <c r="AF73" s="143"/>
      <c r="AG73" s="144"/>
      <c r="AH73" s="143"/>
      <c r="AI73" s="143"/>
      <c r="AJ73" s="143"/>
      <c r="AK73" s="143"/>
      <c r="AM73" s="141" t="s">
        <v>82</v>
      </c>
      <c r="AO73" s="146" t="s">
        <v>627</v>
      </c>
      <c r="AP73" s="145" t="s">
        <v>210</v>
      </c>
      <c r="AQ73" s="147"/>
      <c r="AT73" s="148"/>
      <c r="AU73" s="148"/>
      <c r="AV73" s="140">
        <v>0</v>
      </c>
    </row>
    <row r="74" spans="1:50" s="140" customFormat="1" ht="19.5" customHeight="1" thickTop="1" thickBot="1">
      <c r="A74" s="140">
        <v>1</v>
      </c>
      <c r="B74" s="141">
        <v>30101</v>
      </c>
      <c r="C74" s="142" t="s">
        <v>182</v>
      </c>
      <c r="D74" s="140">
        <v>1</v>
      </c>
      <c r="F74" s="140">
        <v>0</v>
      </c>
      <c r="G74" s="140">
        <v>1</v>
      </c>
      <c r="H74" s="140">
        <v>1</v>
      </c>
      <c r="I74" s="140">
        <v>1</v>
      </c>
      <c r="J74" s="140">
        <v>3</v>
      </c>
      <c r="K74" s="140">
        <v>1</v>
      </c>
      <c r="M74" s="140">
        <f>$J74*$K74*0.8*1.2</f>
        <v>2.8800000000000003</v>
      </c>
      <c r="Z74" s="143">
        <v>1</v>
      </c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M74" s="141" t="s">
        <v>86</v>
      </c>
      <c r="AO74" s="146" t="s">
        <v>562</v>
      </c>
      <c r="AP74" s="146" t="s">
        <v>146</v>
      </c>
      <c r="AQ74" s="147"/>
      <c r="AT74" s="148"/>
      <c r="AU74" s="148"/>
      <c r="AV74" s="140">
        <v>0</v>
      </c>
      <c r="AW74" s="8">
        <v>3</v>
      </c>
      <c r="AX74" s="12">
        <v>300</v>
      </c>
    </row>
    <row r="75" spans="1:50" s="140" customFormat="1" ht="19.5" customHeight="1" thickTop="1" thickBot="1">
      <c r="A75" s="140">
        <v>1</v>
      </c>
      <c r="B75" s="141">
        <v>30102</v>
      </c>
      <c r="C75" s="233" t="s">
        <v>436</v>
      </c>
      <c r="D75" s="140">
        <v>1</v>
      </c>
      <c r="F75" s="140">
        <v>0</v>
      </c>
      <c r="G75" s="140">
        <v>1</v>
      </c>
      <c r="H75" s="140">
        <v>1</v>
      </c>
      <c r="I75" s="140">
        <v>1</v>
      </c>
      <c r="J75" s="140">
        <v>1</v>
      </c>
      <c r="K75" s="140">
        <v>2</v>
      </c>
      <c r="M75" s="140">
        <f>$J75*$K75*0.8*1.2+P75</f>
        <v>3.7199999999999998</v>
      </c>
      <c r="P75" s="140">
        <f>0.5*1.8*5*0.4</f>
        <v>1.8</v>
      </c>
      <c r="Z75" s="143">
        <v>1</v>
      </c>
      <c r="AA75" s="143"/>
      <c r="AB75" s="143"/>
      <c r="AC75" s="143"/>
      <c r="AD75" s="143"/>
      <c r="AE75" s="143"/>
      <c r="AF75" s="143"/>
      <c r="AG75" s="143" t="s">
        <v>332</v>
      </c>
      <c r="AH75" s="143">
        <v>3</v>
      </c>
      <c r="AI75" s="143"/>
      <c r="AJ75" s="143" t="s">
        <v>509</v>
      </c>
      <c r="AK75" s="143">
        <v>1</v>
      </c>
      <c r="AM75" s="141" t="s">
        <v>89</v>
      </c>
      <c r="AO75" s="146" t="s">
        <v>582</v>
      </c>
      <c r="AP75" s="145" t="s">
        <v>211</v>
      </c>
      <c r="AQ75" s="147"/>
      <c r="AT75" s="148"/>
      <c r="AU75" s="148"/>
      <c r="AV75" s="140">
        <v>0</v>
      </c>
      <c r="AW75" s="8">
        <v>-2</v>
      </c>
      <c r="AX75" s="12">
        <v>350</v>
      </c>
    </row>
    <row r="76" spans="1:50" s="140" customFormat="1" ht="19.5" customHeight="1" thickTop="1" thickBot="1">
      <c r="A76" s="140">
        <v>1</v>
      </c>
      <c r="B76" s="141">
        <v>30103</v>
      </c>
      <c r="C76" s="233" t="s">
        <v>437</v>
      </c>
      <c r="D76" s="140">
        <v>2</v>
      </c>
      <c r="F76" s="140">
        <f t="shared" ref="F76:F77" si="14">INT(1.5^(D76/10)*(D76+4)^2*G76)</f>
        <v>39</v>
      </c>
      <c r="G76" s="140">
        <v>1</v>
      </c>
      <c r="H76" s="140">
        <v>1</v>
      </c>
      <c r="I76" s="140">
        <v>1</v>
      </c>
      <c r="J76" s="140">
        <v>3</v>
      </c>
      <c r="K76" s="140">
        <v>2.67</v>
      </c>
      <c r="M76" s="140">
        <f t="shared" ref="M76" si="15">$J76*$K76*0.8*1.2+P76</f>
        <v>7.6896000000000004</v>
      </c>
      <c r="Z76" s="143">
        <v>1</v>
      </c>
      <c r="AA76" s="143"/>
      <c r="AB76" s="143"/>
      <c r="AC76" s="143"/>
      <c r="AD76" s="143"/>
      <c r="AE76" s="143"/>
      <c r="AF76" s="143"/>
      <c r="AG76" s="144"/>
      <c r="AH76" s="143"/>
      <c r="AI76" s="143"/>
      <c r="AJ76" s="143"/>
      <c r="AK76" s="143"/>
      <c r="AM76" s="141" t="s">
        <v>93</v>
      </c>
      <c r="AO76" s="146" t="s">
        <v>563</v>
      </c>
      <c r="AP76" s="145" t="s">
        <v>198</v>
      </c>
      <c r="AQ76" s="147"/>
      <c r="AT76" s="148"/>
      <c r="AU76" s="148"/>
      <c r="AV76" s="140">
        <v>0</v>
      </c>
      <c r="AW76" s="8">
        <v>-4</v>
      </c>
      <c r="AX76" s="12">
        <v>350</v>
      </c>
    </row>
    <row r="77" spans="1:50" s="140" customFormat="1" ht="19.5" customHeight="1" thickTop="1" thickBot="1">
      <c r="A77" s="140">
        <v>1</v>
      </c>
      <c r="B77" s="141">
        <v>30104</v>
      </c>
      <c r="C77" s="233" t="s">
        <v>438</v>
      </c>
      <c r="D77" s="140">
        <v>3</v>
      </c>
      <c r="F77" s="140">
        <f t="shared" si="14"/>
        <v>55</v>
      </c>
      <c r="G77" s="140">
        <v>1</v>
      </c>
      <c r="H77" s="140">
        <v>1</v>
      </c>
      <c r="I77" s="140">
        <v>1</v>
      </c>
      <c r="J77" s="140">
        <v>1</v>
      </c>
      <c r="K77" s="140">
        <v>8</v>
      </c>
      <c r="M77" s="140">
        <f>$J77*$K77*1*1.2+P77</f>
        <v>9.6</v>
      </c>
      <c r="Z77" s="143">
        <v>1</v>
      </c>
      <c r="AA77" s="143" t="s">
        <v>344</v>
      </c>
      <c r="AB77" s="143">
        <v>3</v>
      </c>
      <c r="AC77" s="143"/>
      <c r="AD77" s="143"/>
      <c r="AE77" s="143"/>
      <c r="AF77" s="143"/>
      <c r="AG77" s="144"/>
      <c r="AH77" s="143"/>
      <c r="AI77" s="143"/>
      <c r="AJ77" s="143"/>
      <c r="AK77" s="143"/>
      <c r="AM77" s="141" t="s">
        <v>96</v>
      </c>
      <c r="AO77" s="146" t="s">
        <v>564</v>
      </c>
      <c r="AP77" s="145" t="s">
        <v>212</v>
      </c>
      <c r="AQ77" s="147"/>
      <c r="AT77" s="148"/>
      <c r="AU77" s="148"/>
      <c r="AV77" s="140">
        <v>10</v>
      </c>
      <c r="AW77" s="8">
        <v>0</v>
      </c>
      <c r="AX77" s="12">
        <v>-1000</v>
      </c>
    </row>
    <row r="78" spans="1:50" s="189" customFormat="1" ht="19.5" customHeight="1" thickTop="1" thickBot="1">
      <c r="A78" s="189">
        <v>1</v>
      </c>
      <c r="B78" s="190">
        <v>30200</v>
      </c>
      <c r="C78" s="191" t="s">
        <v>220</v>
      </c>
      <c r="D78" s="189">
        <v>1</v>
      </c>
      <c r="F78" s="189">
        <v>0</v>
      </c>
      <c r="G78" s="189">
        <v>1</v>
      </c>
      <c r="H78" s="189">
        <v>1</v>
      </c>
      <c r="I78" s="189">
        <v>1</v>
      </c>
      <c r="M78" s="189">
        <v>0.3</v>
      </c>
      <c r="Y78" s="189">
        <v>0</v>
      </c>
      <c r="Z78" s="192">
        <v>1</v>
      </c>
      <c r="AA78" s="192"/>
      <c r="AB78" s="192"/>
      <c r="AC78" s="192"/>
      <c r="AD78" s="192"/>
      <c r="AE78" s="192"/>
      <c r="AF78" s="192"/>
      <c r="AG78" s="192" t="s">
        <v>346</v>
      </c>
      <c r="AH78" s="192">
        <v>1</v>
      </c>
      <c r="AI78" s="192"/>
      <c r="AJ78" s="192"/>
      <c r="AK78" s="192"/>
      <c r="AM78" s="190" t="s">
        <v>82</v>
      </c>
      <c r="AO78" s="196" t="s">
        <v>617</v>
      </c>
      <c r="AP78" s="193" t="s">
        <v>221</v>
      </c>
      <c r="AQ78" s="194"/>
      <c r="AT78" s="195"/>
      <c r="AU78" s="195"/>
      <c r="AV78" s="189">
        <v>0</v>
      </c>
    </row>
    <row r="79" spans="1:50" s="189" customFormat="1" ht="19.5" customHeight="1" thickTop="1" thickBot="1">
      <c r="A79" s="189">
        <v>1</v>
      </c>
      <c r="B79" s="190">
        <v>30201</v>
      </c>
      <c r="C79" s="191" t="s">
        <v>182</v>
      </c>
      <c r="D79" s="189">
        <v>1</v>
      </c>
      <c r="F79" s="189">
        <v>0</v>
      </c>
      <c r="G79" s="189">
        <v>1</v>
      </c>
      <c r="H79" s="189">
        <v>1</v>
      </c>
      <c r="I79" s="189">
        <v>1</v>
      </c>
      <c r="J79" s="189">
        <v>3</v>
      </c>
      <c r="K79" s="189">
        <v>1</v>
      </c>
      <c r="M79" s="140">
        <f>$J79*$K79*0.8*1.2*(1+$M78)</f>
        <v>3.7440000000000007</v>
      </c>
      <c r="Z79" s="192">
        <v>1</v>
      </c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M79" s="190" t="s">
        <v>86</v>
      </c>
      <c r="AO79" s="196" t="s">
        <v>566</v>
      </c>
      <c r="AP79" s="196" t="s">
        <v>146</v>
      </c>
      <c r="AQ79" s="194"/>
      <c r="AT79" s="195"/>
      <c r="AU79" s="195"/>
      <c r="AV79" s="189">
        <v>0</v>
      </c>
      <c r="AW79" s="8">
        <v>3</v>
      </c>
      <c r="AX79" s="12">
        <v>250</v>
      </c>
    </row>
    <row r="80" spans="1:50" s="189" customFormat="1" ht="19.5" customHeight="1" thickTop="1" thickBot="1">
      <c r="A80" s="189">
        <v>1</v>
      </c>
      <c r="B80" s="190">
        <v>30202</v>
      </c>
      <c r="C80" s="234" t="s">
        <v>439</v>
      </c>
      <c r="D80" s="189">
        <v>1</v>
      </c>
      <c r="F80" s="189">
        <v>0</v>
      </c>
      <c r="G80" s="189">
        <v>1</v>
      </c>
      <c r="H80" s="189">
        <v>1</v>
      </c>
      <c r="I80" s="189">
        <v>1</v>
      </c>
      <c r="J80" s="189">
        <v>3</v>
      </c>
      <c r="K80" s="189">
        <v>1.33</v>
      </c>
      <c r="M80" s="140">
        <f>$J80*$K80*0.8*1.2*(1+$M78)+P80</f>
        <v>5.3395200000000003</v>
      </c>
      <c r="P80" s="189">
        <f>0.2*1.8</f>
        <v>0.36000000000000004</v>
      </c>
      <c r="Z80" s="192">
        <v>1</v>
      </c>
      <c r="AA80" s="192"/>
      <c r="AB80" s="192"/>
      <c r="AC80" s="192"/>
      <c r="AD80" s="192"/>
      <c r="AE80" s="192"/>
      <c r="AF80" s="192"/>
      <c r="AG80" s="197"/>
      <c r="AH80" s="192"/>
      <c r="AI80" s="192"/>
      <c r="AJ80" s="192"/>
      <c r="AK80" s="192"/>
      <c r="AM80" s="190" t="s">
        <v>89</v>
      </c>
      <c r="AO80" s="196" t="s">
        <v>621</v>
      </c>
      <c r="AP80" s="193" t="s">
        <v>222</v>
      </c>
      <c r="AQ80" s="194"/>
      <c r="AT80" s="195"/>
      <c r="AU80" s="195"/>
      <c r="AV80" s="189">
        <v>0</v>
      </c>
      <c r="AW80" s="8">
        <v>-2</v>
      </c>
      <c r="AX80" s="12">
        <v>300</v>
      </c>
    </row>
    <row r="81" spans="1:50" s="189" customFormat="1" ht="19.5" customHeight="1" thickTop="1" thickBot="1">
      <c r="A81" s="189">
        <v>1</v>
      </c>
      <c r="B81" s="190">
        <v>30203</v>
      </c>
      <c r="C81" s="234" t="s">
        <v>441</v>
      </c>
      <c r="D81" s="189">
        <v>2</v>
      </c>
      <c r="F81" s="189">
        <f t="shared" ref="F81:F82" si="16">INT(1.5^(D81/10)*(D81+4)^2*G81)</f>
        <v>39</v>
      </c>
      <c r="G81" s="189">
        <v>1</v>
      </c>
      <c r="H81" s="189">
        <v>1</v>
      </c>
      <c r="I81" s="189">
        <v>1</v>
      </c>
      <c r="J81" s="189">
        <v>3</v>
      </c>
      <c r="K81" s="189">
        <v>2.67</v>
      </c>
      <c r="M81" s="140">
        <f>$J81*$K81*0.8*1.2*(1+$M78)+P81</f>
        <v>10.356479999999999</v>
      </c>
      <c r="P81" s="189">
        <f>0.2*1.8</f>
        <v>0.36000000000000004</v>
      </c>
      <c r="Z81" s="192">
        <v>1</v>
      </c>
      <c r="AA81" s="192" t="s">
        <v>435</v>
      </c>
      <c r="AB81" s="192">
        <v>3</v>
      </c>
      <c r="AC81" s="192"/>
      <c r="AD81" s="192"/>
      <c r="AE81" s="192"/>
      <c r="AF81" s="192"/>
      <c r="AG81" s="197"/>
      <c r="AH81" s="192"/>
      <c r="AI81" s="192"/>
      <c r="AJ81" s="192"/>
      <c r="AK81" s="192"/>
      <c r="AM81" s="190" t="s">
        <v>93</v>
      </c>
      <c r="AO81" s="196" t="s">
        <v>565</v>
      </c>
      <c r="AP81" s="193" t="s">
        <v>223</v>
      </c>
      <c r="AQ81" s="194"/>
      <c r="AT81" s="195"/>
      <c r="AU81" s="195"/>
      <c r="AV81" s="189">
        <v>0</v>
      </c>
      <c r="AW81" s="8">
        <v>-4</v>
      </c>
      <c r="AX81" s="12">
        <v>300</v>
      </c>
    </row>
    <row r="82" spans="1:50" s="189" customFormat="1" ht="19.5" customHeight="1" thickTop="1" thickBot="1">
      <c r="A82" s="189">
        <v>1</v>
      </c>
      <c r="B82" s="190">
        <v>30204</v>
      </c>
      <c r="C82" s="234" t="s">
        <v>440</v>
      </c>
      <c r="D82" s="189">
        <v>3</v>
      </c>
      <c r="F82" s="189">
        <f t="shared" si="16"/>
        <v>55</v>
      </c>
      <c r="G82" s="189">
        <v>1</v>
      </c>
      <c r="H82" s="189">
        <v>1</v>
      </c>
      <c r="I82" s="189">
        <v>1</v>
      </c>
      <c r="J82" s="189">
        <v>14</v>
      </c>
      <c r="K82" s="189">
        <v>0.57099999999999995</v>
      </c>
      <c r="M82" s="140">
        <f>$J82*$K82*0.8*1.4*(1+$M78)</f>
        <v>11.639263999999999</v>
      </c>
      <c r="Z82" s="192">
        <v>1</v>
      </c>
      <c r="AA82" s="192" t="s">
        <v>323</v>
      </c>
      <c r="AB82" s="192">
        <v>3</v>
      </c>
      <c r="AC82" s="192"/>
      <c r="AD82" s="192"/>
      <c r="AE82" s="192"/>
      <c r="AF82" s="192"/>
      <c r="AG82" s="197"/>
      <c r="AH82" s="192"/>
      <c r="AI82" s="192"/>
      <c r="AJ82" s="192"/>
      <c r="AK82" s="192"/>
      <c r="AM82" s="190" t="s">
        <v>96</v>
      </c>
      <c r="AO82" s="196" t="s">
        <v>567</v>
      </c>
      <c r="AP82" s="193" t="s">
        <v>224</v>
      </c>
      <c r="AQ82" s="194"/>
      <c r="AT82" s="195"/>
      <c r="AU82" s="195"/>
      <c r="AV82" s="189">
        <v>10</v>
      </c>
      <c r="AW82" s="8">
        <v>0</v>
      </c>
      <c r="AX82" s="12">
        <v>-1000</v>
      </c>
    </row>
    <row r="83" spans="1:50" s="114" customFormat="1" ht="19.5" customHeight="1" thickTop="1" thickBot="1">
      <c r="A83" s="114">
        <v>1</v>
      </c>
      <c r="B83" s="115">
        <v>30300</v>
      </c>
      <c r="C83" s="116" t="s">
        <v>229</v>
      </c>
      <c r="D83" s="114">
        <v>1</v>
      </c>
      <c r="F83" s="114">
        <v>0</v>
      </c>
      <c r="G83" s="114">
        <v>1</v>
      </c>
      <c r="H83" s="114">
        <v>1</v>
      </c>
      <c r="I83" s="114">
        <v>1</v>
      </c>
      <c r="M83" s="114">
        <v>0.2</v>
      </c>
      <c r="Y83" s="114">
        <v>0</v>
      </c>
      <c r="Z83" s="117">
        <v>1</v>
      </c>
      <c r="AA83" s="117"/>
      <c r="AB83" s="117"/>
      <c r="AC83" s="117"/>
      <c r="AD83" s="117"/>
      <c r="AE83" s="117"/>
      <c r="AF83" s="117"/>
      <c r="AG83" s="117" t="s">
        <v>350</v>
      </c>
      <c r="AH83" s="117">
        <v>3</v>
      </c>
      <c r="AI83" s="117"/>
      <c r="AJ83" s="117"/>
      <c r="AK83" s="117"/>
      <c r="AM83" s="115" t="s">
        <v>82</v>
      </c>
      <c r="AO83" s="122" t="s">
        <v>618</v>
      </c>
      <c r="AP83" s="119" t="s">
        <v>231</v>
      </c>
      <c r="AQ83" s="120"/>
      <c r="AT83" s="121"/>
      <c r="AU83" s="121"/>
      <c r="AV83" s="114">
        <v>0</v>
      </c>
    </row>
    <row r="84" spans="1:50" s="114" customFormat="1" ht="19.5" customHeight="1" thickTop="1" thickBot="1">
      <c r="A84" s="114">
        <v>1</v>
      </c>
      <c r="B84" s="115">
        <v>30301</v>
      </c>
      <c r="C84" s="116" t="s">
        <v>182</v>
      </c>
      <c r="D84" s="114">
        <v>1</v>
      </c>
      <c r="F84" s="114">
        <v>0</v>
      </c>
      <c r="G84" s="114">
        <v>1</v>
      </c>
      <c r="H84" s="114">
        <v>1</v>
      </c>
      <c r="I84" s="114">
        <v>1</v>
      </c>
      <c r="J84" s="114">
        <v>3</v>
      </c>
      <c r="K84" s="114">
        <v>1</v>
      </c>
      <c r="M84" s="140">
        <f>$J84*$K84*0.8*1.2*(1+$M$83)</f>
        <v>3.4560000000000004</v>
      </c>
      <c r="Z84" s="117">
        <v>1</v>
      </c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M84" s="115" t="s">
        <v>86</v>
      </c>
      <c r="AO84" s="122" t="s">
        <v>562</v>
      </c>
      <c r="AP84" s="122" t="s">
        <v>146</v>
      </c>
      <c r="AQ84" s="120"/>
      <c r="AT84" s="121"/>
      <c r="AU84" s="121"/>
      <c r="AV84" s="114">
        <v>0</v>
      </c>
      <c r="AW84" s="8">
        <v>3</v>
      </c>
      <c r="AX84" s="12">
        <v>250</v>
      </c>
    </row>
    <row r="85" spans="1:50" s="114" customFormat="1" ht="19.5" customHeight="1" thickTop="1" thickBot="1">
      <c r="A85" s="114">
        <v>1</v>
      </c>
      <c r="B85" s="115">
        <v>30302</v>
      </c>
      <c r="C85" s="235" t="s">
        <v>443</v>
      </c>
      <c r="D85" s="114">
        <v>1</v>
      </c>
      <c r="F85" s="114">
        <v>0</v>
      </c>
      <c r="G85" s="114">
        <v>1</v>
      </c>
      <c r="H85" s="114">
        <v>1</v>
      </c>
      <c r="I85" s="114">
        <v>1</v>
      </c>
      <c r="J85" s="114">
        <v>1</v>
      </c>
      <c r="K85" s="114">
        <v>3.6</v>
      </c>
      <c r="M85" s="140">
        <f>$J85*$K85*0.8*1.2*(1+$M$83)+P85</f>
        <v>4.4172000000000011</v>
      </c>
      <c r="P85" s="114">
        <f>0.05*1.8*3</f>
        <v>0.27</v>
      </c>
      <c r="Z85" s="117">
        <v>1</v>
      </c>
      <c r="AA85" s="117"/>
      <c r="AB85" s="117"/>
      <c r="AC85" s="117"/>
      <c r="AD85" s="117"/>
      <c r="AE85" s="117"/>
      <c r="AF85" s="117"/>
      <c r="AG85" s="117" t="s">
        <v>351</v>
      </c>
      <c r="AH85" s="117">
        <v>3</v>
      </c>
      <c r="AI85" s="117"/>
      <c r="AJ85" s="117"/>
      <c r="AK85" s="117"/>
      <c r="AM85" s="115" t="s">
        <v>89</v>
      </c>
      <c r="AO85" s="122" t="s">
        <v>583</v>
      </c>
      <c r="AP85" s="119" t="s">
        <v>232</v>
      </c>
      <c r="AQ85" s="120"/>
      <c r="AT85" s="121"/>
      <c r="AU85" s="121"/>
      <c r="AV85" s="114">
        <v>0</v>
      </c>
      <c r="AW85" s="8">
        <v>-2</v>
      </c>
      <c r="AX85" s="12">
        <v>300</v>
      </c>
    </row>
    <row r="86" spans="1:50" s="114" customFormat="1" ht="19.5" customHeight="1" thickTop="1" thickBot="1">
      <c r="A86" s="114">
        <v>1</v>
      </c>
      <c r="B86" s="115">
        <v>30303</v>
      </c>
      <c r="C86" s="235" t="s">
        <v>444</v>
      </c>
      <c r="D86" s="114">
        <v>2</v>
      </c>
      <c r="F86" s="114">
        <f t="shared" ref="F86:F87" si="17">INT(1.5^(D86/10)*(D86+4)^2*G86)</f>
        <v>39</v>
      </c>
      <c r="G86" s="114">
        <v>1</v>
      </c>
      <c r="H86" s="114">
        <v>1</v>
      </c>
      <c r="I86" s="114">
        <v>1</v>
      </c>
      <c r="J86" s="114">
        <v>3</v>
      </c>
      <c r="K86" s="114">
        <v>2</v>
      </c>
      <c r="M86" s="140">
        <f>$J86*$K86*0.8*1.2*(1+$M$83)+P86</f>
        <v>10.152000000000001</v>
      </c>
      <c r="P86" s="114">
        <f>0.3*1.8*3*2</f>
        <v>3.24</v>
      </c>
      <c r="Z86" s="117">
        <v>1</v>
      </c>
      <c r="AA86" s="117"/>
      <c r="AB86" s="117"/>
      <c r="AC86" s="117"/>
      <c r="AD86" s="117"/>
      <c r="AE86" s="117"/>
      <c r="AF86" s="117"/>
      <c r="AG86" s="117" t="s">
        <v>510</v>
      </c>
      <c r="AH86" s="117">
        <v>1</v>
      </c>
      <c r="AI86" s="117"/>
      <c r="AJ86" s="117" t="s">
        <v>511</v>
      </c>
      <c r="AK86" s="117">
        <v>1</v>
      </c>
      <c r="AM86" s="115" t="s">
        <v>93</v>
      </c>
      <c r="AO86" s="122" t="s">
        <v>581</v>
      </c>
      <c r="AP86" s="119" t="s">
        <v>230</v>
      </c>
      <c r="AQ86" s="120"/>
      <c r="AT86" s="121"/>
      <c r="AU86" s="121"/>
      <c r="AV86" s="114">
        <v>0</v>
      </c>
      <c r="AW86" s="8">
        <v>-4</v>
      </c>
      <c r="AX86" s="12">
        <v>300</v>
      </c>
    </row>
    <row r="87" spans="1:50" s="114" customFormat="1" ht="19.5" customHeight="1" thickTop="1" thickBot="1">
      <c r="A87" s="114">
        <v>1</v>
      </c>
      <c r="B87" s="115">
        <v>30304</v>
      </c>
      <c r="C87" s="235" t="s">
        <v>442</v>
      </c>
      <c r="D87" s="114">
        <v>3</v>
      </c>
      <c r="F87" s="114">
        <f t="shared" si="17"/>
        <v>55</v>
      </c>
      <c r="G87" s="114">
        <v>1</v>
      </c>
      <c r="H87" s="114">
        <v>1</v>
      </c>
      <c r="I87" s="114">
        <v>1</v>
      </c>
      <c r="J87" s="114">
        <v>14</v>
      </c>
      <c r="K87" s="114">
        <v>0.57099999999999995</v>
      </c>
      <c r="M87" s="140">
        <f>$J87*$K87*0.8*1.2*(1+$M$83)+P87</f>
        <v>9.4790879999999991</v>
      </c>
      <c r="P87" s="114">
        <f>0.05*1.8*3</f>
        <v>0.27</v>
      </c>
      <c r="Z87" s="117">
        <v>1</v>
      </c>
      <c r="AA87" s="192" t="s">
        <v>323</v>
      </c>
      <c r="AB87" s="192">
        <v>3</v>
      </c>
      <c r="AC87" s="117"/>
      <c r="AD87" s="117"/>
      <c r="AE87" s="117"/>
      <c r="AF87" s="117"/>
      <c r="AG87" s="117"/>
      <c r="AH87" s="117"/>
      <c r="AI87" s="117"/>
      <c r="AJ87" s="118"/>
      <c r="AK87" s="117"/>
      <c r="AM87" s="115" t="s">
        <v>96</v>
      </c>
      <c r="AO87" s="196" t="s">
        <v>572</v>
      </c>
      <c r="AP87" s="122" t="s">
        <v>489</v>
      </c>
      <c r="AQ87" s="120"/>
      <c r="AT87" s="121"/>
      <c r="AU87" s="121"/>
      <c r="AV87" s="114">
        <v>10</v>
      </c>
      <c r="AW87" s="8">
        <v>0</v>
      </c>
      <c r="AX87" s="12">
        <v>-1000</v>
      </c>
    </row>
    <row r="88" spans="1:50" s="180" customFormat="1" ht="19.5" customHeight="1" thickTop="1" thickBot="1">
      <c r="A88" s="180">
        <v>1</v>
      </c>
      <c r="B88" s="181">
        <v>30400</v>
      </c>
      <c r="C88" s="236" t="s">
        <v>445</v>
      </c>
      <c r="D88" s="180">
        <v>1</v>
      </c>
      <c r="F88" s="180">
        <v>0</v>
      </c>
      <c r="G88" s="180">
        <v>1</v>
      </c>
      <c r="H88" s="180">
        <v>1</v>
      </c>
      <c r="I88" s="180">
        <v>1</v>
      </c>
      <c r="M88" s="180">
        <v>0.1</v>
      </c>
      <c r="Y88" s="180">
        <v>1</v>
      </c>
      <c r="Z88" s="183">
        <v>1</v>
      </c>
      <c r="AA88" s="183" t="s">
        <v>345</v>
      </c>
      <c r="AB88" s="183">
        <v>3</v>
      </c>
      <c r="AC88" s="183"/>
      <c r="AD88" s="183"/>
      <c r="AE88" s="183"/>
      <c r="AF88" s="183"/>
      <c r="AG88" s="184"/>
      <c r="AH88" s="183"/>
      <c r="AI88" s="183"/>
      <c r="AJ88" s="183"/>
      <c r="AK88" s="183"/>
      <c r="AM88" s="181" t="s">
        <v>82</v>
      </c>
      <c r="AO88" s="188" t="s">
        <v>628</v>
      </c>
      <c r="AP88" s="185" t="s">
        <v>216</v>
      </c>
      <c r="AQ88" s="186"/>
      <c r="AT88" s="187"/>
      <c r="AU88" s="187"/>
      <c r="AV88" s="180">
        <v>0</v>
      </c>
    </row>
    <row r="89" spans="1:50" s="180" customFormat="1" ht="19.5" customHeight="1" thickTop="1" thickBot="1">
      <c r="A89" s="180">
        <v>1</v>
      </c>
      <c r="B89" s="181">
        <v>30401</v>
      </c>
      <c r="C89" s="182" t="s">
        <v>182</v>
      </c>
      <c r="D89" s="180">
        <v>1</v>
      </c>
      <c r="F89" s="180">
        <v>0</v>
      </c>
      <c r="G89" s="180">
        <v>1</v>
      </c>
      <c r="H89" s="180">
        <v>1</v>
      </c>
      <c r="I89" s="180">
        <v>1</v>
      </c>
      <c r="J89" s="180">
        <v>3</v>
      </c>
      <c r="K89" s="180">
        <v>1</v>
      </c>
      <c r="M89" s="140">
        <f>$J89*$K89*0.8*1.2</f>
        <v>2.8800000000000003</v>
      </c>
      <c r="Z89" s="183">
        <v>1</v>
      </c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M89" s="181" t="s">
        <v>86</v>
      </c>
      <c r="AO89" s="188" t="s">
        <v>571</v>
      </c>
      <c r="AP89" s="188" t="s">
        <v>146</v>
      </c>
      <c r="AQ89" s="186"/>
      <c r="AT89" s="187"/>
      <c r="AU89" s="187"/>
      <c r="AV89" s="180">
        <v>0</v>
      </c>
      <c r="AW89" s="8">
        <v>3</v>
      </c>
      <c r="AX89" s="12">
        <v>250</v>
      </c>
    </row>
    <row r="90" spans="1:50" s="180" customFormat="1" ht="19.5" customHeight="1" thickTop="1" thickBot="1">
      <c r="A90" s="180">
        <v>1</v>
      </c>
      <c r="B90" s="181">
        <v>30402</v>
      </c>
      <c r="C90" s="236" t="s">
        <v>446</v>
      </c>
      <c r="D90" s="180">
        <v>1</v>
      </c>
      <c r="F90" s="180">
        <v>0</v>
      </c>
      <c r="G90" s="180">
        <v>1</v>
      </c>
      <c r="H90" s="180">
        <v>1</v>
      </c>
      <c r="I90" s="180">
        <v>1</v>
      </c>
      <c r="J90" s="180">
        <v>1</v>
      </c>
      <c r="K90" s="180">
        <v>4</v>
      </c>
      <c r="M90" s="140">
        <f>$J90*$K90*0.8*1.2+P90</f>
        <v>4.38</v>
      </c>
      <c r="P90" s="180">
        <f>0.3*1.8</f>
        <v>0.54</v>
      </c>
      <c r="Z90" s="183">
        <v>1</v>
      </c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M90" s="181" t="s">
        <v>89</v>
      </c>
      <c r="AO90" s="188" t="s">
        <v>550</v>
      </c>
      <c r="AP90" s="185" t="s">
        <v>217</v>
      </c>
      <c r="AQ90" s="186"/>
      <c r="AT90" s="187"/>
      <c r="AU90" s="187"/>
      <c r="AV90" s="180">
        <v>0</v>
      </c>
      <c r="AW90" s="8">
        <v>-2</v>
      </c>
      <c r="AX90" s="12">
        <v>300</v>
      </c>
    </row>
    <row r="91" spans="1:50" s="180" customFormat="1" ht="19.5" customHeight="1" thickTop="1" thickBot="1">
      <c r="A91" s="180">
        <v>1</v>
      </c>
      <c r="B91" s="181">
        <v>30403</v>
      </c>
      <c r="C91" s="236" t="s">
        <v>447</v>
      </c>
      <c r="D91" s="180">
        <v>2</v>
      </c>
      <c r="F91" s="180">
        <f t="shared" ref="F91:F92" si="18">INT(1.5^(D91/10)*(D91+4)^2*G91)</f>
        <v>39</v>
      </c>
      <c r="G91" s="180">
        <v>1</v>
      </c>
      <c r="H91" s="180">
        <v>1</v>
      </c>
      <c r="I91" s="180">
        <v>1</v>
      </c>
      <c r="J91" s="180">
        <v>3</v>
      </c>
      <c r="K91" s="180">
        <v>2</v>
      </c>
      <c r="M91" s="140">
        <f>$J91*$K91*0.8*1.2+P91</f>
        <v>6.3000000000000007</v>
      </c>
      <c r="P91" s="180">
        <f>0.3*1.8</f>
        <v>0.54</v>
      </c>
      <c r="Z91" s="183">
        <v>1</v>
      </c>
      <c r="AA91" s="183" t="s">
        <v>505</v>
      </c>
      <c r="AB91" s="183">
        <v>3</v>
      </c>
      <c r="AC91" s="183"/>
      <c r="AD91" s="183"/>
      <c r="AE91" s="183"/>
      <c r="AF91" s="183"/>
      <c r="AG91" s="183"/>
      <c r="AH91" s="183"/>
      <c r="AI91" s="183"/>
      <c r="AJ91" s="183"/>
      <c r="AK91" s="183"/>
      <c r="AM91" s="181" t="s">
        <v>93</v>
      </c>
      <c r="AO91" s="188" t="s">
        <v>569</v>
      </c>
      <c r="AP91" s="185" t="s">
        <v>218</v>
      </c>
      <c r="AQ91" s="186"/>
      <c r="AT91" s="187"/>
      <c r="AU91" s="187"/>
      <c r="AV91" s="180">
        <v>0</v>
      </c>
      <c r="AW91" s="8">
        <v>-4</v>
      </c>
      <c r="AX91" s="12">
        <v>300</v>
      </c>
    </row>
    <row r="92" spans="1:50" s="180" customFormat="1" ht="19.5" customHeight="1" thickTop="1" thickBot="1">
      <c r="A92" s="180">
        <v>1</v>
      </c>
      <c r="B92" s="181">
        <v>30404</v>
      </c>
      <c r="C92" s="236" t="s">
        <v>448</v>
      </c>
      <c r="D92" s="180">
        <v>3</v>
      </c>
      <c r="F92" s="180">
        <f t="shared" si="18"/>
        <v>55</v>
      </c>
      <c r="G92" s="180">
        <v>1</v>
      </c>
      <c r="H92" s="180">
        <v>1</v>
      </c>
      <c r="I92" s="180">
        <v>1</v>
      </c>
      <c r="J92" s="180">
        <v>14</v>
      </c>
      <c r="K92" s="180">
        <v>0.71399999999999997</v>
      </c>
      <c r="M92" s="140">
        <f>$J92*$K92*0.8*1.2</f>
        <v>9.5961599999999994</v>
      </c>
      <c r="Z92" s="183">
        <v>1</v>
      </c>
      <c r="AA92" s="183"/>
      <c r="AB92" s="183"/>
      <c r="AC92" s="183"/>
      <c r="AD92" s="183"/>
      <c r="AE92" s="183"/>
      <c r="AF92" s="183"/>
      <c r="AG92" s="184"/>
      <c r="AH92" s="183"/>
      <c r="AI92" s="183"/>
      <c r="AJ92" s="183"/>
      <c r="AK92" s="183"/>
      <c r="AM92" s="181" t="s">
        <v>96</v>
      </c>
      <c r="AO92" s="188" t="s">
        <v>570</v>
      </c>
      <c r="AP92" s="185" t="s">
        <v>219</v>
      </c>
      <c r="AQ92" s="186"/>
      <c r="AT92" s="187"/>
      <c r="AU92" s="187"/>
      <c r="AV92" s="180">
        <v>10</v>
      </c>
      <c r="AW92" s="8">
        <v>0</v>
      </c>
      <c r="AX92" s="12">
        <v>-1000</v>
      </c>
    </row>
    <row r="93" spans="1:50" s="12" customFormat="1" ht="19.5" customHeight="1" thickTop="1" thickBot="1">
      <c r="A93" s="12">
        <v>1</v>
      </c>
      <c r="B93" s="11">
        <v>30500</v>
      </c>
      <c r="C93" s="152" t="s">
        <v>200</v>
      </c>
      <c r="D93" s="12">
        <v>1</v>
      </c>
      <c r="F93" s="12">
        <v>0</v>
      </c>
      <c r="G93" s="12">
        <v>1</v>
      </c>
      <c r="H93" s="12">
        <v>1</v>
      </c>
      <c r="I93" s="12">
        <v>1</v>
      </c>
      <c r="M93" s="12">
        <f>0.2*1.8</f>
        <v>0.36000000000000004</v>
      </c>
      <c r="Y93" s="12">
        <v>0</v>
      </c>
      <c r="Z93" s="100">
        <v>1</v>
      </c>
      <c r="AA93" s="100" t="s">
        <v>336</v>
      </c>
      <c r="AB93" s="100">
        <v>3</v>
      </c>
      <c r="AC93" s="100"/>
      <c r="AD93" s="100"/>
      <c r="AE93" s="100"/>
      <c r="AF93" s="100"/>
      <c r="AG93" s="112"/>
      <c r="AH93" s="100"/>
      <c r="AI93" s="100"/>
      <c r="AJ93" s="100"/>
      <c r="AK93" s="100"/>
      <c r="AM93" s="11" t="s">
        <v>82</v>
      </c>
      <c r="AO93" s="24" t="s">
        <v>393</v>
      </c>
      <c r="AP93" s="24" t="s">
        <v>386</v>
      </c>
      <c r="AQ93" s="44"/>
      <c r="AT93" s="58"/>
      <c r="AU93" s="58"/>
      <c r="AV93" s="12">
        <v>0</v>
      </c>
    </row>
    <row r="94" spans="1:50" s="12" customFormat="1" ht="19.5" customHeight="1" thickTop="1" thickBot="1">
      <c r="A94" s="12">
        <v>1</v>
      </c>
      <c r="B94" s="11">
        <v>30501</v>
      </c>
      <c r="C94" s="152" t="s">
        <v>182</v>
      </c>
      <c r="D94" s="12">
        <v>1</v>
      </c>
      <c r="F94" s="12">
        <v>0</v>
      </c>
      <c r="G94" s="12">
        <v>1</v>
      </c>
      <c r="H94" s="12">
        <v>1</v>
      </c>
      <c r="I94" s="12">
        <v>1</v>
      </c>
      <c r="J94" s="12">
        <v>3</v>
      </c>
      <c r="K94" s="12">
        <v>1</v>
      </c>
      <c r="M94" s="140">
        <f>$J94*$K94*0.8*1.2</f>
        <v>2.8800000000000003</v>
      </c>
      <c r="Z94" s="100">
        <v>1</v>
      </c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M94" s="11" t="s">
        <v>86</v>
      </c>
      <c r="AO94" s="24" t="s">
        <v>571</v>
      </c>
      <c r="AP94" s="24" t="s">
        <v>146</v>
      </c>
      <c r="AQ94" s="44"/>
      <c r="AT94" s="58"/>
      <c r="AU94" s="58"/>
      <c r="AV94" s="12">
        <v>0</v>
      </c>
      <c r="AW94" s="8">
        <v>3</v>
      </c>
      <c r="AX94" s="12">
        <v>250</v>
      </c>
    </row>
    <row r="95" spans="1:50" s="12" customFormat="1" ht="19.5" customHeight="1" thickTop="1" thickBot="1">
      <c r="A95" s="12">
        <v>1</v>
      </c>
      <c r="B95" s="11">
        <v>30502</v>
      </c>
      <c r="C95" s="232" t="s">
        <v>449</v>
      </c>
      <c r="D95" s="12">
        <v>1</v>
      </c>
      <c r="F95" s="12">
        <v>0</v>
      </c>
      <c r="G95" s="12">
        <v>1</v>
      </c>
      <c r="H95" s="12">
        <v>1</v>
      </c>
      <c r="I95" s="12">
        <v>1</v>
      </c>
      <c r="J95" s="12">
        <v>1</v>
      </c>
      <c r="K95" s="12">
        <v>4</v>
      </c>
      <c r="M95" s="140">
        <f>$J95*$K95*0.8*1.2+P95</f>
        <v>5.64</v>
      </c>
      <c r="P95" s="12">
        <f>0.5*1.8*2</f>
        <v>1.8</v>
      </c>
      <c r="Z95" s="100">
        <v>1</v>
      </c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M95" s="11" t="s">
        <v>89</v>
      </c>
      <c r="AO95" s="24" t="s">
        <v>547</v>
      </c>
      <c r="AP95" s="64" t="s">
        <v>202</v>
      </c>
      <c r="AQ95" s="44"/>
      <c r="AT95" s="58"/>
      <c r="AU95" s="58"/>
      <c r="AV95" s="12">
        <v>0</v>
      </c>
      <c r="AW95" s="8">
        <v>-2</v>
      </c>
      <c r="AX95" s="12">
        <v>300</v>
      </c>
    </row>
    <row r="96" spans="1:50" s="12" customFormat="1" ht="19.5" customHeight="1" thickTop="1" thickBot="1">
      <c r="A96" s="12">
        <v>1</v>
      </c>
      <c r="B96" s="11">
        <v>30503</v>
      </c>
      <c r="C96" s="232" t="s">
        <v>451</v>
      </c>
      <c r="D96" s="12">
        <v>2</v>
      </c>
      <c r="F96" s="12">
        <f t="shared" ref="F96:F97" si="19">INT(1.5^(D96/10)*(D96+4)^2*G96)</f>
        <v>39</v>
      </c>
      <c r="G96" s="12">
        <v>1</v>
      </c>
      <c r="H96" s="12">
        <v>1</v>
      </c>
      <c r="I96" s="12">
        <v>1</v>
      </c>
      <c r="J96" s="12">
        <v>3</v>
      </c>
      <c r="K96" s="12">
        <v>2</v>
      </c>
      <c r="M96" s="140">
        <f>$J96*$K96*0.8*1.2</f>
        <v>5.7600000000000007</v>
      </c>
      <c r="Z96" s="100">
        <v>1</v>
      </c>
      <c r="AA96" s="100"/>
      <c r="AB96" s="100"/>
      <c r="AC96" s="100"/>
      <c r="AD96" s="100"/>
      <c r="AE96" s="100"/>
      <c r="AF96" s="100"/>
      <c r="AG96" s="100" t="s">
        <v>422</v>
      </c>
      <c r="AH96" s="100">
        <v>3</v>
      </c>
      <c r="AI96" s="100"/>
      <c r="AJ96" s="100"/>
      <c r="AK96" s="100"/>
      <c r="AM96" s="11" t="s">
        <v>93</v>
      </c>
      <c r="AO96" s="24" t="s">
        <v>573</v>
      </c>
      <c r="AP96" s="64" t="s">
        <v>198</v>
      </c>
      <c r="AQ96" s="44"/>
      <c r="AT96" s="58"/>
      <c r="AU96" s="58"/>
      <c r="AV96" s="12">
        <v>0</v>
      </c>
      <c r="AW96" s="8">
        <v>-4</v>
      </c>
      <c r="AX96" s="12">
        <v>300</v>
      </c>
    </row>
    <row r="97" spans="1:50" s="12" customFormat="1" ht="19.5" customHeight="1" thickTop="1" thickBot="1">
      <c r="A97" s="12">
        <v>1</v>
      </c>
      <c r="B97" s="11">
        <v>30504</v>
      </c>
      <c r="C97" s="232" t="s">
        <v>450</v>
      </c>
      <c r="D97" s="12">
        <v>3</v>
      </c>
      <c r="F97" s="12">
        <f t="shared" si="19"/>
        <v>55</v>
      </c>
      <c r="G97" s="12">
        <v>1</v>
      </c>
      <c r="H97" s="12">
        <v>1</v>
      </c>
      <c r="I97" s="12">
        <v>1</v>
      </c>
      <c r="J97" s="12">
        <v>14</v>
      </c>
      <c r="K97" s="12">
        <v>0.57099999999999995</v>
      </c>
      <c r="M97" s="140">
        <f>$J97*$K97*0.8*1.2</f>
        <v>7.6742399999999993</v>
      </c>
      <c r="Z97" s="100">
        <v>1</v>
      </c>
      <c r="AA97" s="100" t="s">
        <v>488</v>
      </c>
      <c r="AB97" s="100">
        <v>1</v>
      </c>
      <c r="AC97" s="100"/>
      <c r="AD97" s="100"/>
      <c r="AE97" s="100"/>
      <c r="AF97" s="100"/>
      <c r="AG97" s="112"/>
      <c r="AH97" s="100"/>
      <c r="AI97" s="100"/>
      <c r="AJ97" s="100"/>
      <c r="AK97" s="100"/>
      <c r="AM97" s="11" t="s">
        <v>96</v>
      </c>
      <c r="AO97" s="24" t="s">
        <v>574</v>
      </c>
      <c r="AP97" s="64" t="s">
        <v>201</v>
      </c>
      <c r="AQ97" s="44"/>
      <c r="AT97" s="58"/>
      <c r="AU97" s="58"/>
      <c r="AV97" s="12">
        <v>10</v>
      </c>
      <c r="AW97" s="8">
        <v>0</v>
      </c>
      <c r="AX97" s="12">
        <v>-1000</v>
      </c>
    </row>
    <row r="98" spans="1:50" s="223" customFormat="1" ht="19.5" customHeight="1" thickTop="1" thickBot="1">
      <c r="A98" s="223">
        <v>1</v>
      </c>
      <c r="B98" s="224">
        <v>30600</v>
      </c>
      <c r="C98" s="225" t="s">
        <v>399</v>
      </c>
      <c r="D98" s="223">
        <v>1</v>
      </c>
      <c r="F98" s="223">
        <v>0</v>
      </c>
      <c r="G98" s="223">
        <v>1</v>
      </c>
      <c r="H98" s="223">
        <v>1</v>
      </c>
      <c r="I98" s="223">
        <v>1</v>
      </c>
      <c r="M98" s="223">
        <f>0.2*1.8</f>
        <v>0.36000000000000004</v>
      </c>
      <c r="Y98" s="223">
        <v>0</v>
      </c>
      <c r="Z98" s="226">
        <v>1</v>
      </c>
      <c r="AA98" s="226" t="s">
        <v>398</v>
      </c>
      <c r="AB98" s="226">
        <v>3</v>
      </c>
      <c r="AC98" s="226"/>
      <c r="AD98" s="226"/>
      <c r="AE98" s="226"/>
      <c r="AF98" s="226"/>
      <c r="AG98" s="227"/>
      <c r="AH98" s="226"/>
      <c r="AI98" s="226"/>
      <c r="AJ98" s="226"/>
      <c r="AK98" s="226"/>
      <c r="AM98" s="208" t="s">
        <v>82</v>
      </c>
      <c r="AO98" s="228" t="s">
        <v>392</v>
      </c>
      <c r="AP98" s="228" t="s">
        <v>392</v>
      </c>
      <c r="AQ98" s="229"/>
      <c r="AT98" s="230"/>
      <c r="AU98" s="230"/>
      <c r="AV98" s="223">
        <v>0</v>
      </c>
    </row>
    <row r="99" spans="1:50" s="223" customFormat="1" ht="19.5" customHeight="1" thickTop="1" thickBot="1">
      <c r="A99" s="223">
        <v>1</v>
      </c>
      <c r="B99" s="224">
        <v>30601</v>
      </c>
      <c r="C99" s="225" t="s">
        <v>400</v>
      </c>
      <c r="D99" s="223">
        <v>1</v>
      </c>
      <c r="F99" s="223">
        <v>0</v>
      </c>
      <c r="G99" s="223">
        <v>1</v>
      </c>
      <c r="H99" s="223">
        <v>1</v>
      </c>
      <c r="I99" s="223">
        <v>1</v>
      </c>
      <c r="J99" s="223">
        <v>3</v>
      </c>
      <c r="K99" s="223">
        <v>1</v>
      </c>
      <c r="M99" s="140">
        <f>$J99*$K99*0.8*1.2</f>
        <v>2.8800000000000003</v>
      </c>
      <c r="Z99" s="226">
        <v>1</v>
      </c>
      <c r="AA99" s="226"/>
      <c r="AB99" s="226"/>
      <c r="AC99" s="226"/>
      <c r="AD99" s="226"/>
      <c r="AE99" s="226"/>
      <c r="AF99" s="226"/>
      <c r="AG99" s="227"/>
      <c r="AH99" s="226"/>
      <c r="AI99" s="226"/>
      <c r="AJ99" s="226"/>
      <c r="AK99" s="226"/>
      <c r="AM99" s="208" t="s">
        <v>86</v>
      </c>
      <c r="AO99" s="228" t="s">
        <v>557</v>
      </c>
      <c r="AP99" s="228" t="s">
        <v>394</v>
      </c>
      <c r="AQ99" s="229"/>
      <c r="AT99" s="230"/>
      <c r="AU99" s="230"/>
      <c r="AV99" s="223">
        <v>0</v>
      </c>
      <c r="AW99" s="8">
        <v>3</v>
      </c>
      <c r="AX99" s="12">
        <v>250</v>
      </c>
    </row>
    <row r="100" spans="1:50" s="223" customFormat="1" ht="19.5" customHeight="1" thickTop="1" thickBot="1">
      <c r="A100" s="223">
        <v>1</v>
      </c>
      <c r="B100" s="224">
        <v>30602</v>
      </c>
      <c r="C100" s="225" t="s">
        <v>513</v>
      </c>
      <c r="D100" s="223">
        <v>1</v>
      </c>
      <c r="F100" s="223">
        <v>0</v>
      </c>
      <c r="G100" s="223">
        <v>1</v>
      </c>
      <c r="H100" s="223">
        <v>1</v>
      </c>
      <c r="I100" s="223">
        <v>1</v>
      </c>
      <c r="J100" s="223">
        <v>1</v>
      </c>
      <c r="K100" s="223">
        <v>4</v>
      </c>
      <c r="M100" s="140">
        <f>$J100*$K100*0.8*1.2+P100</f>
        <v>5.46</v>
      </c>
      <c r="P100" s="223">
        <f>0.3*1.8*3</f>
        <v>1.62</v>
      </c>
      <c r="Z100" s="226">
        <v>1</v>
      </c>
      <c r="AA100" s="226"/>
      <c r="AB100" s="226"/>
      <c r="AC100" s="226"/>
      <c r="AD100" s="226"/>
      <c r="AE100" s="226"/>
      <c r="AF100" s="226"/>
      <c r="AG100" s="226"/>
      <c r="AH100" s="226"/>
      <c r="AI100" s="226"/>
      <c r="AJ100" s="226"/>
      <c r="AK100" s="226"/>
      <c r="AM100" s="208" t="s">
        <v>89</v>
      </c>
      <c r="AO100" s="228" t="s">
        <v>550</v>
      </c>
      <c r="AP100" s="228" t="s">
        <v>395</v>
      </c>
      <c r="AQ100" s="229"/>
      <c r="AT100" s="230"/>
      <c r="AU100" s="230"/>
      <c r="AV100" s="223">
        <v>0</v>
      </c>
      <c r="AW100" s="8">
        <v>-2</v>
      </c>
      <c r="AX100" s="12">
        <v>300</v>
      </c>
    </row>
    <row r="101" spans="1:50" s="223" customFormat="1" ht="19.5" customHeight="1" thickTop="1" thickBot="1">
      <c r="A101" s="223">
        <v>1</v>
      </c>
      <c r="B101" s="224">
        <v>30603</v>
      </c>
      <c r="C101" s="225" t="s">
        <v>402</v>
      </c>
      <c r="D101" s="223">
        <v>2</v>
      </c>
      <c r="F101" s="223">
        <v>39</v>
      </c>
      <c r="G101" s="223">
        <v>1</v>
      </c>
      <c r="H101" s="223">
        <v>1</v>
      </c>
      <c r="I101" s="223">
        <v>1</v>
      </c>
      <c r="J101" s="223">
        <v>3</v>
      </c>
      <c r="K101" s="223">
        <v>2</v>
      </c>
      <c r="M101" s="140">
        <f>$J101*$K101*0.8*1.2+P101</f>
        <v>5.9760000000000009</v>
      </c>
      <c r="P101" s="223">
        <f>0.8*0.05*1.8*3</f>
        <v>0.21600000000000008</v>
      </c>
      <c r="Z101" s="226">
        <v>1</v>
      </c>
      <c r="AA101" s="226"/>
      <c r="AB101" s="226"/>
      <c r="AC101" s="226"/>
      <c r="AD101" s="226"/>
      <c r="AE101" s="226"/>
      <c r="AF101" s="226"/>
      <c r="AG101" s="226" t="s">
        <v>512</v>
      </c>
      <c r="AH101" s="226">
        <v>1</v>
      </c>
      <c r="AI101" s="226"/>
      <c r="AJ101" s="226"/>
      <c r="AK101" s="226"/>
      <c r="AM101" s="208" t="s">
        <v>93</v>
      </c>
      <c r="AO101" s="228" t="s">
        <v>613</v>
      </c>
      <c r="AP101" s="228" t="s">
        <v>396</v>
      </c>
      <c r="AQ101" s="229"/>
      <c r="AT101" s="230"/>
      <c r="AU101" s="230"/>
      <c r="AV101" s="223">
        <v>0</v>
      </c>
      <c r="AW101" s="8">
        <v>-4</v>
      </c>
      <c r="AX101" s="12">
        <v>300</v>
      </c>
    </row>
    <row r="102" spans="1:50" s="223" customFormat="1" ht="19.5" customHeight="1" thickTop="1" thickBot="1">
      <c r="A102" s="223">
        <v>1</v>
      </c>
      <c r="B102" s="224">
        <v>30604</v>
      </c>
      <c r="C102" s="225" t="s">
        <v>401</v>
      </c>
      <c r="D102" s="223">
        <v>3</v>
      </c>
      <c r="F102" s="223">
        <v>55</v>
      </c>
      <c r="G102" s="223">
        <v>1</v>
      </c>
      <c r="H102" s="223">
        <v>1</v>
      </c>
      <c r="I102" s="223">
        <v>1</v>
      </c>
      <c r="J102" s="223">
        <v>14</v>
      </c>
      <c r="K102" s="223">
        <v>0.57099999999999995</v>
      </c>
      <c r="M102" s="140">
        <f t="shared" ref="M102" si="20">$J102*$K102*0.8*1.2</f>
        <v>7.6742399999999993</v>
      </c>
      <c r="Z102" s="226">
        <v>1</v>
      </c>
      <c r="AA102" s="100" t="s">
        <v>488</v>
      </c>
      <c r="AB102" s="226">
        <v>1</v>
      </c>
      <c r="AC102" s="226"/>
      <c r="AD102" s="226"/>
      <c r="AE102" s="226"/>
      <c r="AF102" s="226"/>
      <c r="AG102" s="227"/>
      <c r="AH102" s="226"/>
      <c r="AI102" s="226"/>
      <c r="AJ102" s="226"/>
      <c r="AK102" s="226"/>
      <c r="AM102" s="208" t="s">
        <v>96</v>
      </c>
      <c r="AO102" s="228" t="s">
        <v>575</v>
      </c>
      <c r="AP102" s="228" t="s">
        <v>397</v>
      </c>
      <c r="AQ102" s="229"/>
      <c r="AT102" s="230"/>
      <c r="AU102" s="230"/>
      <c r="AV102" s="223">
        <v>10</v>
      </c>
      <c r="AW102" s="8">
        <v>0</v>
      </c>
      <c r="AX102" s="12">
        <v>-1000</v>
      </c>
    </row>
    <row r="103" spans="1:50" s="207" customFormat="1" ht="19.5" customHeight="1" thickTop="1" thickBot="1">
      <c r="A103" s="207">
        <v>1</v>
      </c>
      <c r="B103" s="208">
        <v>30800</v>
      </c>
      <c r="C103" s="213" t="s">
        <v>380</v>
      </c>
      <c r="D103" s="207">
        <v>1</v>
      </c>
      <c r="F103" s="207">
        <v>0</v>
      </c>
      <c r="G103" s="207">
        <v>1</v>
      </c>
      <c r="H103" s="207">
        <v>1</v>
      </c>
      <c r="I103" s="207">
        <v>1</v>
      </c>
      <c r="M103" s="207">
        <v>0.2</v>
      </c>
      <c r="Y103" s="208">
        <v>0</v>
      </c>
      <c r="Z103" s="209">
        <v>1</v>
      </c>
      <c r="AC103" s="100"/>
      <c r="AD103" s="100"/>
      <c r="AE103" s="100"/>
      <c r="AF103" s="100"/>
      <c r="AG103" s="100" t="s">
        <v>578</v>
      </c>
      <c r="AH103" s="100">
        <v>3</v>
      </c>
      <c r="AI103" s="209"/>
      <c r="AJ103" s="209"/>
      <c r="AK103" s="209"/>
      <c r="AM103" s="208" t="s">
        <v>82</v>
      </c>
      <c r="AO103" s="24" t="s">
        <v>579</v>
      </c>
      <c r="AP103" s="212" t="s">
        <v>377</v>
      </c>
      <c r="AQ103" s="210"/>
      <c r="AT103" s="211"/>
      <c r="AU103" s="211"/>
      <c r="AV103" s="12">
        <v>0</v>
      </c>
      <c r="AW103" s="12"/>
      <c r="AX103" s="12"/>
    </row>
    <row r="104" spans="1:50" s="207" customFormat="1" ht="19.5" customHeight="1" thickTop="1" thickBot="1">
      <c r="A104" s="207">
        <v>1</v>
      </c>
      <c r="B104" s="208">
        <v>30801</v>
      </c>
      <c r="C104" s="213" t="s">
        <v>381</v>
      </c>
      <c r="D104" s="207">
        <v>1</v>
      </c>
      <c r="F104" s="207">
        <v>0</v>
      </c>
      <c r="G104" s="207">
        <v>1</v>
      </c>
      <c r="H104" s="207">
        <v>1</v>
      </c>
      <c r="I104" s="207">
        <v>1</v>
      </c>
      <c r="J104" s="207">
        <v>3</v>
      </c>
      <c r="K104" s="207">
        <v>1</v>
      </c>
      <c r="M104" s="140">
        <f>$J104*$K104*0.8*(1.2+$M$103)</f>
        <v>3.3600000000000003</v>
      </c>
      <c r="Z104" s="209">
        <v>1</v>
      </c>
      <c r="AA104" s="100"/>
      <c r="AB104" s="100"/>
      <c r="AC104" s="100"/>
      <c r="AD104" s="100"/>
      <c r="AE104" s="100"/>
      <c r="AF104" s="100"/>
      <c r="AG104" s="101"/>
      <c r="AH104" s="100"/>
      <c r="AI104" s="209"/>
      <c r="AJ104" s="209"/>
      <c r="AK104" s="209"/>
      <c r="AM104" s="208" t="s">
        <v>86</v>
      </c>
      <c r="AO104" s="24" t="s">
        <v>557</v>
      </c>
      <c r="AP104" s="212" t="s">
        <v>239</v>
      </c>
      <c r="AQ104" s="210"/>
      <c r="AT104" s="211"/>
      <c r="AU104" s="211"/>
      <c r="AV104" s="12">
        <v>0</v>
      </c>
      <c r="AW104" s="8">
        <v>3</v>
      </c>
      <c r="AX104" s="12">
        <v>250</v>
      </c>
    </row>
    <row r="105" spans="1:50" s="207" customFormat="1" ht="19.5" customHeight="1" thickTop="1" thickBot="1">
      <c r="A105" s="207">
        <v>1</v>
      </c>
      <c r="B105" s="208">
        <v>30802</v>
      </c>
      <c r="C105" s="213" t="s">
        <v>382</v>
      </c>
      <c r="D105" s="207">
        <v>1</v>
      </c>
      <c r="F105" s="207">
        <v>0</v>
      </c>
      <c r="G105" s="207">
        <v>1</v>
      </c>
      <c r="H105" s="207">
        <v>1</v>
      </c>
      <c r="I105" s="207">
        <v>1</v>
      </c>
      <c r="J105" s="207">
        <v>1</v>
      </c>
      <c r="K105" s="207">
        <v>4</v>
      </c>
      <c r="M105" s="140">
        <f>$J105*$K105*0.8*1.4</f>
        <v>4.4799999999999995</v>
      </c>
      <c r="Z105" s="209">
        <v>1</v>
      </c>
      <c r="AA105" s="100"/>
      <c r="AB105" s="100"/>
      <c r="AC105" s="100"/>
      <c r="AD105" s="100"/>
      <c r="AE105" s="100"/>
      <c r="AF105" s="100"/>
      <c r="AG105" s="101"/>
      <c r="AH105" s="100"/>
      <c r="AI105" s="209"/>
      <c r="AJ105" s="209"/>
      <c r="AK105" s="209"/>
      <c r="AM105" s="208" t="s">
        <v>89</v>
      </c>
      <c r="AO105" s="24" t="s">
        <v>547</v>
      </c>
      <c r="AP105" s="212" t="s">
        <v>130</v>
      </c>
      <c r="AQ105" s="210"/>
      <c r="AT105" s="211"/>
      <c r="AU105" s="211"/>
      <c r="AV105" s="12">
        <v>0</v>
      </c>
      <c r="AW105" s="8">
        <v>-2</v>
      </c>
      <c r="AX105" s="12">
        <v>300</v>
      </c>
    </row>
    <row r="106" spans="1:50" s="207" customFormat="1" ht="19.5" customHeight="1" thickTop="1" thickBot="1">
      <c r="A106" s="207">
        <v>1</v>
      </c>
      <c r="B106" s="208">
        <v>30803</v>
      </c>
      <c r="C106" s="213" t="s">
        <v>385</v>
      </c>
      <c r="D106" s="207">
        <v>2</v>
      </c>
      <c r="F106" s="207">
        <f t="shared" ref="F106:F107" si="21">INT(1.5^(D106/10)*(D106+4)^2*G106)</f>
        <v>39</v>
      </c>
      <c r="G106" s="207">
        <v>1</v>
      </c>
      <c r="H106" s="207">
        <v>1</v>
      </c>
      <c r="I106" s="207">
        <v>1</v>
      </c>
      <c r="J106" s="207">
        <v>3</v>
      </c>
      <c r="K106" s="207">
        <v>2.5</v>
      </c>
      <c r="M106" s="140">
        <f>$J106*$K106*0.8*1.2*(1+$M$103)+P106</f>
        <v>10.259999999999998</v>
      </c>
      <c r="P106" s="207">
        <f>0.3*1.8*5*0.6</f>
        <v>1.62</v>
      </c>
      <c r="Z106" s="209">
        <v>1</v>
      </c>
      <c r="AA106" s="100"/>
      <c r="AB106" s="100"/>
      <c r="AC106" s="100"/>
      <c r="AD106" s="100"/>
      <c r="AE106" s="100"/>
      <c r="AF106" s="100"/>
      <c r="AG106" s="100" t="s">
        <v>578</v>
      </c>
      <c r="AH106" s="100">
        <v>3</v>
      </c>
      <c r="AI106" s="209"/>
      <c r="AJ106" s="209"/>
      <c r="AK106" s="209"/>
      <c r="AM106" s="208" t="s">
        <v>93</v>
      </c>
      <c r="AO106" s="24" t="s">
        <v>586</v>
      </c>
      <c r="AP106" s="212" t="s">
        <v>378</v>
      </c>
      <c r="AQ106" s="210"/>
      <c r="AT106" s="211"/>
      <c r="AU106" s="211"/>
      <c r="AV106" s="12">
        <v>0</v>
      </c>
      <c r="AW106" s="8">
        <v>-4</v>
      </c>
      <c r="AX106" s="12">
        <v>300</v>
      </c>
    </row>
    <row r="107" spans="1:50" s="207" customFormat="1" ht="19.5" customHeight="1" thickTop="1" thickBot="1">
      <c r="A107" s="207">
        <v>1</v>
      </c>
      <c r="B107" s="208">
        <v>30804</v>
      </c>
      <c r="C107" s="213" t="s">
        <v>384</v>
      </c>
      <c r="D107" s="207">
        <v>3</v>
      </c>
      <c r="F107" s="207">
        <f t="shared" si="21"/>
        <v>55</v>
      </c>
      <c r="G107" s="207">
        <v>1</v>
      </c>
      <c r="H107" s="207">
        <v>1</v>
      </c>
      <c r="I107" s="207">
        <v>1</v>
      </c>
      <c r="J107" s="207">
        <v>6</v>
      </c>
      <c r="K107" s="207">
        <v>1.67</v>
      </c>
      <c r="M107" s="140">
        <f>$J107*$K107*0.8*1.8*(0.6+0.6*3)</f>
        <v>34.62912</v>
      </c>
      <c r="Z107" s="209">
        <v>1</v>
      </c>
      <c r="AA107" s="100"/>
      <c r="AB107" s="100"/>
      <c r="AC107" s="100"/>
      <c r="AD107" s="100"/>
      <c r="AE107" s="100"/>
      <c r="AF107" s="100"/>
      <c r="AG107" s="101"/>
      <c r="AH107" s="100"/>
      <c r="AI107" s="209"/>
      <c r="AJ107" s="209"/>
      <c r="AK107" s="209"/>
      <c r="AM107" s="208" t="s">
        <v>96</v>
      </c>
      <c r="AO107" s="24" t="s">
        <v>577</v>
      </c>
      <c r="AP107" s="212" t="s">
        <v>379</v>
      </c>
      <c r="AQ107" s="210"/>
      <c r="AT107" s="211"/>
      <c r="AU107" s="211"/>
      <c r="AV107" s="12">
        <v>10</v>
      </c>
      <c r="AW107" s="8">
        <v>0</v>
      </c>
      <c r="AX107" s="12">
        <v>-1000</v>
      </c>
    </row>
    <row r="108" spans="1:50" s="12" customFormat="1" ht="19.5" customHeight="1" thickTop="1" thickBot="1">
      <c r="A108" s="12">
        <v>1</v>
      </c>
      <c r="B108" s="11">
        <v>32100</v>
      </c>
      <c r="C108" s="232" t="s">
        <v>417</v>
      </c>
      <c r="D108" s="12">
        <v>1</v>
      </c>
      <c r="F108" s="12">
        <v>0</v>
      </c>
      <c r="G108" s="12">
        <v>1</v>
      </c>
      <c r="H108" s="12">
        <v>1</v>
      </c>
      <c r="I108" s="12">
        <v>1</v>
      </c>
      <c r="M108" s="12">
        <v>0.25</v>
      </c>
      <c r="Y108" s="12">
        <v>2</v>
      </c>
      <c r="Z108" s="100">
        <v>1</v>
      </c>
      <c r="AA108" s="100"/>
      <c r="AB108" s="100"/>
      <c r="AC108" s="100"/>
      <c r="AD108" s="100"/>
      <c r="AE108" s="100"/>
      <c r="AF108" s="100"/>
      <c r="AG108" s="100" t="s">
        <v>620</v>
      </c>
      <c r="AH108" s="100">
        <v>3</v>
      </c>
      <c r="AI108" s="100"/>
      <c r="AJ108" s="100"/>
      <c r="AK108" s="100"/>
      <c r="AM108" s="208" t="s">
        <v>82</v>
      </c>
      <c r="AO108" s="24" t="s">
        <v>619</v>
      </c>
      <c r="AP108" s="24" t="s">
        <v>431</v>
      </c>
      <c r="AQ108" s="44"/>
      <c r="AT108" s="58"/>
      <c r="AU108" s="58"/>
      <c r="AV108" s="12">
        <v>0</v>
      </c>
    </row>
    <row r="109" spans="1:50" s="12" customFormat="1" ht="19.5" customHeight="1" thickTop="1" thickBot="1">
      <c r="A109" s="12">
        <v>1</v>
      </c>
      <c r="B109" s="11">
        <v>32101</v>
      </c>
      <c r="C109" s="232" t="s">
        <v>418</v>
      </c>
      <c r="D109" s="12">
        <v>1</v>
      </c>
      <c r="F109" s="12">
        <v>0</v>
      </c>
      <c r="G109" s="12">
        <v>1</v>
      </c>
      <c r="H109" s="12">
        <v>1</v>
      </c>
      <c r="I109" s="12">
        <v>1</v>
      </c>
      <c r="J109" s="12">
        <v>3</v>
      </c>
      <c r="K109" s="12">
        <v>1</v>
      </c>
      <c r="M109" s="140">
        <f>$J109*$K109*0.8*1.2</f>
        <v>2.8800000000000003</v>
      </c>
      <c r="Z109" s="100">
        <v>1</v>
      </c>
      <c r="AA109" s="100"/>
      <c r="AB109" s="100"/>
      <c r="AC109" s="100"/>
      <c r="AD109" s="100"/>
      <c r="AE109" s="100"/>
      <c r="AF109" s="100"/>
      <c r="AG109" s="112"/>
      <c r="AH109" s="100"/>
      <c r="AI109" s="100"/>
      <c r="AJ109" s="100"/>
      <c r="AK109" s="100"/>
      <c r="AM109" s="208" t="s">
        <v>86</v>
      </c>
      <c r="AO109" s="24" t="s">
        <v>549</v>
      </c>
      <c r="AP109" s="24" t="s">
        <v>414</v>
      </c>
      <c r="AQ109" s="44"/>
      <c r="AT109" s="58"/>
      <c r="AU109" s="58"/>
      <c r="AV109" s="12">
        <v>0</v>
      </c>
      <c r="AW109" s="8">
        <v>3</v>
      </c>
      <c r="AX109" s="12">
        <v>250</v>
      </c>
    </row>
    <row r="110" spans="1:50" s="12" customFormat="1" ht="19.5" customHeight="1" thickTop="1" thickBot="1">
      <c r="A110" s="12">
        <v>1</v>
      </c>
      <c r="B110" s="11">
        <v>32102</v>
      </c>
      <c r="C110" s="232" t="s">
        <v>419</v>
      </c>
      <c r="D110" s="12">
        <v>1</v>
      </c>
      <c r="F110" s="12">
        <v>0</v>
      </c>
      <c r="G110" s="12">
        <v>1</v>
      </c>
      <c r="H110" s="12">
        <v>1</v>
      </c>
      <c r="I110" s="12">
        <v>1</v>
      </c>
      <c r="J110" s="12">
        <v>1</v>
      </c>
      <c r="K110" s="12">
        <v>4</v>
      </c>
      <c r="M110" s="140">
        <f>$J110*$K110*0.8*1.2+P110</f>
        <v>4.74</v>
      </c>
      <c r="P110" s="12">
        <f>0.3*1.5*2</f>
        <v>0.89999999999999991</v>
      </c>
      <c r="Z110" s="100">
        <v>1</v>
      </c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M110" s="208" t="s">
        <v>89</v>
      </c>
      <c r="AO110" s="24" t="s">
        <v>550</v>
      </c>
      <c r="AP110" s="24" t="s">
        <v>415</v>
      </c>
      <c r="AQ110" s="44"/>
      <c r="AT110" s="58"/>
      <c r="AU110" s="58"/>
      <c r="AV110" s="12">
        <v>0</v>
      </c>
      <c r="AW110" s="8">
        <v>-2</v>
      </c>
      <c r="AX110" s="12">
        <v>300</v>
      </c>
    </row>
    <row r="111" spans="1:50" s="12" customFormat="1" ht="19.5" customHeight="1" thickTop="1" thickBot="1">
      <c r="A111" s="12">
        <v>1</v>
      </c>
      <c r="B111" s="11">
        <v>32103</v>
      </c>
      <c r="C111" s="232" t="s">
        <v>478</v>
      </c>
      <c r="D111" s="12">
        <v>2</v>
      </c>
      <c r="F111" s="12">
        <v>39</v>
      </c>
      <c r="G111" s="12">
        <v>1</v>
      </c>
      <c r="H111" s="12">
        <v>1</v>
      </c>
      <c r="I111" s="12">
        <v>1</v>
      </c>
      <c r="J111" s="12">
        <v>0</v>
      </c>
      <c r="K111" s="12">
        <v>0</v>
      </c>
      <c r="M111" s="140">
        <f>$J111*$K111*0.8*1.2+P111</f>
        <v>1.5</v>
      </c>
      <c r="P111" s="12">
        <f>1.5</f>
        <v>1.5</v>
      </c>
      <c r="Z111" s="100">
        <v>1</v>
      </c>
      <c r="AC111" s="100"/>
      <c r="AD111" s="100"/>
      <c r="AE111" s="100"/>
      <c r="AF111" s="100"/>
      <c r="AG111" s="100"/>
      <c r="AH111" s="100"/>
      <c r="AI111" s="100"/>
      <c r="AJ111" s="100"/>
      <c r="AK111" s="100"/>
      <c r="AM111" s="208" t="s">
        <v>93</v>
      </c>
      <c r="AO111" s="24" t="s">
        <v>584</v>
      </c>
      <c r="AP111" s="24" t="s">
        <v>479</v>
      </c>
      <c r="AQ111" s="44"/>
      <c r="AT111" s="58"/>
      <c r="AU111" s="58"/>
      <c r="AV111" s="12">
        <v>0</v>
      </c>
      <c r="AW111" s="8">
        <v>-4</v>
      </c>
      <c r="AX111" s="12">
        <v>300</v>
      </c>
    </row>
    <row r="112" spans="1:50" s="12" customFormat="1" ht="19.5" customHeight="1" thickTop="1" thickBot="1">
      <c r="A112" s="12">
        <v>1</v>
      </c>
      <c r="B112" s="11">
        <v>32104</v>
      </c>
      <c r="C112" s="232" t="s">
        <v>420</v>
      </c>
      <c r="D112" s="12">
        <v>3</v>
      </c>
      <c r="F112" s="12">
        <v>55</v>
      </c>
      <c r="G112" s="12">
        <v>1</v>
      </c>
      <c r="H112" s="12">
        <v>1</v>
      </c>
      <c r="I112" s="12">
        <v>1</v>
      </c>
      <c r="J112" s="12">
        <v>6</v>
      </c>
      <c r="K112" s="12">
        <v>1.33</v>
      </c>
      <c r="M112" s="140">
        <f>$J112*$K112*1*1.2</f>
        <v>9.5760000000000005</v>
      </c>
      <c r="Z112" s="100">
        <v>1</v>
      </c>
      <c r="AA112" s="100"/>
      <c r="AB112" s="100"/>
      <c r="AC112" s="100"/>
      <c r="AD112" s="100"/>
      <c r="AE112" s="100"/>
      <c r="AF112" s="100"/>
      <c r="AG112" s="112"/>
      <c r="AH112" s="100"/>
      <c r="AI112" s="100"/>
      <c r="AJ112" s="100"/>
      <c r="AK112" s="100"/>
      <c r="AM112" s="208" t="s">
        <v>96</v>
      </c>
      <c r="AO112" s="24" t="s">
        <v>585</v>
      </c>
      <c r="AP112" s="24" t="s">
        <v>416</v>
      </c>
      <c r="AQ112" s="44"/>
      <c r="AT112" s="58"/>
      <c r="AU112" s="58"/>
      <c r="AV112" s="12">
        <v>10</v>
      </c>
      <c r="AW112" s="8">
        <v>0</v>
      </c>
      <c r="AX112" s="12">
        <v>-1000</v>
      </c>
    </row>
    <row r="113" spans="1:50" s="214" customFormat="1" ht="19.5" customHeight="1" thickTop="1" thickBot="1">
      <c r="A113" s="214">
        <v>1</v>
      </c>
      <c r="B113" s="215">
        <v>32200</v>
      </c>
      <c r="C113" s="216" t="s">
        <v>514</v>
      </c>
      <c r="D113" s="214">
        <v>1</v>
      </c>
      <c r="F113" s="214">
        <v>0</v>
      </c>
      <c r="G113" s="214">
        <v>1</v>
      </c>
      <c r="H113" s="214">
        <v>1</v>
      </c>
      <c r="I113" s="214">
        <v>1</v>
      </c>
      <c r="M113" s="214">
        <f>0.2*1.8</f>
        <v>0.36000000000000004</v>
      </c>
      <c r="Y113" s="214">
        <v>0</v>
      </c>
      <c r="Z113" s="217">
        <v>1</v>
      </c>
      <c r="AA113" s="95" t="s">
        <v>540</v>
      </c>
      <c r="AB113" s="95">
        <v>3</v>
      </c>
      <c r="AC113" s="217"/>
      <c r="AD113" s="217"/>
      <c r="AE113" s="217"/>
      <c r="AF113" s="217"/>
      <c r="AG113" s="218"/>
      <c r="AH113" s="217"/>
      <c r="AI113" s="217"/>
      <c r="AJ113" s="217"/>
      <c r="AK113" s="217"/>
      <c r="AM113" s="208" t="s">
        <v>82</v>
      </c>
      <c r="AO113" s="20" t="s">
        <v>539</v>
      </c>
      <c r="AP113" s="219" t="s">
        <v>387</v>
      </c>
      <c r="AQ113" s="220"/>
      <c r="AT113" s="221"/>
      <c r="AU113" s="221"/>
      <c r="AV113" s="12">
        <v>0</v>
      </c>
      <c r="AW113" s="12"/>
      <c r="AX113" s="12"/>
    </row>
    <row r="114" spans="1:50" s="214" customFormat="1" ht="19.5" customHeight="1" thickTop="1" thickBot="1">
      <c r="A114" s="214">
        <v>1</v>
      </c>
      <c r="B114" s="215">
        <v>32201</v>
      </c>
      <c r="C114" s="216" t="s">
        <v>390</v>
      </c>
      <c r="D114" s="214">
        <v>1</v>
      </c>
      <c r="F114" s="214">
        <v>0</v>
      </c>
      <c r="G114" s="214">
        <v>1</v>
      </c>
      <c r="H114" s="214">
        <v>1</v>
      </c>
      <c r="I114" s="214">
        <v>1</v>
      </c>
      <c r="J114" s="214">
        <v>3</v>
      </c>
      <c r="K114" s="214">
        <v>1</v>
      </c>
      <c r="M114" s="140">
        <f>$J114*$K114*0.8*1.2</f>
        <v>2.8800000000000003</v>
      </c>
      <c r="Z114" s="217">
        <v>1</v>
      </c>
      <c r="AA114" s="217"/>
      <c r="AB114" s="217"/>
      <c r="AC114" s="217"/>
      <c r="AD114" s="217"/>
      <c r="AE114" s="217"/>
      <c r="AF114" s="217"/>
      <c r="AG114" s="218"/>
      <c r="AH114" s="217"/>
      <c r="AI114" s="217"/>
      <c r="AJ114" s="217"/>
      <c r="AK114" s="217"/>
      <c r="AM114" s="208" t="s">
        <v>86</v>
      </c>
      <c r="AO114" s="219" t="s">
        <v>562</v>
      </c>
      <c r="AP114" s="219" t="s">
        <v>146</v>
      </c>
      <c r="AQ114" s="220"/>
      <c r="AT114" s="221"/>
      <c r="AU114" s="221"/>
      <c r="AV114" s="12">
        <v>0</v>
      </c>
      <c r="AW114" s="8">
        <v>3</v>
      </c>
      <c r="AX114" s="12">
        <v>250</v>
      </c>
    </row>
    <row r="115" spans="1:50" s="214" customFormat="1" ht="19.5" customHeight="1" thickTop="1" thickBot="1">
      <c r="A115" s="214">
        <v>1</v>
      </c>
      <c r="B115" s="215">
        <v>32202</v>
      </c>
      <c r="C115" s="216" t="s">
        <v>515</v>
      </c>
      <c r="D115" s="214">
        <v>1</v>
      </c>
      <c r="F115" s="214">
        <v>0</v>
      </c>
      <c r="G115" s="214">
        <v>1</v>
      </c>
      <c r="H115" s="214">
        <v>1</v>
      </c>
      <c r="I115" s="214">
        <v>1</v>
      </c>
      <c r="J115" s="214">
        <v>1</v>
      </c>
      <c r="K115" s="214">
        <v>4</v>
      </c>
      <c r="M115" s="140">
        <f t="shared" ref="M115" si="22">$J115*$K115*0.8*1.2+P115</f>
        <v>5.46</v>
      </c>
      <c r="P115" s="214">
        <f>0.3*1.8*3</f>
        <v>1.62</v>
      </c>
      <c r="Z115" s="217">
        <v>1</v>
      </c>
      <c r="AA115" s="217"/>
      <c r="AB115" s="217"/>
      <c r="AC115" s="217"/>
      <c r="AD115" s="217"/>
      <c r="AE115" s="217"/>
      <c r="AF115" s="217"/>
      <c r="AG115" s="217"/>
      <c r="AH115" s="217"/>
      <c r="AI115" s="217"/>
      <c r="AJ115" s="217"/>
      <c r="AK115" s="217"/>
      <c r="AM115" s="208" t="s">
        <v>89</v>
      </c>
      <c r="AO115" s="219" t="s">
        <v>568</v>
      </c>
      <c r="AP115" s="219" t="s">
        <v>388</v>
      </c>
      <c r="AQ115" s="220"/>
      <c r="AT115" s="221"/>
      <c r="AU115" s="221"/>
      <c r="AV115" s="12">
        <v>0</v>
      </c>
      <c r="AW115" s="8">
        <v>-2</v>
      </c>
      <c r="AX115" s="12">
        <v>300</v>
      </c>
    </row>
    <row r="116" spans="1:50" s="214" customFormat="1" ht="19.5" customHeight="1" thickTop="1" thickBot="1">
      <c r="A116" s="214">
        <v>1</v>
      </c>
      <c r="B116" s="215">
        <v>32203</v>
      </c>
      <c r="C116" s="216" t="s">
        <v>516</v>
      </c>
      <c r="D116" s="214">
        <v>2</v>
      </c>
      <c r="F116" s="214">
        <v>39</v>
      </c>
      <c r="G116" s="214">
        <v>1</v>
      </c>
      <c r="H116" s="214">
        <v>1</v>
      </c>
      <c r="I116" s="214">
        <v>1</v>
      </c>
      <c r="J116" s="214">
        <v>3</v>
      </c>
      <c r="K116" s="214">
        <v>2.5</v>
      </c>
      <c r="M116" s="140">
        <f>$J116*$K116*0.8*1.2</f>
        <v>7.1999999999999993</v>
      </c>
      <c r="Z116" s="217">
        <v>1</v>
      </c>
      <c r="AA116" s="217"/>
      <c r="AB116" s="217"/>
      <c r="AC116" s="217"/>
      <c r="AD116" s="217"/>
      <c r="AE116" s="217"/>
      <c r="AF116" s="217"/>
      <c r="AG116" s="217" t="s">
        <v>517</v>
      </c>
      <c r="AH116" s="217">
        <v>3</v>
      </c>
      <c r="AI116" s="217"/>
      <c r="AJ116" s="217"/>
      <c r="AK116" s="217"/>
      <c r="AM116" s="208" t="s">
        <v>93</v>
      </c>
      <c r="AO116" s="219" t="s">
        <v>588</v>
      </c>
      <c r="AP116" s="222" t="s">
        <v>198</v>
      </c>
      <c r="AQ116" s="220"/>
      <c r="AT116" s="221"/>
      <c r="AU116" s="221"/>
      <c r="AV116" s="12">
        <v>0</v>
      </c>
      <c r="AW116" s="8">
        <v>-4</v>
      </c>
      <c r="AX116" s="12">
        <v>300</v>
      </c>
    </row>
    <row r="117" spans="1:50" s="214" customFormat="1" ht="19.5" customHeight="1" thickTop="1" thickBot="1">
      <c r="A117" s="214">
        <v>1</v>
      </c>
      <c r="B117" s="215">
        <v>32204</v>
      </c>
      <c r="C117" s="216" t="s">
        <v>391</v>
      </c>
      <c r="D117" s="214">
        <v>3</v>
      </c>
      <c r="F117" s="214">
        <v>55</v>
      </c>
      <c r="G117" s="214">
        <v>1</v>
      </c>
      <c r="H117" s="214">
        <v>1</v>
      </c>
      <c r="I117" s="214">
        <v>1</v>
      </c>
      <c r="J117" s="214">
        <v>14</v>
      </c>
      <c r="K117" s="214">
        <v>0.71399999999999997</v>
      </c>
      <c r="M117" s="140">
        <f>$J117*$K117*0.8*1.2</f>
        <v>9.5961599999999994</v>
      </c>
      <c r="Z117" s="217">
        <v>1</v>
      </c>
      <c r="AA117" s="217"/>
      <c r="AB117" s="217"/>
      <c r="AC117" s="217"/>
      <c r="AD117" s="217"/>
      <c r="AE117" s="217"/>
      <c r="AF117" s="217"/>
      <c r="AG117" s="218"/>
      <c r="AH117" s="217"/>
      <c r="AI117" s="217"/>
      <c r="AJ117" s="217"/>
      <c r="AK117" s="217"/>
      <c r="AM117" s="208" t="s">
        <v>96</v>
      </c>
      <c r="AO117" s="219" t="s">
        <v>587</v>
      </c>
      <c r="AP117" s="219" t="s">
        <v>389</v>
      </c>
      <c r="AQ117" s="220"/>
      <c r="AT117" s="221"/>
      <c r="AU117" s="221"/>
      <c r="AV117" s="12">
        <v>10</v>
      </c>
      <c r="AW117" s="8">
        <v>0</v>
      </c>
      <c r="AX117" s="12">
        <v>-1000</v>
      </c>
    </row>
    <row r="118" spans="1:50" s="74" customFormat="1" ht="19.5" customHeight="1" thickTop="1" thickBot="1">
      <c r="A118" s="74">
        <v>1</v>
      </c>
      <c r="B118" s="75">
        <v>32300</v>
      </c>
      <c r="C118" s="231" t="s">
        <v>412</v>
      </c>
      <c r="D118" s="74">
        <v>1</v>
      </c>
      <c r="F118" s="74">
        <v>0</v>
      </c>
      <c r="G118" s="74">
        <v>1</v>
      </c>
      <c r="H118" s="74">
        <v>1</v>
      </c>
      <c r="I118" s="74">
        <v>1</v>
      </c>
      <c r="M118" s="74">
        <f>0.3*1.8</f>
        <v>0.54</v>
      </c>
      <c r="Y118" s="74">
        <v>0</v>
      </c>
      <c r="Z118" s="107">
        <v>1</v>
      </c>
      <c r="AA118" s="107"/>
      <c r="AB118" s="107"/>
      <c r="AC118" s="107"/>
      <c r="AD118" s="107"/>
      <c r="AE118" s="107"/>
      <c r="AF118" s="107"/>
      <c r="AG118" s="150"/>
      <c r="AH118" s="107"/>
      <c r="AI118" s="107"/>
      <c r="AJ118" s="107"/>
      <c r="AK118" s="107"/>
      <c r="AM118" s="208" t="s">
        <v>82</v>
      </c>
      <c r="AO118" s="77" t="s">
        <v>616</v>
      </c>
      <c r="AP118" s="77" t="s">
        <v>403</v>
      </c>
      <c r="AQ118" s="81"/>
      <c r="AT118" s="79"/>
      <c r="AU118" s="79"/>
      <c r="AV118" s="74">
        <v>0</v>
      </c>
    </row>
    <row r="119" spans="1:50" s="74" customFormat="1" ht="19.5" customHeight="1" thickTop="1" thickBot="1">
      <c r="A119" s="74">
        <v>1</v>
      </c>
      <c r="B119" s="75">
        <v>32301</v>
      </c>
      <c r="C119" s="231" t="s">
        <v>408</v>
      </c>
      <c r="D119" s="74">
        <v>1</v>
      </c>
      <c r="F119" s="74">
        <v>0</v>
      </c>
      <c r="G119" s="74">
        <v>1</v>
      </c>
      <c r="H119" s="74">
        <v>1</v>
      </c>
      <c r="I119" s="74">
        <v>1</v>
      </c>
      <c r="J119" s="74">
        <v>3</v>
      </c>
      <c r="K119" s="74">
        <v>1</v>
      </c>
      <c r="M119" s="74">
        <f>$J119*$K119*0.8*1.2*(1+$M118)</f>
        <v>4.4352000000000009</v>
      </c>
      <c r="Z119" s="107">
        <v>1</v>
      </c>
      <c r="AA119" s="107"/>
      <c r="AB119" s="107"/>
      <c r="AC119" s="107"/>
      <c r="AD119" s="107"/>
      <c r="AE119" s="107"/>
      <c r="AF119" s="107"/>
      <c r="AG119" s="107" t="s">
        <v>404</v>
      </c>
      <c r="AH119" s="107">
        <v>1</v>
      </c>
      <c r="AI119" s="107">
        <v>0.05</v>
      </c>
      <c r="AJ119" s="107"/>
      <c r="AK119" s="107"/>
      <c r="AM119" s="208" t="s">
        <v>86</v>
      </c>
      <c r="AO119" s="77" t="s">
        <v>549</v>
      </c>
      <c r="AP119" s="77" t="s">
        <v>400</v>
      </c>
      <c r="AQ119" s="81"/>
      <c r="AT119" s="79"/>
      <c r="AU119" s="79"/>
      <c r="AV119" s="74">
        <v>0</v>
      </c>
      <c r="AW119" s="8">
        <v>3</v>
      </c>
      <c r="AX119" s="12">
        <v>250</v>
      </c>
    </row>
    <row r="120" spans="1:50" s="74" customFormat="1" ht="19.5" customHeight="1" thickTop="1" thickBot="1">
      <c r="A120" s="74">
        <v>1</v>
      </c>
      <c r="B120" s="75">
        <v>32302</v>
      </c>
      <c r="C120" s="231" t="s">
        <v>411</v>
      </c>
      <c r="D120" s="74">
        <v>1</v>
      </c>
      <c r="F120" s="74">
        <v>0</v>
      </c>
      <c r="G120" s="74">
        <v>1</v>
      </c>
      <c r="H120" s="74">
        <v>1</v>
      </c>
      <c r="I120" s="74">
        <v>1</v>
      </c>
      <c r="J120" s="74">
        <v>1</v>
      </c>
      <c r="K120" s="74">
        <v>4</v>
      </c>
      <c r="M120" s="74">
        <f>$J120*$K120*0.8*1.2*(1+$M118)+P120</f>
        <v>8.6135999999999999</v>
      </c>
      <c r="P120" s="74">
        <f>0.5*1.8*3</f>
        <v>2.7</v>
      </c>
      <c r="Z120" s="107">
        <v>1</v>
      </c>
      <c r="AA120" s="107"/>
      <c r="AB120" s="107"/>
      <c r="AC120" s="107"/>
      <c r="AD120" s="107"/>
      <c r="AE120" s="107"/>
      <c r="AF120" s="107"/>
      <c r="AG120" s="107" t="s">
        <v>404</v>
      </c>
      <c r="AH120" s="107">
        <v>1</v>
      </c>
      <c r="AI120" s="107">
        <v>0.05</v>
      </c>
      <c r="AJ120" s="107"/>
      <c r="AK120" s="107"/>
      <c r="AM120" s="208" t="s">
        <v>89</v>
      </c>
      <c r="AO120" s="77" t="s">
        <v>550</v>
      </c>
      <c r="AP120" s="77" t="s">
        <v>405</v>
      </c>
      <c r="AQ120" s="81"/>
      <c r="AT120" s="79"/>
      <c r="AU120" s="79"/>
      <c r="AV120" s="74">
        <v>0</v>
      </c>
      <c r="AW120" s="8">
        <v>-2</v>
      </c>
      <c r="AX120" s="12">
        <v>300</v>
      </c>
    </row>
    <row r="121" spans="1:50" s="74" customFormat="1" ht="19.5" customHeight="1" thickTop="1" thickBot="1">
      <c r="A121" s="74">
        <v>1</v>
      </c>
      <c r="B121" s="75">
        <v>32303</v>
      </c>
      <c r="C121" s="231" t="s">
        <v>409</v>
      </c>
      <c r="D121" s="74">
        <v>2</v>
      </c>
      <c r="F121" s="74">
        <v>39</v>
      </c>
      <c r="G121" s="74">
        <v>1</v>
      </c>
      <c r="H121" s="74">
        <v>1</v>
      </c>
      <c r="I121" s="74">
        <v>1</v>
      </c>
      <c r="J121" s="74">
        <v>3</v>
      </c>
      <c r="K121" s="74">
        <v>2.5</v>
      </c>
      <c r="M121" s="74">
        <f>$J121*$K121*0.8*1.2*(1+$M118)+P121</f>
        <v>11.357999999999999</v>
      </c>
      <c r="P121" s="74">
        <f>0.05*1.8*3</f>
        <v>0.27</v>
      </c>
      <c r="Z121" s="107">
        <v>1</v>
      </c>
      <c r="AA121" s="107"/>
      <c r="AB121" s="107"/>
      <c r="AC121" s="107"/>
      <c r="AD121" s="107"/>
      <c r="AE121" s="107"/>
      <c r="AF121" s="107"/>
      <c r="AG121" s="107" t="s">
        <v>404</v>
      </c>
      <c r="AH121" s="107">
        <v>1</v>
      </c>
      <c r="AI121" s="107">
        <v>0.05</v>
      </c>
      <c r="AJ121" s="107" t="s">
        <v>518</v>
      </c>
      <c r="AK121" s="107">
        <v>1</v>
      </c>
      <c r="AM121" s="208" t="s">
        <v>93</v>
      </c>
      <c r="AO121" s="77" t="s">
        <v>589</v>
      </c>
      <c r="AP121" s="77" t="s">
        <v>406</v>
      </c>
      <c r="AQ121" s="81"/>
      <c r="AT121" s="79"/>
      <c r="AU121" s="79"/>
      <c r="AV121" s="74">
        <v>0</v>
      </c>
      <c r="AW121" s="8">
        <v>-4</v>
      </c>
      <c r="AX121" s="12">
        <v>300</v>
      </c>
    </row>
    <row r="122" spans="1:50" s="74" customFormat="1" ht="19.5" customHeight="1" thickTop="1" thickBot="1">
      <c r="A122" s="74">
        <v>1</v>
      </c>
      <c r="B122" s="75">
        <v>32304</v>
      </c>
      <c r="C122" s="231" t="s">
        <v>410</v>
      </c>
      <c r="D122" s="74">
        <v>3</v>
      </c>
      <c r="F122" s="74">
        <v>55</v>
      </c>
      <c r="G122" s="74">
        <v>1</v>
      </c>
      <c r="H122" s="74">
        <v>1</v>
      </c>
      <c r="I122" s="74">
        <v>1</v>
      </c>
      <c r="J122" s="74">
        <v>1</v>
      </c>
      <c r="K122" s="74">
        <v>10</v>
      </c>
      <c r="M122" s="74">
        <f>$J122*$K122*0.8*1.2*(1+$M118)</f>
        <v>14.783999999999999</v>
      </c>
      <c r="Z122" s="107">
        <v>1</v>
      </c>
      <c r="AA122" s="97" t="s">
        <v>544</v>
      </c>
      <c r="AB122" s="97">
        <v>3</v>
      </c>
      <c r="AC122" s="107"/>
      <c r="AD122" s="107"/>
      <c r="AE122" s="107"/>
      <c r="AF122" s="107"/>
      <c r="AG122" s="107" t="s">
        <v>404</v>
      </c>
      <c r="AH122" s="107">
        <v>1</v>
      </c>
      <c r="AI122" s="107">
        <v>0.05</v>
      </c>
      <c r="AJ122" s="107"/>
      <c r="AK122" s="107"/>
      <c r="AM122" s="208" t="s">
        <v>96</v>
      </c>
      <c r="AO122" s="77" t="s">
        <v>592</v>
      </c>
      <c r="AP122" s="77" t="s">
        <v>407</v>
      </c>
      <c r="AQ122" s="81"/>
      <c r="AT122" s="79"/>
      <c r="AU122" s="79"/>
      <c r="AV122" s="74">
        <v>10</v>
      </c>
      <c r="AW122" s="8">
        <v>0</v>
      </c>
      <c r="AX122" s="12">
        <v>-1000</v>
      </c>
    </row>
    <row r="123" spans="1:50" s="65" customFormat="1" ht="19.5" customHeight="1" thickTop="1" thickBot="1">
      <c r="A123" s="65">
        <v>1</v>
      </c>
      <c r="B123" s="66">
        <v>32400</v>
      </c>
      <c r="C123" s="67" t="s">
        <v>480</v>
      </c>
      <c r="D123" s="65">
        <v>1</v>
      </c>
      <c r="F123" s="65">
        <v>0</v>
      </c>
      <c r="G123" s="65">
        <v>1</v>
      </c>
      <c r="H123" s="65">
        <v>1</v>
      </c>
      <c r="I123" s="65">
        <v>1</v>
      </c>
      <c r="M123" s="65">
        <v>0.25</v>
      </c>
      <c r="Y123" s="65">
        <v>1</v>
      </c>
      <c r="Z123" s="106">
        <v>1</v>
      </c>
      <c r="AA123" s="106" t="s">
        <v>491</v>
      </c>
      <c r="AB123" s="106">
        <v>3</v>
      </c>
      <c r="AC123" s="106"/>
      <c r="AD123" s="106"/>
      <c r="AE123" s="106"/>
      <c r="AF123" s="106"/>
      <c r="AG123" s="153"/>
      <c r="AH123" s="106"/>
      <c r="AI123" s="106"/>
      <c r="AJ123" s="106"/>
      <c r="AK123" s="106"/>
      <c r="AM123" s="66" t="s">
        <v>82</v>
      </c>
      <c r="AO123" s="71" t="s">
        <v>629</v>
      </c>
      <c r="AP123" s="71" t="s">
        <v>423</v>
      </c>
      <c r="AQ123" s="73"/>
      <c r="AT123" s="70"/>
      <c r="AU123" s="70"/>
      <c r="AV123" s="65">
        <v>0</v>
      </c>
    </row>
    <row r="124" spans="1:50" s="65" customFormat="1" ht="19.5" customHeight="1" thickTop="1" thickBot="1">
      <c r="A124" s="65">
        <v>1</v>
      </c>
      <c r="B124" s="66">
        <v>32401</v>
      </c>
      <c r="C124" s="67" t="s">
        <v>400</v>
      </c>
      <c r="D124" s="65">
        <v>1</v>
      </c>
      <c r="F124" s="65">
        <v>0</v>
      </c>
      <c r="G124" s="65">
        <v>1</v>
      </c>
      <c r="H124" s="65">
        <v>1</v>
      </c>
      <c r="I124" s="65">
        <v>1</v>
      </c>
      <c r="J124" s="65">
        <v>3</v>
      </c>
      <c r="K124" s="65">
        <v>1</v>
      </c>
      <c r="M124" s="74">
        <f>$J124*$K124*0.8*1.2+P119</f>
        <v>2.8800000000000003</v>
      </c>
      <c r="Z124" s="106">
        <v>1</v>
      </c>
      <c r="AA124" s="106"/>
      <c r="AB124" s="106"/>
      <c r="AC124" s="106"/>
      <c r="AD124" s="106"/>
      <c r="AE124" s="106"/>
      <c r="AF124" s="106"/>
      <c r="AG124" s="153"/>
      <c r="AH124" s="106"/>
      <c r="AI124" s="106"/>
      <c r="AJ124" s="106"/>
      <c r="AK124" s="106"/>
      <c r="AM124" s="66" t="s">
        <v>86</v>
      </c>
      <c r="AO124" s="71" t="s">
        <v>557</v>
      </c>
      <c r="AP124" s="71" t="s">
        <v>400</v>
      </c>
      <c r="AQ124" s="73"/>
      <c r="AT124" s="70"/>
      <c r="AU124" s="70"/>
      <c r="AV124" s="65">
        <v>0</v>
      </c>
      <c r="AW124" s="8">
        <v>3</v>
      </c>
      <c r="AX124" s="12">
        <v>250</v>
      </c>
    </row>
    <row r="125" spans="1:50" s="65" customFormat="1" ht="19.5" customHeight="1" thickTop="1" thickBot="1">
      <c r="A125" s="65">
        <v>1</v>
      </c>
      <c r="B125" s="66">
        <v>32402</v>
      </c>
      <c r="C125" s="67" t="s">
        <v>428</v>
      </c>
      <c r="D125" s="65">
        <v>1</v>
      </c>
      <c r="F125" s="65">
        <v>0</v>
      </c>
      <c r="G125" s="65">
        <v>1</v>
      </c>
      <c r="H125" s="65">
        <v>1</v>
      </c>
      <c r="I125" s="65">
        <v>1</v>
      </c>
      <c r="J125" s="65">
        <v>1</v>
      </c>
      <c r="K125" s="65">
        <v>4</v>
      </c>
      <c r="M125" s="74">
        <f>$J125*$K125*0.8*1.2+P125</f>
        <v>5.46</v>
      </c>
      <c r="P125" s="65">
        <f>0.3*1.8*3</f>
        <v>1.62</v>
      </c>
      <c r="Z125" s="106">
        <v>1</v>
      </c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M125" s="66" t="s">
        <v>89</v>
      </c>
      <c r="AO125" s="71" t="s">
        <v>547</v>
      </c>
      <c r="AP125" s="71" t="s">
        <v>424</v>
      </c>
      <c r="AQ125" s="73"/>
      <c r="AT125" s="70"/>
      <c r="AU125" s="70"/>
      <c r="AV125" s="65">
        <v>0</v>
      </c>
      <c r="AW125" s="8">
        <v>-2</v>
      </c>
      <c r="AX125" s="12">
        <v>300</v>
      </c>
    </row>
    <row r="126" spans="1:50" s="65" customFormat="1" ht="19.5" customHeight="1" thickTop="1" thickBot="1">
      <c r="A126" s="65">
        <v>1</v>
      </c>
      <c r="B126" s="66">
        <v>32403</v>
      </c>
      <c r="C126" s="67" t="s">
        <v>429</v>
      </c>
      <c r="D126" s="65">
        <v>2</v>
      </c>
      <c r="F126" s="65">
        <v>39</v>
      </c>
      <c r="G126" s="65">
        <v>1</v>
      </c>
      <c r="H126" s="65">
        <v>1</v>
      </c>
      <c r="I126" s="65">
        <v>1</v>
      </c>
      <c r="J126" s="65">
        <v>3</v>
      </c>
      <c r="K126" s="65">
        <v>1.67</v>
      </c>
      <c r="M126" s="74">
        <f>$J126*$K126*0.8*1.2</f>
        <v>4.8095999999999997</v>
      </c>
      <c r="Z126" s="106">
        <v>1</v>
      </c>
      <c r="AA126" s="106" t="s">
        <v>426</v>
      </c>
      <c r="AB126" s="106">
        <v>3</v>
      </c>
      <c r="AC126" s="106"/>
      <c r="AD126" s="106"/>
      <c r="AE126" s="106"/>
      <c r="AF126" s="106"/>
      <c r="AG126" s="153"/>
      <c r="AH126" s="106"/>
      <c r="AI126" s="106"/>
      <c r="AJ126" s="106"/>
      <c r="AK126" s="106"/>
      <c r="AM126" s="66" t="s">
        <v>93</v>
      </c>
      <c r="AO126" s="71" t="s">
        <v>590</v>
      </c>
      <c r="AP126" s="71" t="s">
        <v>425</v>
      </c>
      <c r="AQ126" s="73"/>
      <c r="AT126" s="70"/>
      <c r="AU126" s="70"/>
      <c r="AV126" s="65">
        <v>0</v>
      </c>
      <c r="AW126" s="8">
        <v>-4</v>
      </c>
      <c r="AX126" s="12">
        <v>300</v>
      </c>
    </row>
    <row r="127" spans="1:50" s="65" customFormat="1" ht="19.5" customHeight="1" thickTop="1" thickBot="1">
      <c r="A127" s="65">
        <v>1</v>
      </c>
      <c r="B127" s="66">
        <v>32404</v>
      </c>
      <c r="C127" s="67" t="s">
        <v>430</v>
      </c>
      <c r="D127" s="65">
        <v>3</v>
      </c>
      <c r="F127" s="65">
        <v>55</v>
      </c>
      <c r="G127" s="65">
        <v>1</v>
      </c>
      <c r="H127" s="65">
        <v>1</v>
      </c>
      <c r="I127" s="65">
        <v>1</v>
      </c>
      <c r="J127" s="65">
        <v>6</v>
      </c>
      <c r="K127" s="65">
        <v>1.67</v>
      </c>
      <c r="M127" s="74">
        <f>$J127*$K127*0.8*1.2</f>
        <v>9.6191999999999993</v>
      </c>
      <c r="Z127" s="106">
        <v>1</v>
      </c>
      <c r="AA127" s="106"/>
      <c r="AB127" s="106"/>
      <c r="AC127" s="106"/>
      <c r="AD127" s="106"/>
      <c r="AE127" s="106"/>
      <c r="AF127" s="106"/>
      <c r="AG127" s="153"/>
      <c r="AH127" s="106"/>
      <c r="AI127" s="106"/>
      <c r="AJ127" s="106"/>
      <c r="AK127" s="106"/>
      <c r="AM127" s="66" t="s">
        <v>96</v>
      </c>
      <c r="AO127" s="71" t="s">
        <v>591</v>
      </c>
      <c r="AP127" s="71" t="s">
        <v>427</v>
      </c>
      <c r="AQ127" s="73"/>
      <c r="AT127" s="70"/>
      <c r="AU127" s="70"/>
      <c r="AV127" s="65">
        <v>10</v>
      </c>
      <c r="AW127" s="8">
        <v>0</v>
      </c>
      <c r="AX127" s="12">
        <v>-1000</v>
      </c>
    </row>
    <row r="128" spans="1:50" s="171" customFormat="1" ht="19.5" customHeight="1" thickTop="1" thickBot="1">
      <c r="A128" s="171">
        <v>1</v>
      </c>
      <c r="B128" s="172">
        <v>32500</v>
      </c>
      <c r="C128" s="237" t="s">
        <v>545</v>
      </c>
      <c r="D128" s="171">
        <v>1</v>
      </c>
      <c r="F128" s="171">
        <v>0</v>
      </c>
      <c r="G128" s="171">
        <v>1</v>
      </c>
      <c r="H128" s="171">
        <v>1</v>
      </c>
      <c r="I128" s="171">
        <v>1</v>
      </c>
      <c r="M128" s="171">
        <v>0.25</v>
      </c>
      <c r="Y128" s="171">
        <v>0</v>
      </c>
      <c r="Z128" s="174">
        <v>1</v>
      </c>
      <c r="AA128" s="157" t="s">
        <v>503</v>
      </c>
      <c r="AB128" s="157">
        <v>3</v>
      </c>
      <c r="AC128" s="174"/>
      <c r="AD128" s="174"/>
      <c r="AE128" s="174"/>
      <c r="AF128" s="174"/>
      <c r="AG128" s="175"/>
      <c r="AH128" s="174"/>
      <c r="AI128" s="174"/>
      <c r="AJ128" s="174"/>
      <c r="AK128" s="174"/>
      <c r="AM128" s="172" t="s">
        <v>82</v>
      </c>
      <c r="AO128" s="179" t="s">
        <v>630</v>
      </c>
      <c r="AP128" s="176" t="s">
        <v>213</v>
      </c>
      <c r="AQ128" s="177"/>
      <c r="AT128" s="178"/>
      <c r="AU128" s="178"/>
      <c r="AV128" s="171">
        <v>0</v>
      </c>
    </row>
    <row r="129" spans="1:50" s="171" customFormat="1" ht="19.5" customHeight="1" thickTop="1" thickBot="1">
      <c r="A129" s="171">
        <v>1</v>
      </c>
      <c r="B129" s="172">
        <v>32501</v>
      </c>
      <c r="C129" s="173" t="s">
        <v>182</v>
      </c>
      <c r="D129" s="171">
        <v>1</v>
      </c>
      <c r="F129" s="171">
        <v>0</v>
      </c>
      <c r="G129" s="171">
        <v>1</v>
      </c>
      <c r="H129" s="171">
        <v>1</v>
      </c>
      <c r="I129" s="171">
        <v>1</v>
      </c>
      <c r="J129" s="13">
        <v>3</v>
      </c>
      <c r="K129" s="171">
        <v>1</v>
      </c>
      <c r="M129" s="171">
        <f>$J129*$K129*0.8*(1.2+M128)</f>
        <v>3.4800000000000004</v>
      </c>
      <c r="Z129" s="174">
        <v>1</v>
      </c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74"/>
      <c r="AM129" s="172" t="s">
        <v>86</v>
      </c>
      <c r="AO129" s="179" t="s">
        <v>571</v>
      </c>
      <c r="AP129" s="179" t="s">
        <v>146</v>
      </c>
      <c r="AQ129" s="177"/>
      <c r="AT129" s="178"/>
      <c r="AU129" s="178"/>
      <c r="AV129" s="171">
        <v>0</v>
      </c>
      <c r="AW129" s="8">
        <v>3</v>
      </c>
      <c r="AX129" s="12">
        <v>250</v>
      </c>
    </row>
    <row r="130" spans="1:50" s="171" customFormat="1" ht="19.5" customHeight="1" thickTop="1" thickBot="1">
      <c r="A130" s="171">
        <v>1</v>
      </c>
      <c r="B130" s="172">
        <v>32502</v>
      </c>
      <c r="C130" s="237" t="s">
        <v>519</v>
      </c>
      <c r="D130" s="171">
        <v>1</v>
      </c>
      <c r="F130" s="171">
        <v>0</v>
      </c>
      <c r="G130" s="171">
        <v>1</v>
      </c>
      <c r="H130" s="171">
        <v>1</v>
      </c>
      <c r="I130" s="171">
        <v>1</v>
      </c>
      <c r="J130" s="13">
        <v>1</v>
      </c>
      <c r="K130" s="171">
        <v>4</v>
      </c>
      <c r="M130" s="171">
        <f>$J130*$K130*0.8*(1.2+M128)+P130</f>
        <v>6.4399999999999995</v>
      </c>
      <c r="P130" s="171">
        <f>0.4*1.5*3</f>
        <v>1.8000000000000003</v>
      </c>
      <c r="Z130" s="174">
        <v>1</v>
      </c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74"/>
      <c r="AM130" s="172" t="s">
        <v>89</v>
      </c>
      <c r="AO130" s="179" t="s">
        <v>550</v>
      </c>
      <c r="AP130" s="176" t="s">
        <v>214</v>
      </c>
      <c r="AQ130" s="177"/>
      <c r="AT130" s="178"/>
      <c r="AU130" s="178"/>
      <c r="AV130" s="171">
        <v>0</v>
      </c>
      <c r="AW130" s="8">
        <v>-2</v>
      </c>
      <c r="AX130" s="12">
        <v>300</v>
      </c>
    </row>
    <row r="131" spans="1:50" s="171" customFormat="1" ht="19.5" customHeight="1" thickTop="1" thickBot="1">
      <c r="A131" s="171">
        <v>1</v>
      </c>
      <c r="B131" s="172">
        <v>32503</v>
      </c>
      <c r="C131" s="237" t="s">
        <v>453</v>
      </c>
      <c r="D131" s="171">
        <v>2</v>
      </c>
      <c r="F131" s="171">
        <f t="shared" ref="F131:F132" si="23">INT(1.5^(D131/10)*(D131+4)^2*G131)</f>
        <v>39</v>
      </c>
      <c r="G131" s="171">
        <v>1</v>
      </c>
      <c r="H131" s="171">
        <v>1</v>
      </c>
      <c r="I131" s="171">
        <v>1</v>
      </c>
      <c r="J131" s="13">
        <v>1</v>
      </c>
      <c r="K131" s="171">
        <v>8</v>
      </c>
      <c r="M131" s="171">
        <f>$J131*$K131*0.8*(1.2+M128)</f>
        <v>9.2799999999999994</v>
      </c>
      <c r="R131" s="171" t="s">
        <v>432</v>
      </c>
      <c r="Z131" s="174">
        <v>1</v>
      </c>
      <c r="AA131" s="97" t="s">
        <v>544</v>
      </c>
      <c r="AB131" s="97">
        <v>3</v>
      </c>
      <c r="AC131" s="174"/>
      <c r="AD131" s="174"/>
      <c r="AE131" s="174"/>
      <c r="AF131" s="174"/>
      <c r="AG131" s="174"/>
      <c r="AH131" s="174"/>
      <c r="AI131" s="174"/>
      <c r="AJ131" s="174"/>
      <c r="AK131" s="174"/>
      <c r="AM131" s="172" t="s">
        <v>93</v>
      </c>
      <c r="AO131" s="179" t="s">
        <v>593</v>
      </c>
      <c r="AP131" s="176" t="s">
        <v>198</v>
      </c>
      <c r="AQ131" s="177"/>
      <c r="AT131" s="178"/>
      <c r="AU131" s="178"/>
      <c r="AV131" s="171">
        <v>0</v>
      </c>
      <c r="AW131" s="8">
        <v>-4</v>
      </c>
      <c r="AX131" s="12">
        <v>300</v>
      </c>
    </row>
    <row r="132" spans="1:50" s="171" customFormat="1" ht="19.5" customHeight="1" thickTop="1" thickBot="1">
      <c r="A132" s="171">
        <v>1</v>
      </c>
      <c r="B132" s="172">
        <v>32504</v>
      </c>
      <c r="C132" s="237" t="s">
        <v>452</v>
      </c>
      <c r="D132" s="171">
        <v>3</v>
      </c>
      <c r="F132" s="171">
        <f t="shared" si="23"/>
        <v>55</v>
      </c>
      <c r="G132" s="171">
        <v>1</v>
      </c>
      <c r="H132" s="171">
        <v>1</v>
      </c>
      <c r="I132" s="171">
        <v>1</v>
      </c>
      <c r="J132" s="13">
        <v>1</v>
      </c>
      <c r="K132" s="171">
        <v>10</v>
      </c>
      <c r="M132" s="171">
        <f>$J132*$K132*0.8*(1.2+M128)</f>
        <v>11.6</v>
      </c>
      <c r="Z132" s="174">
        <v>1</v>
      </c>
      <c r="AA132" s="97" t="s">
        <v>544</v>
      </c>
      <c r="AB132" s="97">
        <v>3</v>
      </c>
      <c r="AC132" s="174"/>
      <c r="AD132" s="174"/>
      <c r="AE132" s="174"/>
      <c r="AF132" s="174"/>
      <c r="AG132" s="175"/>
      <c r="AH132" s="174"/>
      <c r="AI132" s="174"/>
      <c r="AJ132" s="174"/>
      <c r="AK132" s="174"/>
      <c r="AM132" s="172" t="s">
        <v>96</v>
      </c>
      <c r="AO132" s="179" t="s">
        <v>592</v>
      </c>
      <c r="AP132" s="176" t="s">
        <v>215</v>
      </c>
      <c r="AQ132" s="177"/>
      <c r="AT132" s="178"/>
      <c r="AU132" s="178"/>
      <c r="AV132" s="171">
        <v>10</v>
      </c>
      <c r="AW132" s="8">
        <v>0</v>
      </c>
      <c r="AX132" s="12">
        <v>-1000</v>
      </c>
    </row>
    <row r="133" spans="1:50" s="154" customFormat="1" ht="19.5" customHeight="1" thickTop="1" thickBot="1">
      <c r="A133" s="154">
        <v>1</v>
      </c>
      <c r="B133" s="155">
        <v>33000</v>
      </c>
      <c r="C133" s="156" t="s">
        <v>370</v>
      </c>
      <c r="D133" s="154">
        <v>1</v>
      </c>
      <c r="F133" s="154">
        <v>0</v>
      </c>
      <c r="G133" s="154">
        <v>1</v>
      </c>
      <c r="H133" s="154">
        <v>1</v>
      </c>
      <c r="I133" s="154">
        <v>1</v>
      </c>
      <c r="M133" s="154">
        <v>0.5</v>
      </c>
      <c r="Y133" s="154">
        <v>0</v>
      </c>
      <c r="Z133" s="157">
        <v>1</v>
      </c>
      <c r="AA133" s="243" t="s">
        <v>375</v>
      </c>
      <c r="AB133" s="243">
        <v>3</v>
      </c>
      <c r="AC133" s="174"/>
      <c r="AD133" s="174"/>
      <c r="AE133" s="157"/>
      <c r="AF133" s="157"/>
      <c r="AG133" s="158"/>
      <c r="AH133" s="157"/>
      <c r="AI133" s="157"/>
      <c r="AJ133" s="157"/>
      <c r="AK133" s="157"/>
      <c r="AM133" s="155" t="s">
        <v>82</v>
      </c>
      <c r="AO133" s="159" t="s">
        <v>631</v>
      </c>
      <c r="AP133" s="159" t="s">
        <v>366</v>
      </c>
      <c r="AQ133" s="160"/>
      <c r="AT133" s="161"/>
      <c r="AU133" s="161"/>
      <c r="AV133" s="12">
        <v>0</v>
      </c>
      <c r="AW133" s="12"/>
      <c r="AX133" s="12"/>
    </row>
    <row r="134" spans="1:50" s="154" customFormat="1" ht="19.5" customHeight="1" thickTop="1" thickBot="1">
      <c r="A134" s="154">
        <v>1</v>
      </c>
      <c r="B134" s="155">
        <v>33001</v>
      </c>
      <c r="C134" s="156" t="s">
        <v>371</v>
      </c>
      <c r="D134" s="154">
        <v>1</v>
      </c>
      <c r="F134" s="154">
        <v>0</v>
      </c>
      <c r="G134" s="154">
        <v>1</v>
      </c>
      <c r="H134" s="154">
        <v>1</v>
      </c>
      <c r="I134" s="154">
        <v>1</v>
      </c>
      <c r="J134" s="8">
        <v>3</v>
      </c>
      <c r="K134" s="154">
        <v>1</v>
      </c>
      <c r="M134" s="171">
        <f>$J134*$K134*0.8*1.7</f>
        <v>4.08</v>
      </c>
      <c r="Z134" s="157">
        <v>1</v>
      </c>
      <c r="AA134" s="157"/>
      <c r="AB134" s="157"/>
      <c r="AC134" s="157"/>
      <c r="AD134" s="157"/>
      <c r="AE134" s="157"/>
      <c r="AF134" s="157"/>
      <c r="AG134" s="158"/>
      <c r="AH134" s="157"/>
      <c r="AI134" s="157"/>
      <c r="AJ134" s="157"/>
      <c r="AK134" s="157"/>
      <c r="AM134" s="155" t="s">
        <v>86</v>
      </c>
      <c r="AO134" s="159" t="s">
        <v>557</v>
      </c>
      <c r="AP134" s="159" t="s">
        <v>367</v>
      </c>
      <c r="AQ134" s="160"/>
      <c r="AT134" s="161"/>
      <c r="AU134" s="161"/>
      <c r="AV134" s="12">
        <v>0</v>
      </c>
      <c r="AW134" s="8">
        <v>3</v>
      </c>
      <c r="AX134" s="12">
        <v>250</v>
      </c>
    </row>
    <row r="135" spans="1:50" s="154" customFormat="1" ht="19.5" customHeight="1" thickTop="1" thickBot="1">
      <c r="A135" s="154">
        <v>1</v>
      </c>
      <c r="B135" s="155">
        <v>33002</v>
      </c>
      <c r="C135" s="156" t="s">
        <v>372</v>
      </c>
      <c r="D135" s="154">
        <v>1</v>
      </c>
      <c r="F135" s="154">
        <v>0</v>
      </c>
      <c r="G135" s="154">
        <v>1</v>
      </c>
      <c r="H135" s="154">
        <v>1</v>
      </c>
      <c r="I135" s="154">
        <v>1</v>
      </c>
      <c r="J135" s="8">
        <v>1</v>
      </c>
      <c r="K135" s="154">
        <v>4</v>
      </c>
      <c r="M135" s="171">
        <f>$J135*$K135*0.8*1.7*2</f>
        <v>10.88</v>
      </c>
      <c r="Z135" s="157">
        <v>1</v>
      </c>
      <c r="AA135" s="157"/>
      <c r="AB135" s="157"/>
      <c r="AC135" s="157"/>
      <c r="AD135" s="157"/>
      <c r="AE135" s="157"/>
      <c r="AF135" s="157"/>
      <c r="AG135" s="158"/>
      <c r="AH135" s="157"/>
      <c r="AI135" s="157"/>
      <c r="AJ135" s="157"/>
      <c r="AK135" s="157"/>
      <c r="AM135" s="155" t="s">
        <v>89</v>
      </c>
      <c r="AO135" s="159" t="s">
        <v>596</v>
      </c>
      <c r="AP135" s="159" t="s">
        <v>368</v>
      </c>
      <c r="AQ135" s="160"/>
      <c r="AT135" s="161"/>
      <c r="AU135" s="161"/>
      <c r="AV135" s="12">
        <v>0</v>
      </c>
      <c r="AW135" s="8">
        <v>-2</v>
      </c>
      <c r="AX135" s="12">
        <v>300</v>
      </c>
    </row>
    <row r="136" spans="1:50" s="154" customFormat="1" ht="19.5" customHeight="1" thickTop="1" thickBot="1">
      <c r="A136" s="154">
        <v>1</v>
      </c>
      <c r="B136" s="155">
        <v>33003</v>
      </c>
      <c r="C136" s="156" t="s">
        <v>374</v>
      </c>
      <c r="D136" s="154">
        <v>2</v>
      </c>
      <c r="F136" s="154">
        <f t="shared" ref="F136:F137" si="24">INT(1.5^(D136/10)*(D136+4)^2*G136)</f>
        <v>39</v>
      </c>
      <c r="G136" s="154">
        <v>1</v>
      </c>
      <c r="H136" s="154">
        <v>1</v>
      </c>
      <c r="I136" s="154">
        <v>1</v>
      </c>
      <c r="J136" s="8">
        <v>3</v>
      </c>
      <c r="K136" s="154">
        <v>2</v>
      </c>
      <c r="M136" s="171">
        <f>$J136*$K136*0.8*1.7+P136</f>
        <v>10.86</v>
      </c>
      <c r="P136" s="154">
        <f>0.3*1.8*5</f>
        <v>2.7</v>
      </c>
      <c r="Z136" s="157">
        <v>1</v>
      </c>
      <c r="AA136" s="157" t="s">
        <v>376</v>
      </c>
      <c r="AB136" s="157">
        <v>1</v>
      </c>
      <c r="AC136" s="157"/>
      <c r="AD136" s="157"/>
      <c r="AE136" s="157"/>
      <c r="AF136" s="157"/>
      <c r="AG136" s="157"/>
      <c r="AH136" s="157"/>
      <c r="AI136" s="157"/>
      <c r="AJ136" s="157"/>
      <c r="AK136" s="157"/>
      <c r="AM136" s="155" t="s">
        <v>93</v>
      </c>
      <c r="AO136" s="159" t="s">
        <v>594</v>
      </c>
      <c r="AP136" s="159" t="s">
        <v>369</v>
      </c>
      <c r="AQ136" s="160"/>
      <c r="AT136" s="161"/>
      <c r="AU136" s="161"/>
      <c r="AV136" s="12">
        <v>0</v>
      </c>
      <c r="AW136" s="8">
        <v>-4</v>
      </c>
      <c r="AX136" s="12">
        <v>300</v>
      </c>
    </row>
    <row r="137" spans="1:50" s="154" customFormat="1" ht="19.5" customHeight="1" thickTop="1" thickBot="1">
      <c r="A137" s="154">
        <v>1</v>
      </c>
      <c r="B137" s="155">
        <v>33004</v>
      </c>
      <c r="C137" s="156" t="s">
        <v>373</v>
      </c>
      <c r="D137" s="154">
        <v>3</v>
      </c>
      <c r="F137" s="154">
        <f t="shared" si="24"/>
        <v>55</v>
      </c>
      <c r="G137" s="154">
        <v>1</v>
      </c>
      <c r="H137" s="154">
        <v>1</v>
      </c>
      <c r="I137" s="154">
        <v>1</v>
      </c>
      <c r="J137" s="8">
        <v>14</v>
      </c>
      <c r="K137" s="154">
        <v>0.71399999999999997</v>
      </c>
      <c r="M137" s="171">
        <f t="shared" ref="M137" si="25">$J137*$K137*0.8*1.7</f>
        <v>13.59456</v>
      </c>
      <c r="Z137" s="157">
        <v>1</v>
      </c>
      <c r="AA137" s="157"/>
      <c r="AB137" s="157"/>
      <c r="AC137" s="157"/>
      <c r="AD137" s="157"/>
      <c r="AE137" s="157"/>
      <c r="AF137" s="157"/>
      <c r="AG137" s="158"/>
      <c r="AH137" s="157"/>
      <c r="AI137" s="157"/>
      <c r="AJ137" s="157"/>
      <c r="AK137" s="157"/>
      <c r="AM137" s="155" t="s">
        <v>96</v>
      </c>
      <c r="AO137" s="159" t="s">
        <v>587</v>
      </c>
      <c r="AP137" s="159" t="s">
        <v>358</v>
      </c>
      <c r="AQ137" s="160"/>
      <c r="AT137" s="161"/>
      <c r="AU137" s="161"/>
      <c r="AV137" s="12">
        <v>10</v>
      </c>
      <c r="AW137" s="8">
        <v>0</v>
      </c>
      <c r="AX137" s="12">
        <v>-1000</v>
      </c>
    </row>
    <row r="138" spans="1:50" s="8" customFormat="1" ht="19.5" customHeight="1" thickTop="1" thickBot="1">
      <c r="A138" s="8">
        <v>1</v>
      </c>
      <c r="B138" s="17">
        <v>40100</v>
      </c>
      <c r="C138" s="123" t="s">
        <v>181</v>
      </c>
      <c r="D138" s="8">
        <v>1</v>
      </c>
      <c r="F138" s="8">
        <v>0</v>
      </c>
      <c r="G138" s="8">
        <v>1</v>
      </c>
      <c r="H138" s="8">
        <v>1</v>
      </c>
      <c r="I138" s="8">
        <v>1</v>
      </c>
      <c r="M138" s="8">
        <v>1</v>
      </c>
      <c r="Y138" s="8">
        <v>0</v>
      </c>
      <c r="Z138" s="93">
        <v>1</v>
      </c>
      <c r="AA138" s="93" t="s">
        <v>334</v>
      </c>
      <c r="AB138" s="93">
        <v>3</v>
      </c>
      <c r="AC138" s="93"/>
      <c r="AD138" s="93"/>
      <c r="AE138" s="93"/>
      <c r="AF138" s="93"/>
      <c r="AG138" s="124"/>
      <c r="AH138" s="93"/>
      <c r="AI138" s="93"/>
      <c r="AJ138" s="93"/>
      <c r="AK138" s="93"/>
      <c r="AM138" s="17" t="s">
        <v>82</v>
      </c>
      <c r="AO138" s="82" t="s">
        <v>595</v>
      </c>
      <c r="AP138" s="125" t="s">
        <v>184</v>
      </c>
      <c r="AQ138" s="83"/>
      <c r="AT138" s="49"/>
      <c r="AU138" s="49"/>
      <c r="AV138" s="8">
        <v>0</v>
      </c>
    </row>
    <row r="139" spans="1:50" s="8" customFormat="1" ht="19.5" customHeight="1" thickTop="1" thickBot="1">
      <c r="A139" s="8">
        <v>1</v>
      </c>
      <c r="B139" s="17">
        <v>40101</v>
      </c>
      <c r="C139" s="123" t="s">
        <v>182</v>
      </c>
      <c r="D139" s="8">
        <v>1</v>
      </c>
      <c r="F139" s="8">
        <v>0</v>
      </c>
      <c r="G139" s="8">
        <v>1</v>
      </c>
      <c r="H139" s="8">
        <v>1</v>
      </c>
      <c r="I139" s="8">
        <v>1</v>
      </c>
      <c r="J139" s="8">
        <v>3</v>
      </c>
      <c r="K139" s="8">
        <v>1</v>
      </c>
      <c r="M139" s="171">
        <f>$J139*$K139*0.8*1.2</f>
        <v>2.8800000000000003</v>
      </c>
      <c r="Z139" s="93">
        <v>1</v>
      </c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M139" s="17" t="s">
        <v>86</v>
      </c>
      <c r="AO139" s="82" t="s">
        <v>562</v>
      </c>
      <c r="AP139" s="82" t="s">
        <v>146</v>
      </c>
      <c r="AQ139" s="83"/>
      <c r="AT139" s="49"/>
      <c r="AU139" s="49"/>
      <c r="AV139" s="8">
        <v>0</v>
      </c>
      <c r="AW139" s="8">
        <v>3</v>
      </c>
      <c r="AX139" s="12">
        <v>250</v>
      </c>
    </row>
    <row r="140" spans="1:50" s="8" customFormat="1" ht="19.5" customHeight="1" thickTop="1" thickBot="1">
      <c r="A140" s="8">
        <v>1</v>
      </c>
      <c r="B140" s="17">
        <v>40102</v>
      </c>
      <c r="C140" s="238" t="s">
        <v>454</v>
      </c>
      <c r="D140" s="8">
        <v>1</v>
      </c>
      <c r="F140" s="8">
        <v>0</v>
      </c>
      <c r="G140" s="8">
        <v>1</v>
      </c>
      <c r="H140" s="8">
        <v>1</v>
      </c>
      <c r="I140" s="8">
        <v>1</v>
      </c>
      <c r="J140" s="8">
        <v>1</v>
      </c>
      <c r="K140" s="8">
        <v>4</v>
      </c>
      <c r="M140" s="171">
        <f>$J140*$K140*0.8*1.2+P140</f>
        <v>5.46</v>
      </c>
      <c r="P140" s="8">
        <f>0.3*1.8*3</f>
        <v>1.62</v>
      </c>
      <c r="Z140" s="93">
        <v>1</v>
      </c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M140" s="17" t="s">
        <v>89</v>
      </c>
      <c r="AO140" s="82" t="s">
        <v>547</v>
      </c>
      <c r="AP140" s="125" t="s">
        <v>185</v>
      </c>
      <c r="AQ140" s="83"/>
      <c r="AT140" s="49"/>
      <c r="AU140" s="49"/>
      <c r="AV140" s="8">
        <v>0</v>
      </c>
      <c r="AW140" s="8">
        <v>-2</v>
      </c>
      <c r="AX140" s="12">
        <v>300</v>
      </c>
    </row>
    <row r="141" spans="1:50" s="8" customFormat="1" ht="19.5" customHeight="1" thickTop="1" thickBot="1">
      <c r="A141" s="8">
        <v>1</v>
      </c>
      <c r="B141" s="17">
        <v>40103</v>
      </c>
      <c r="C141" s="238" t="s">
        <v>455</v>
      </c>
      <c r="D141" s="8">
        <v>2</v>
      </c>
      <c r="F141" s="8">
        <f t="shared" ref="F141:F142" si="26">INT(1.5^(D141/10)*(D141+4)^2*G141)</f>
        <v>39</v>
      </c>
      <c r="G141" s="8">
        <v>1</v>
      </c>
      <c r="H141" s="8">
        <v>1</v>
      </c>
      <c r="I141" s="8">
        <v>1</v>
      </c>
      <c r="J141" s="8">
        <v>3</v>
      </c>
      <c r="K141" s="8">
        <v>2.67</v>
      </c>
      <c r="M141" s="171">
        <f t="shared" ref="M141:M142" si="27">$J141*$K141*0.8*1.2</f>
        <v>7.6896000000000004</v>
      </c>
      <c r="Z141" s="93">
        <v>1</v>
      </c>
      <c r="AA141" s="93"/>
      <c r="AB141" s="93"/>
      <c r="AC141" s="93"/>
      <c r="AD141" s="93"/>
      <c r="AE141" s="93"/>
      <c r="AF141" s="93"/>
      <c r="AG141" s="93" t="s">
        <v>520</v>
      </c>
      <c r="AH141" s="93">
        <v>1</v>
      </c>
      <c r="AI141" s="93"/>
      <c r="AJ141" s="93"/>
      <c r="AK141" s="93"/>
      <c r="AM141" s="17" t="s">
        <v>93</v>
      </c>
      <c r="AO141" s="82" t="s">
        <v>597</v>
      </c>
      <c r="AP141" s="126" t="s">
        <v>186</v>
      </c>
      <c r="AQ141" s="83"/>
      <c r="AT141" s="49"/>
      <c r="AU141" s="49"/>
      <c r="AV141" s="8">
        <v>0</v>
      </c>
      <c r="AW141" s="8">
        <v>-4</v>
      </c>
      <c r="AX141" s="12">
        <v>300</v>
      </c>
    </row>
    <row r="142" spans="1:50" s="8" customFormat="1" ht="19.5" customHeight="1" thickTop="1" thickBot="1">
      <c r="A142" s="8">
        <v>1</v>
      </c>
      <c r="B142" s="17">
        <v>40104</v>
      </c>
      <c r="C142" s="238" t="s">
        <v>456</v>
      </c>
      <c r="D142" s="8">
        <v>3</v>
      </c>
      <c r="F142" s="8">
        <f t="shared" si="26"/>
        <v>55</v>
      </c>
      <c r="G142" s="8">
        <v>1</v>
      </c>
      <c r="H142" s="8">
        <v>1</v>
      </c>
      <c r="I142" s="8">
        <v>1</v>
      </c>
      <c r="J142" s="8">
        <v>14</v>
      </c>
      <c r="K142" s="8">
        <v>0.71399999999999997</v>
      </c>
      <c r="M142" s="171">
        <f t="shared" si="27"/>
        <v>9.5961599999999994</v>
      </c>
      <c r="Z142" s="93">
        <v>1</v>
      </c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M142" s="17" t="s">
        <v>96</v>
      </c>
      <c r="AO142" s="82" t="s">
        <v>587</v>
      </c>
      <c r="AP142" s="125" t="s">
        <v>187</v>
      </c>
      <c r="AQ142" s="83"/>
      <c r="AT142" s="49"/>
      <c r="AU142" s="49"/>
      <c r="AV142" s="8">
        <v>10</v>
      </c>
      <c r="AW142" s="8">
        <v>0</v>
      </c>
      <c r="AX142" s="12">
        <v>-1000</v>
      </c>
    </row>
    <row r="143" spans="1:50" s="127" customFormat="1" ht="19.5" customHeight="1" thickTop="1" thickBot="1">
      <c r="A143" s="127">
        <v>1</v>
      </c>
      <c r="B143" s="128">
        <v>40200</v>
      </c>
      <c r="C143" s="129" t="s">
        <v>188</v>
      </c>
      <c r="D143" s="127">
        <v>1</v>
      </c>
      <c r="F143" s="127">
        <v>0</v>
      </c>
      <c r="G143" s="127">
        <v>1</v>
      </c>
      <c r="H143" s="127">
        <v>1</v>
      </c>
      <c r="I143" s="127">
        <v>1</v>
      </c>
      <c r="M143" s="127">
        <v>1</v>
      </c>
      <c r="Y143" s="127">
        <v>1</v>
      </c>
      <c r="Z143" s="130">
        <v>1</v>
      </c>
      <c r="AA143" s="130" t="s">
        <v>484</v>
      </c>
      <c r="AB143" s="130">
        <v>3</v>
      </c>
      <c r="AC143" s="130"/>
      <c r="AD143" s="130"/>
      <c r="AE143" s="130"/>
      <c r="AF143" s="130"/>
      <c r="AG143" s="130"/>
      <c r="AH143" s="130"/>
      <c r="AI143" s="130"/>
      <c r="AJ143" s="130"/>
      <c r="AK143" s="130"/>
      <c r="AM143" s="128" t="s">
        <v>82</v>
      </c>
      <c r="AO143" s="132" t="s">
        <v>482</v>
      </c>
      <c r="AP143" s="132" t="s">
        <v>481</v>
      </c>
      <c r="AQ143" s="133"/>
      <c r="AT143" s="134"/>
      <c r="AU143" s="134"/>
      <c r="AV143" s="127">
        <v>0</v>
      </c>
    </row>
    <row r="144" spans="1:50" s="127" customFormat="1" ht="19.5" customHeight="1" thickTop="1" thickBot="1">
      <c r="A144" s="127">
        <v>1</v>
      </c>
      <c r="B144" s="128">
        <v>40201</v>
      </c>
      <c r="C144" s="129" t="s">
        <v>182</v>
      </c>
      <c r="D144" s="127">
        <v>1</v>
      </c>
      <c r="F144" s="127">
        <v>0</v>
      </c>
      <c r="G144" s="127">
        <v>1</v>
      </c>
      <c r="H144" s="127">
        <v>1</v>
      </c>
      <c r="I144" s="127">
        <v>1</v>
      </c>
      <c r="J144" s="127">
        <v>3</v>
      </c>
      <c r="K144" s="127">
        <v>1</v>
      </c>
      <c r="M144" s="171">
        <f>$J144*$K144*0.8*1.2</f>
        <v>2.8800000000000003</v>
      </c>
      <c r="Z144" s="130">
        <v>1</v>
      </c>
      <c r="AA144" s="130"/>
      <c r="AB144" s="130"/>
      <c r="AC144" s="130"/>
      <c r="AD144" s="130"/>
      <c r="AE144" s="130"/>
      <c r="AF144" s="130"/>
      <c r="AG144" s="130"/>
      <c r="AH144" s="130"/>
      <c r="AI144" s="130"/>
      <c r="AJ144" s="130"/>
      <c r="AK144" s="130"/>
      <c r="AM144" s="128" t="s">
        <v>86</v>
      </c>
      <c r="AO144" s="132" t="s">
        <v>562</v>
      </c>
      <c r="AP144" s="132" t="s">
        <v>146</v>
      </c>
      <c r="AQ144" s="133"/>
      <c r="AT144" s="134"/>
      <c r="AU144" s="134"/>
      <c r="AV144" s="127">
        <v>0</v>
      </c>
      <c r="AW144" s="8">
        <v>3</v>
      </c>
      <c r="AX144" s="12">
        <v>250</v>
      </c>
    </row>
    <row r="145" spans="1:50" s="127" customFormat="1" ht="19.5" customHeight="1" thickTop="1" thickBot="1">
      <c r="A145" s="127">
        <v>1</v>
      </c>
      <c r="B145" s="128">
        <v>40202</v>
      </c>
      <c r="C145" s="239" t="s">
        <v>458</v>
      </c>
      <c r="D145" s="127">
        <v>1</v>
      </c>
      <c r="F145" s="127">
        <v>0</v>
      </c>
      <c r="G145" s="127">
        <v>1</v>
      </c>
      <c r="H145" s="127">
        <v>1</v>
      </c>
      <c r="I145" s="127">
        <v>1</v>
      </c>
      <c r="J145" s="127">
        <v>1</v>
      </c>
      <c r="K145" s="127">
        <v>4</v>
      </c>
      <c r="M145" s="171">
        <f>$J145*$K145*0.8*1.2+P145</f>
        <v>5.64</v>
      </c>
      <c r="P145" s="127">
        <f>0.5*1.8*2</f>
        <v>1.8</v>
      </c>
      <c r="Z145" s="130">
        <v>1</v>
      </c>
      <c r="AA145" s="130"/>
      <c r="AB145" s="130"/>
      <c r="AC145" s="130"/>
      <c r="AD145" s="130"/>
      <c r="AE145" s="130"/>
      <c r="AF145" s="130"/>
      <c r="AG145" s="130"/>
      <c r="AH145" s="130"/>
      <c r="AI145" s="130"/>
      <c r="AJ145" s="130"/>
      <c r="AK145" s="130"/>
      <c r="AM145" s="128" t="s">
        <v>89</v>
      </c>
      <c r="AO145" s="132" t="s">
        <v>550</v>
      </c>
      <c r="AP145" s="131" t="s">
        <v>189</v>
      </c>
      <c r="AQ145" s="133"/>
      <c r="AT145" s="134"/>
      <c r="AU145" s="134"/>
      <c r="AV145" s="127">
        <v>0</v>
      </c>
      <c r="AW145" s="8">
        <v>-2</v>
      </c>
      <c r="AX145" s="12">
        <v>300</v>
      </c>
    </row>
    <row r="146" spans="1:50" s="127" customFormat="1" ht="19.5" customHeight="1" thickTop="1" thickBot="1">
      <c r="A146" s="127">
        <v>1</v>
      </c>
      <c r="B146" s="128">
        <v>40203</v>
      </c>
      <c r="C146" s="239" t="s">
        <v>459</v>
      </c>
      <c r="D146" s="127">
        <v>2</v>
      </c>
      <c r="F146" s="127">
        <f t="shared" ref="F146:F147" si="28">INT(1.5^(D146/10)*(D146+4)^2*G146)</f>
        <v>39</v>
      </c>
      <c r="G146" s="127">
        <v>1</v>
      </c>
      <c r="H146" s="127">
        <v>1</v>
      </c>
      <c r="I146" s="127">
        <v>1</v>
      </c>
      <c r="J146" s="127">
        <v>3</v>
      </c>
      <c r="K146" s="127">
        <v>2.67</v>
      </c>
      <c r="M146" s="171">
        <f t="shared" ref="M146:M147" si="29">$J146*$K146*0.8*1.2</f>
        <v>7.6896000000000004</v>
      </c>
      <c r="Z146" s="130">
        <v>1</v>
      </c>
      <c r="AA146" s="130"/>
      <c r="AB146" s="130"/>
      <c r="AC146" s="130"/>
      <c r="AD146" s="130"/>
      <c r="AE146" s="130"/>
      <c r="AF146" s="130"/>
      <c r="AG146" s="130" t="s">
        <v>521</v>
      </c>
      <c r="AH146" s="130">
        <v>3</v>
      </c>
      <c r="AI146" s="130"/>
      <c r="AJ146" s="130"/>
      <c r="AK146" s="130"/>
      <c r="AM146" s="128" t="s">
        <v>93</v>
      </c>
      <c r="AO146" s="132" t="s">
        <v>599</v>
      </c>
      <c r="AP146" s="135" t="s">
        <v>186</v>
      </c>
      <c r="AQ146" s="133"/>
      <c r="AT146" s="134"/>
      <c r="AU146" s="134"/>
      <c r="AV146" s="127">
        <v>0</v>
      </c>
      <c r="AW146" s="8">
        <v>-4</v>
      </c>
      <c r="AX146" s="12">
        <v>300</v>
      </c>
    </row>
    <row r="147" spans="1:50" s="127" customFormat="1" ht="19.5" customHeight="1" thickTop="1" thickBot="1">
      <c r="A147" s="127">
        <v>1</v>
      </c>
      <c r="B147" s="128">
        <v>40204</v>
      </c>
      <c r="C147" s="239" t="s">
        <v>457</v>
      </c>
      <c r="D147" s="127">
        <v>3</v>
      </c>
      <c r="F147" s="127">
        <f t="shared" si="28"/>
        <v>55</v>
      </c>
      <c r="G147" s="127">
        <v>1</v>
      </c>
      <c r="H147" s="127">
        <v>1</v>
      </c>
      <c r="I147" s="127">
        <v>1</v>
      </c>
      <c r="J147" s="127">
        <v>1</v>
      </c>
      <c r="K147" s="127">
        <v>10</v>
      </c>
      <c r="M147" s="171">
        <f t="shared" si="29"/>
        <v>9.6</v>
      </c>
      <c r="Z147" s="130">
        <v>1</v>
      </c>
      <c r="AA147" s="130"/>
      <c r="AB147" s="130"/>
      <c r="AC147" s="130"/>
      <c r="AD147" s="130"/>
      <c r="AE147" s="130"/>
      <c r="AF147" s="130"/>
      <c r="AG147" s="130"/>
      <c r="AH147" s="130"/>
      <c r="AI147" s="130"/>
      <c r="AJ147" s="130"/>
      <c r="AK147" s="130"/>
      <c r="AM147" s="128" t="s">
        <v>96</v>
      </c>
      <c r="AO147" s="132" t="s">
        <v>598</v>
      </c>
      <c r="AP147" s="131" t="s">
        <v>190</v>
      </c>
      <c r="AQ147" s="133"/>
      <c r="AT147" s="134"/>
      <c r="AU147" s="134"/>
      <c r="AV147" s="127">
        <v>10</v>
      </c>
      <c r="AW147" s="8">
        <v>0</v>
      </c>
      <c r="AX147" s="12">
        <v>-1000</v>
      </c>
    </row>
    <row r="148" spans="1:50" s="13" customFormat="1" ht="19.5" customHeight="1" thickTop="1" thickBot="1">
      <c r="A148" s="13">
        <v>1</v>
      </c>
      <c r="B148" s="25">
        <v>40300</v>
      </c>
      <c r="C148" s="136" t="s">
        <v>192</v>
      </c>
      <c r="D148" s="13">
        <v>1</v>
      </c>
      <c r="F148" s="13">
        <v>0</v>
      </c>
      <c r="G148" s="13">
        <v>1</v>
      </c>
      <c r="H148" s="13">
        <v>1</v>
      </c>
      <c r="I148" s="13">
        <v>1</v>
      </c>
      <c r="M148" s="13">
        <v>1</v>
      </c>
      <c r="Y148" s="13">
        <v>0</v>
      </c>
      <c r="Z148" s="102">
        <v>1</v>
      </c>
      <c r="AA148" s="102" t="s">
        <v>485</v>
      </c>
      <c r="AB148" s="102">
        <v>3</v>
      </c>
      <c r="AC148" s="102"/>
      <c r="AD148" s="102"/>
      <c r="AE148" s="102"/>
      <c r="AF148" s="102"/>
      <c r="AG148" s="102"/>
      <c r="AH148" s="102"/>
      <c r="AI148" s="102"/>
      <c r="AJ148" s="102"/>
      <c r="AK148" s="102"/>
      <c r="AM148" s="25" t="s">
        <v>82</v>
      </c>
      <c r="AO148" s="41" t="s">
        <v>483</v>
      </c>
      <c r="AP148" s="41" t="s">
        <v>249</v>
      </c>
      <c r="AQ148" s="138"/>
      <c r="AT148" s="59"/>
      <c r="AU148" s="59"/>
      <c r="AV148" s="13">
        <v>0</v>
      </c>
    </row>
    <row r="149" spans="1:50" s="13" customFormat="1" ht="19.5" customHeight="1" thickTop="1" thickBot="1">
      <c r="A149" s="13">
        <v>1</v>
      </c>
      <c r="B149" s="25">
        <v>40301</v>
      </c>
      <c r="C149" s="136" t="s">
        <v>182</v>
      </c>
      <c r="D149" s="13">
        <v>1</v>
      </c>
      <c r="F149" s="13">
        <v>0</v>
      </c>
      <c r="G149" s="13">
        <v>1</v>
      </c>
      <c r="H149" s="13">
        <v>1</v>
      </c>
      <c r="I149" s="13">
        <v>1</v>
      </c>
      <c r="J149" s="13">
        <v>3</v>
      </c>
      <c r="K149" s="13">
        <v>1</v>
      </c>
      <c r="M149" s="171">
        <f>$J149*$K149*0.8*1.2*2</f>
        <v>5.7600000000000007</v>
      </c>
      <c r="Z149" s="102">
        <v>1</v>
      </c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M149" s="25" t="s">
        <v>86</v>
      </c>
      <c r="AO149" s="41" t="s">
        <v>602</v>
      </c>
      <c r="AP149" s="41" t="s">
        <v>146</v>
      </c>
      <c r="AQ149" s="138"/>
      <c r="AT149" s="59"/>
      <c r="AU149" s="59"/>
      <c r="AV149" s="13">
        <v>0</v>
      </c>
      <c r="AW149" s="8">
        <v>3</v>
      </c>
      <c r="AX149" s="12">
        <v>250</v>
      </c>
    </row>
    <row r="150" spans="1:50" s="13" customFormat="1" ht="19.5" customHeight="1" thickTop="1" thickBot="1">
      <c r="A150" s="13">
        <v>1</v>
      </c>
      <c r="B150" s="25">
        <v>40302</v>
      </c>
      <c r="C150" s="240" t="s">
        <v>460</v>
      </c>
      <c r="D150" s="13">
        <v>1</v>
      </c>
      <c r="F150" s="13">
        <v>0</v>
      </c>
      <c r="G150" s="13">
        <v>1</v>
      </c>
      <c r="H150" s="13">
        <v>1</v>
      </c>
      <c r="I150" s="13">
        <v>1</v>
      </c>
      <c r="J150" s="13">
        <v>3</v>
      </c>
      <c r="K150" s="13">
        <v>1.33</v>
      </c>
      <c r="M150" s="171">
        <f>$J150*$K150*0.8*1.2*2+P150</f>
        <v>9.6048000000000009</v>
      </c>
      <c r="P150" s="13">
        <f>0.6*1.8*3*0.6</f>
        <v>1.944</v>
      </c>
      <c r="Z150" s="102">
        <v>1</v>
      </c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M150" s="25" t="s">
        <v>89</v>
      </c>
      <c r="AO150" s="41" t="s">
        <v>601</v>
      </c>
      <c r="AP150" s="41" t="s">
        <v>433</v>
      </c>
      <c r="AQ150" s="138"/>
      <c r="AT150" s="59"/>
      <c r="AU150" s="59"/>
      <c r="AV150" s="13">
        <v>0</v>
      </c>
      <c r="AW150" s="8">
        <v>-2</v>
      </c>
      <c r="AX150" s="12">
        <v>300</v>
      </c>
    </row>
    <row r="151" spans="1:50" s="13" customFormat="1" ht="19.5" customHeight="1" thickTop="1" thickBot="1">
      <c r="A151" s="13">
        <v>1</v>
      </c>
      <c r="B151" s="25">
        <v>40303</v>
      </c>
      <c r="C151" s="240" t="s">
        <v>461</v>
      </c>
      <c r="D151" s="13">
        <v>2</v>
      </c>
      <c r="F151" s="13">
        <f t="shared" ref="F151:F152" si="30">INT(1.5^(D151/10)*(D151+4)^2*G151)</f>
        <v>39</v>
      </c>
      <c r="G151" s="13">
        <v>1</v>
      </c>
      <c r="H151" s="13">
        <v>1</v>
      </c>
      <c r="I151" s="13">
        <v>1</v>
      </c>
      <c r="J151" s="13">
        <v>1</v>
      </c>
      <c r="K151" s="13">
        <v>7</v>
      </c>
      <c r="M151" s="171">
        <f t="shared" ref="M151:M152" si="31">$J151*$K151*0.8*1.2*2</f>
        <v>13.440000000000001</v>
      </c>
      <c r="Z151" s="102">
        <v>1</v>
      </c>
      <c r="AA151" s="102"/>
      <c r="AB151" s="102"/>
      <c r="AC151" s="102"/>
      <c r="AD151" s="102"/>
      <c r="AE151" s="102"/>
      <c r="AF151" s="102"/>
      <c r="AG151" s="102" t="s">
        <v>522</v>
      </c>
      <c r="AH151" s="102">
        <v>1</v>
      </c>
      <c r="AI151" s="102"/>
      <c r="AJ151" s="102"/>
      <c r="AK151" s="102"/>
      <c r="AM151" s="25" t="s">
        <v>93</v>
      </c>
      <c r="AO151" s="41" t="s">
        <v>600</v>
      </c>
      <c r="AP151" s="137" t="s">
        <v>193</v>
      </c>
      <c r="AQ151" s="138"/>
      <c r="AT151" s="59"/>
      <c r="AU151" s="59"/>
      <c r="AV151" s="13">
        <v>0</v>
      </c>
      <c r="AW151" s="8">
        <v>-4</v>
      </c>
      <c r="AX151" s="12">
        <v>300</v>
      </c>
    </row>
    <row r="152" spans="1:50" s="13" customFormat="1" ht="19.5" customHeight="1" thickTop="1" thickBot="1">
      <c r="A152" s="13">
        <v>1</v>
      </c>
      <c r="B152" s="25">
        <v>40304</v>
      </c>
      <c r="C152" s="240" t="s">
        <v>462</v>
      </c>
      <c r="D152" s="13">
        <v>3</v>
      </c>
      <c r="F152" s="13">
        <f t="shared" si="30"/>
        <v>55</v>
      </c>
      <c r="G152" s="13">
        <v>1</v>
      </c>
      <c r="H152" s="13">
        <v>1</v>
      </c>
      <c r="I152" s="13">
        <v>1</v>
      </c>
      <c r="J152" s="13">
        <v>14</v>
      </c>
      <c r="K152" s="13">
        <v>0.71399999999999997</v>
      </c>
      <c r="M152" s="171">
        <f t="shared" si="31"/>
        <v>19.192319999999999</v>
      </c>
      <c r="Z152" s="102">
        <v>1</v>
      </c>
      <c r="AA152" s="102"/>
      <c r="AB152" s="102"/>
      <c r="AC152" s="102"/>
      <c r="AD152" s="102"/>
      <c r="AE152" s="102"/>
      <c r="AF152" s="102"/>
      <c r="AG152" s="139"/>
      <c r="AH152" s="102"/>
      <c r="AI152" s="102"/>
      <c r="AJ152" s="102"/>
      <c r="AK152" s="102"/>
      <c r="AM152" s="25" t="s">
        <v>96</v>
      </c>
      <c r="AO152" s="41" t="s">
        <v>587</v>
      </c>
      <c r="AP152" s="41" t="s">
        <v>183</v>
      </c>
      <c r="AQ152" s="138"/>
      <c r="AT152" s="59"/>
      <c r="AU152" s="59"/>
      <c r="AV152" s="13">
        <v>10</v>
      </c>
      <c r="AW152" s="8">
        <v>0</v>
      </c>
      <c r="AX152" s="12">
        <v>-1000</v>
      </c>
    </row>
    <row r="153" spans="1:50" s="74" customFormat="1" ht="19.5" customHeight="1" thickTop="1" thickBot="1">
      <c r="A153" s="74">
        <v>1</v>
      </c>
      <c r="B153" s="75">
        <v>40400</v>
      </c>
      <c r="C153" s="149" t="s">
        <v>195</v>
      </c>
      <c r="D153" s="74">
        <v>1</v>
      </c>
      <c r="F153" s="74">
        <v>0</v>
      </c>
      <c r="G153" s="74">
        <v>1</v>
      </c>
      <c r="H153" s="74">
        <v>1</v>
      </c>
      <c r="I153" s="74">
        <v>1</v>
      </c>
      <c r="M153" s="74">
        <v>1</v>
      </c>
      <c r="Y153" s="74">
        <v>0</v>
      </c>
      <c r="Z153" s="107">
        <v>1</v>
      </c>
      <c r="AA153" s="107" t="s">
        <v>486</v>
      </c>
      <c r="AB153" s="107">
        <v>3</v>
      </c>
      <c r="AC153" s="107"/>
      <c r="AD153" s="107"/>
      <c r="AE153" s="107"/>
      <c r="AF153" s="107"/>
      <c r="AG153" s="150"/>
      <c r="AH153" s="107"/>
      <c r="AI153" s="107"/>
      <c r="AJ153" s="107"/>
      <c r="AK153" s="107"/>
      <c r="AM153" s="75" t="s">
        <v>82</v>
      </c>
      <c r="AO153" s="151" t="s">
        <v>194</v>
      </c>
      <c r="AP153" s="77" t="s">
        <v>250</v>
      </c>
      <c r="AQ153" s="81"/>
      <c r="AT153" s="79"/>
      <c r="AU153" s="79"/>
      <c r="AV153" s="74">
        <v>0</v>
      </c>
    </row>
    <row r="154" spans="1:50" s="74" customFormat="1" ht="19.5" customHeight="1" thickTop="1" thickBot="1">
      <c r="A154" s="74">
        <v>1</v>
      </c>
      <c r="B154" s="75">
        <v>40401</v>
      </c>
      <c r="C154" s="149" t="s">
        <v>196</v>
      </c>
      <c r="D154" s="74">
        <v>1</v>
      </c>
      <c r="F154" s="74">
        <v>0</v>
      </c>
      <c r="G154" s="74">
        <v>1</v>
      </c>
      <c r="H154" s="74">
        <v>1</v>
      </c>
      <c r="I154" s="74">
        <v>1</v>
      </c>
      <c r="J154" s="74">
        <v>3</v>
      </c>
      <c r="K154" s="74">
        <v>1</v>
      </c>
      <c r="M154" s="171">
        <f>$J154*$K154*0.8*1.2*2</f>
        <v>5.7600000000000007</v>
      </c>
      <c r="Z154" s="107">
        <v>1</v>
      </c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M154" s="75" t="s">
        <v>86</v>
      </c>
      <c r="AO154" s="77" t="s">
        <v>562</v>
      </c>
      <c r="AP154" s="77" t="s">
        <v>146</v>
      </c>
      <c r="AQ154" s="81"/>
      <c r="AT154" s="79"/>
      <c r="AU154" s="79"/>
      <c r="AV154" s="74">
        <v>0</v>
      </c>
      <c r="AW154" s="8">
        <v>3</v>
      </c>
      <c r="AX154" s="12">
        <v>250</v>
      </c>
    </row>
    <row r="155" spans="1:50" s="74" customFormat="1" ht="19.5" customHeight="1" thickTop="1" thickBot="1">
      <c r="A155" s="74">
        <v>1</v>
      </c>
      <c r="B155" s="75">
        <v>40402</v>
      </c>
      <c r="C155" s="231" t="s">
        <v>464</v>
      </c>
      <c r="D155" s="74">
        <v>1</v>
      </c>
      <c r="F155" s="74">
        <v>0</v>
      </c>
      <c r="G155" s="74">
        <v>1</v>
      </c>
      <c r="H155" s="74">
        <v>1</v>
      </c>
      <c r="I155" s="74">
        <v>1</v>
      </c>
      <c r="J155" s="74">
        <v>1</v>
      </c>
      <c r="K155" s="74">
        <v>4</v>
      </c>
      <c r="M155" s="171">
        <f>$J155*$K155*1*1.2*2</f>
        <v>9.6</v>
      </c>
      <c r="Z155" s="107">
        <v>1</v>
      </c>
      <c r="AA155" s="107"/>
      <c r="AB155" s="107"/>
      <c r="AC155" s="107"/>
      <c r="AD155" s="107"/>
      <c r="AE155" s="107"/>
      <c r="AF155" s="107"/>
      <c r="AG155" s="150"/>
      <c r="AH155" s="107"/>
      <c r="AI155" s="107"/>
      <c r="AJ155" s="107"/>
      <c r="AK155" s="107"/>
      <c r="AM155" s="75" t="s">
        <v>89</v>
      </c>
      <c r="AO155" s="77" t="s">
        <v>603</v>
      </c>
      <c r="AP155" s="151" t="s">
        <v>199</v>
      </c>
      <c r="AQ155" s="81"/>
      <c r="AT155" s="79"/>
      <c r="AU155" s="79"/>
      <c r="AV155" s="74">
        <v>0</v>
      </c>
      <c r="AW155" s="8">
        <v>-2</v>
      </c>
      <c r="AX155" s="12">
        <v>300</v>
      </c>
    </row>
    <row r="156" spans="1:50" s="74" customFormat="1" ht="19.5" customHeight="1" thickTop="1" thickBot="1">
      <c r="A156" s="74">
        <v>1</v>
      </c>
      <c r="B156" s="75">
        <v>40403</v>
      </c>
      <c r="C156" s="231" t="s">
        <v>465</v>
      </c>
      <c r="D156" s="74">
        <v>2</v>
      </c>
      <c r="F156" s="74">
        <f t="shared" ref="F156:F157" si="32">INT(1.5^(D156/10)*(D156+4)^2*G156)</f>
        <v>39</v>
      </c>
      <c r="G156" s="74">
        <v>1</v>
      </c>
      <c r="H156" s="74">
        <v>1</v>
      </c>
      <c r="I156" s="74">
        <v>1</v>
      </c>
      <c r="J156" s="74">
        <v>3</v>
      </c>
      <c r="K156" s="74">
        <v>2</v>
      </c>
      <c r="M156" s="171">
        <f t="shared" ref="M156:M157" si="33">$J156*$K156*0.8*1.2*2</f>
        <v>11.520000000000001</v>
      </c>
      <c r="Z156" s="107">
        <v>1</v>
      </c>
      <c r="AA156" s="107" t="s">
        <v>335</v>
      </c>
      <c r="AB156" s="107">
        <v>3</v>
      </c>
      <c r="AC156" s="107"/>
      <c r="AD156" s="107"/>
      <c r="AE156" s="107"/>
      <c r="AF156" s="107"/>
      <c r="AG156" s="150"/>
      <c r="AH156" s="107"/>
      <c r="AI156" s="107"/>
      <c r="AJ156" s="107"/>
      <c r="AK156" s="107"/>
      <c r="AM156" s="75" t="s">
        <v>93</v>
      </c>
      <c r="AO156" s="77" t="s">
        <v>607</v>
      </c>
      <c r="AP156" s="151" t="s">
        <v>198</v>
      </c>
      <c r="AQ156" s="81"/>
      <c r="AT156" s="79"/>
      <c r="AU156" s="79"/>
      <c r="AV156" s="74">
        <v>0</v>
      </c>
      <c r="AW156" s="8">
        <v>-4</v>
      </c>
      <c r="AX156" s="12">
        <v>300</v>
      </c>
    </row>
    <row r="157" spans="1:50" s="74" customFormat="1" ht="19.5" customHeight="1" thickTop="1" thickBot="1">
      <c r="A157" s="74">
        <v>1</v>
      </c>
      <c r="B157" s="75">
        <v>40404</v>
      </c>
      <c r="C157" s="231" t="s">
        <v>463</v>
      </c>
      <c r="D157" s="74">
        <v>3</v>
      </c>
      <c r="F157" s="74">
        <f t="shared" si="32"/>
        <v>55</v>
      </c>
      <c r="G157" s="74">
        <v>1</v>
      </c>
      <c r="H157" s="74">
        <v>1</v>
      </c>
      <c r="I157" s="74">
        <v>1</v>
      </c>
      <c r="J157" s="74">
        <v>14</v>
      </c>
      <c r="K157" s="74">
        <v>0.71399999999999997</v>
      </c>
      <c r="M157" s="171">
        <f t="shared" si="33"/>
        <v>19.192319999999999</v>
      </c>
      <c r="Z157" s="107">
        <v>1</v>
      </c>
      <c r="AA157" s="107"/>
      <c r="AB157" s="107"/>
      <c r="AC157" s="107"/>
      <c r="AD157" s="107"/>
      <c r="AE157" s="107"/>
      <c r="AF157" s="107"/>
      <c r="AG157" s="150"/>
      <c r="AH157" s="107"/>
      <c r="AI157" s="107"/>
      <c r="AJ157" s="107"/>
      <c r="AK157" s="107"/>
      <c r="AM157" s="75" t="s">
        <v>96</v>
      </c>
      <c r="AO157" s="77" t="s">
        <v>587</v>
      </c>
      <c r="AP157" s="151" t="s">
        <v>197</v>
      </c>
      <c r="AQ157" s="81"/>
      <c r="AT157" s="79"/>
      <c r="AU157" s="79"/>
      <c r="AV157" s="74">
        <v>10</v>
      </c>
      <c r="AW157" s="8">
        <v>0</v>
      </c>
      <c r="AX157" s="12">
        <v>-1000</v>
      </c>
    </row>
    <row r="158" spans="1:50" s="162" customFormat="1" ht="19.5" customHeight="1" thickTop="1" thickBot="1">
      <c r="A158" s="162">
        <v>1</v>
      </c>
      <c r="B158" s="163">
        <v>40500</v>
      </c>
      <c r="C158" s="164" t="s">
        <v>203</v>
      </c>
      <c r="D158" s="162">
        <v>1</v>
      </c>
      <c r="F158" s="162">
        <v>0</v>
      </c>
      <c r="G158" s="162">
        <v>1</v>
      </c>
      <c r="H158" s="162">
        <v>1</v>
      </c>
      <c r="I158" s="162">
        <v>1</v>
      </c>
      <c r="Y158" s="162">
        <v>0</v>
      </c>
      <c r="Z158" s="165">
        <v>1</v>
      </c>
      <c r="AA158" s="165"/>
      <c r="AB158" s="165"/>
      <c r="AC158" s="165"/>
      <c r="AD158" s="165"/>
      <c r="AE158" s="165"/>
      <c r="AF158" s="165"/>
      <c r="AG158" s="166"/>
      <c r="AH158" s="165"/>
      <c r="AI158" s="165"/>
      <c r="AJ158" s="165"/>
      <c r="AK158" s="165"/>
      <c r="AM158" s="163" t="s">
        <v>82</v>
      </c>
      <c r="AO158" s="170" t="s">
        <v>523</v>
      </c>
      <c r="AP158" s="167" t="s">
        <v>204</v>
      </c>
      <c r="AQ158" s="168"/>
      <c r="AT158" s="169"/>
      <c r="AU158" s="169"/>
      <c r="AV158" s="162">
        <v>0</v>
      </c>
    </row>
    <row r="159" spans="1:50" s="162" customFormat="1" ht="19.5" customHeight="1" thickTop="1" thickBot="1">
      <c r="A159" s="162">
        <v>1</v>
      </c>
      <c r="B159" s="163">
        <v>40501</v>
      </c>
      <c r="C159" s="164" t="s">
        <v>182</v>
      </c>
      <c r="D159" s="162">
        <v>1</v>
      </c>
      <c r="F159" s="162">
        <v>0</v>
      </c>
      <c r="G159" s="162">
        <v>1</v>
      </c>
      <c r="H159" s="162">
        <v>1</v>
      </c>
      <c r="I159" s="162">
        <v>1</v>
      </c>
      <c r="J159" s="13">
        <v>3</v>
      </c>
      <c r="K159" s="162">
        <v>1.6</v>
      </c>
      <c r="M159" s="171">
        <f>$J159*$K159*0.8*1.2+P159</f>
        <v>5.58</v>
      </c>
      <c r="P159" s="162">
        <f>0.6*1.8*3*0.3</f>
        <v>0.97199999999999998</v>
      </c>
      <c r="Z159" s="165">
        <v>1</v>
      </c>
      <c r="AA159" s="165"/>
      <c r="AB159" s="165"/>
      <c r="AC159" s="165"/>
      <c r="AD159" s="165"/>
      <c r="AE159" s="165"/>
      <c r="AF159" s="165"/>
      <c r="AG159" s="165" t="s">
        <v>337</v>
      </c>
      <c r="AH159" s="165">
        <v>1</v>
      </c>
      <c r="AI159" s="165">
        <v>0.3</v>
      </c>
      <c r="AJ159" s="165" t="s">
        <v>338</v>
      </c>
      <c r="AK159" s="165">
        <v>1</v>
      </c>
      <c r="AL159" s="165">
        <v>0.3</v>
      </c>
      <c r="AM159" s="163" t="s">
        <v>86</v>
      </c>
      <c r="AO159" s="170" t="s">
        <v>604</v>
      </c>
      <c r="AP159" s="167" t="s">
        <v>206</v>
      </c>
      <c r="AQ159" s="168"/>
      <c r="AT159" s="169"/>
      <c r="AU159" s="169"/>
      <c r="AV159" s="162">
        <v>0</v>
      </c>
      <c r="AW159" s="8">
        <v>0</v>
      </c>
      <c r="AX159" s="12">
        <v>300</v>
      </c>
    </row>
    <row r="160" spans="1:50" s="162" customFormat="1" ht="19.5" customHeight="1" thickTop="1" thickBot="1">
      <c r="A160" s="162">
        <v>1</v>
      </c>
      <c r="B160" s="163">
        <v>40502</v>
      </c>
      <c r="C160" s="164" t="s">
        <v>182</v>
      </c>
      <c r="D160" s="162">
        <v>1</v>
      </c>
      <c r="F160" s="162">
        <v>0</v>
      </c>
      <c r="G160" s="162">
        <v>1</v>
      </c>
      <c r="H160" s="162">
        <v>1</v>
      </c>
      <c r="I160" s="162">
        <v>1</v>
      </c>
      <c r="J160" s="13">
        <v>3</v>
      </c>
      <c r="K160" s="162">
        <v>1.6</v>
      </c>
      <c r="M160" s="171">
        <f t="shared" ref="M160:M161" si="34">$J160*$K160*0.8*1.2+P160</f>
        <v>5.58</v>
      </c>
      <c r="P160" s="162">
        <f t="shared" ref="P160:P161" si="35">0.6*1.8*3*0.3</f>
        <v>0.97199999999999998</v>
      </c>
      <c r="Z160" s="165">
        <v>1</v>
      </c>
      <c r="AA160" s="165"/>
      <c r="AB160" s="165"/>
      <c r="AC160" s="165"/>
      <c r="AD160" s="165"/>
      <c r="AE160" s="165"/>
      <c r="AF160" s="165"/>
      <c r="AG160" s="165" t="s">
        <v>339</v>
      </c>
      <c r="AH160" s="165">
        <v>1</v>
      </c>
      <c r="AI160" s="165">
        <v>0.3</v>
      </c>
      <c r="AJ160" s="165" t="s">
        <v>340</v>
      </c>
      <c r="AK160" s="165">
        <v>1</v>
      </c>
      <c r="AL160" s="165">
        <v>0.3</v>
      </c>
      <c r="AM160" s="163" t="s">
        <v>89</v>
      </c>
      <c r="AO160" s="170" t="s">
        <v>605</v>
      </c>
      <c r="AP160" s="167" t="s">
        <v>207</v>
      </c>
      <c r="AQ160" s="168"/>
      <c r="AT160" s="169"/>
      <c r="AU160" s="169"/>
      <c r="AV160" s="162">
        <v>0</v>
      </c>
      <c r="AW160" s="8">
        <v>0</v>
      </c>
      <c r="AX160" s="12">
        <v>300</v>
      </c>
    </row>
    <row r="161" spans="1:50" s="162" customFormat="1" ht="19.5" customHeight="1" thickTop="1" thickBot="1">
      <c r="A161" s="162">
        <v>1</v>
      </c>
      <c r="B161" s="163">
        <v>40503</v>
      </c>
      <c r="C161" s="164" t="s">
        <v>182</v>
      </c>
      <c r="D161" s="162">
        <v>2</v>
      </c>
      <c r="F161" s="162">
        <f t="shared" ref="F161:F162" si="36">INT(1.5^(D161/10)*(D161+4)^2*G161)</f>
        <v>39</v>
      </c>
      <c r="G161" s="162">
        <v>1</v>
      </c>
      <c r="H161" s="162">
        <v>1</v>
      </c>
      <c r="I161" s="162">
        <v>1</v>
      </c>
      <c r="J161" s="13">
        <v>3</v>
      </c>
      <c r="K161" s="162">
        <v>1.6</v>
      </c>
      <c r="M161" s="171">
        <f t="shared" si="34"/>
        <v>5.58</v>
      </c>
      <c r="P161" s="162">
        <f t="shared" si="35"/>
        <v>0.97199999999999998</v>
      </c>
      <c r="Z161" s="165">
        <v>1</v>
      </c>
      <c r="AA161" s="165"/>
      <c r="AB161" s="165"/>
      <c r="AC161" s="165"/>
      <c r="AD161" s="165"/>
      <c r="AE161" s="165"/>
      <c r="AF161" s="165"/>
      <c r="AG161" s="165" t="s">
        <v>341</v>
      </c>
      <c r="AH161" s="165">
        <v>1</v>
      </c>
      <c r="AI161" s="165">
        <v>0.3</v>
      </c>
      <c r="AJ161" s="165" t="s">
        <v>342</v>
      </c>
      <c r="AK161" s="165">
        <v>1</v>
      </c>
      <c r="AL161" s="165">
        <v>0.3</v>
      </c>
      <c r="AM161" s="163" t="s">
        <v>93</v>
      </c>
      <c r="AO161" s="170" t="s">
        <v>606</v>
      </c>
      <c r="AP161" s="167" t="s">
        <v>208</v>
      </c>
      <c r="AQ161" s="168"/>
      <c r="AT161" s="169"/>
      <c r="AU161" s="169"/>
      <c r="AV161" s="162">
        <v>0</v>
      </c>
      <c r="AW161" s="8">
        <v>0</v>
      </c>
      <c r="AX161" s="12">
        <v>300</v>
      </c>
    </row>
    <row r="162" spans="1:50" s="162" customFormat="1" ht="19.5" customHeight="1" thickTop="1" thickBot="1">
      <c r="A162" s="162">
        <v>1</v>
      </c>
      <c r="B162" s="163">
        <v>40504</v>
      </c>
      <c r="C162" s="241" t="s">
        <v>466</v>
      </c>
      <c r="D162" s="162">
        <v>3</v>
      </c>
      <c r="F162" s="162">
        <f t="shared" si="36"/>
        <v>55</v>
      </c>
      <c r="G162" s="162">
        <v>1</v>
      </c>
      <c r="H162" s="162">
        <v>1</v>
      </c>
      <c r="I162" s="162">
        <v>1</v>
      </c>
      <c r="J162" s="13">
        <v>6</v>
      </c>
      <c r="K162" s="162">
        <v>1.67</v>
      </c>
      <c r="M162" s="171">
        <f>$J162*$K162*0.8*1.2*1.1</f>
        <v>10.58112</v>
      </c>
      <c r="Z162" s="165">
        <v>1</v>
      </c>
      <c r="AA162" s="165" t="s">
        <v>343</v>
      </c>
      <c r="AB162" s="165">
        <v>3</v>
      </c>
      <c r="AC162" s="165"/>
      <c r="AD162" s="165"/>
      <c r="AE162" s="165"/>
      <c r="AF162" s="165"/>
      <c r="AG162" s="166"/>
      <c r="AH162" s="165"/>
      <c r="AI162" s="165"/>
      <c r="AJ162" s="165"/>
      <c r="AK162" s="165"/>
      <c r="AM162" s="163" t="s">
        <v>96</v>
      </c>
      <c r="AO162" s="170" t="s">
        <v>609</v>
      </c>
      <c r="AP162" s="167" t="s">
        <v>205</v>
      </c>
      <c r="AQ162" s="168"/>
      <c r="AT162" s="169"/>
      <c r="AU162" s="169"/>
      <c r="AV162" s="162">
        <v>10</v>
      </c>
      <c r="AW162" s="8">
        <v>0</v>
      </c>
      <c r="AX162" s="12">
        <v>-1000</v>
      </c>
    </row>
    <row r="163" spans="1:50" s="65" customFormat="1" ht="19.5" customHeight="1" thickTop="1" thickBot="1">
      <c r="A163" s="65">
        <v>1</v>
      </c>
      <c r="B163" s="66">
        <v>40600</v>
      </c>
      <c r="C163" s="67" t="s">
        <v>359</v>
      </c>
      <c r="D163" s="65">
        <v>1</v>
      </c>
      <c r="F163" s="65">
        <v>0</v>
      </c>
      <c r="G163" s="65">
        <v>1</v>
      </c>
      <c r="H163" s="65">
        <v>1</v>
      </c>
      <c r="I163" s="65">
        <v>1</v>
      </c>
      <c r="M163" s="65">
        <v>0.25</v>
      </c>
      <c r="Y163" s="65">
        <v>2</v>
      </c>
      <c r="Z163" s="106">
        <v>1</v>
      </c>
      <c r="AA163" s="106" t="s">
        <v>364</v>
      </c>
      <c r="AB163" s="106">
        <v>3</v>
      </c>
      <c r="AC163" s="106"/>
      <c r="AD163" s="106"/>
      <c r="AE163" s="106"/>
      <c r="AF163" s="106"/>
      <c r="AG163" s="153"/>
      <c r="AH163" s="106"/>
      <c r="AI163" s="106"/>
      <c r="AJ163" s="106"/>
      <c r="AK163" s="106"/>
      <c r="AM163" s="66" t="s">
        <v>82</v>
      </c>
      <c r="AO163" s="71" t="s">
        <v>413</v>
      </c>
      <c r="AP163" s="71" t="s">
        <v>355</v>
      </c>
      <c r="AQ163" s="73"/>
      <c r="AT163" s="70"/>
      <c r="AU163" s="70"/>
      <c r="AV163" s="65">
        <v>0</v>
      </c>
    </row>
    <row r="164" spans="1:50" s="65" customFormat="1" ht="19.5" customHeight="1" thickTop="1" thickBot="1">
      <c r="A164" s="65">
        <v>1</v>
      </c>
      <c r="B164" s="66">
        <v>40601</v>
      </c>
      <c r="C164" s="67" t="s">
        <v>360</v>
      </c>
      <c r="D164" s="65">
        <v>1</v>
      </c>
      <c r="F164" s="65">
        <v>0</v>
      </c>
      <c r="G164" s="65">
        <v>1</v>
      </c>
      <c r="H164" s="65">
        <v>1</v>
      </c>
      <c r="I164" s="65">
        <v>1</v>
      </c>
      <c r="J164" s="65">
        <v>3</v>
      </c>
      <c r="K164" s="65">
        <v>1</v>
      </c>
      <c r="M164" s="171">
        <f>$J164*$K164*0.8*1.2</f>
        <v>2.8800000000000003</v>
      </c>
      <c r="Z164" s="106">
        <v>1</v>
      </c>
      <c r="AA164" s="106"/>
      <c r="AB164" s="106"/>
      <c r="AC164" s="106"/>
      <c r="AD164" s="106"/>
      <c r="AE164" s="106"/>
      <c r="AF164" s="106"/>
      <c r="AG164" s="153"/>
      <c r="AH164" s="106"/>
      <c r="AI164" s="106"/>
      <c r="AJ164" s="106"/>
      <c r="AK164" s="106"/>
      <c r="AM164" s="66" t="s">
        <v>86</v>
      </c>
      <c r="AO164" s="71" t="s">
        <v>557</v>
      </c>
      <c r="AP164" s="71" t="s">
        <v>356</v>
      </c>
      <c r="AQ164" s="73"/>
      <c r="AT164" s="70"/>
      <c r="AU164" s="70"/>
      <c r="AV164" s="65">
        <v>0</v>
      </c>
      <c r="AW164" s="8">
        <v>3</v>
      </c>
      <c r="AX164" s="12">
        <v>250</v>
      </c>
    </row>
    <row r="165" spans="1:50" s="65" customFormat="1" ht="19.5" customHeight="1" thickTop="1" thickBot="1">
      <c r="A165" s="65">
        <v>1</v>
      </c>
      <c r="B165" s="66">
        <v>40602</v>
      </c>
      <c r="C165" s="67" t="s">
        <v>361</v>
      </c>
      <c r="D165" s="65">
        <v>1</v>
      </c>
      <c r="F165" s="65">
        <v>0</v>
      </c>
      <c r="G165" s="65">
        <v>1</v>
      </c>
      <c r="H165" s="65">
        <v>1</v>
      </c>
      <c r="I165" s="65">
        <v>1</v>
      </c>
      <c r="J165" s="65">
        <v>1</v>
      </c>
      <c r="K165" s="65">
        <v>4</v>
      </c>
      <c r="M165" s="171">
        <f>$J165*$K165*0.8*1.4</f>
        <v>4.4799999999999995</v>
      </c>
      <c r="Z165" s="106">
        <v>1</v>
      </c>
      <c r="AA165" s="106"/>
      <c r="AB165" s="106"/>
      <c r="AC165" s="106"/>
      <c r="AD165" s="106"/>
      <c r="AE165" s="106"/>
      <c r="AF165" s="106"/>
      <c r="AG165" s="153"/>
      <c r="AH165" s="106"/>
      <c r="AI165" s="106"/>
      <c r="AJ165" s="106"/>
      <c r="AK165" s="106"/>
      <c r="AM165" s="66" t="s">
        <v>89</v>
      </c>
      <c r="AO165" s="71" t="s">
        <v>550</v>
      </c>
      <c r="AP165" s="71" t="s">
        <v>357</v>
      </c>
      <c r="AQ165" s="73"/>
      <c r="AT165" s="70"/>
      <c r="AU165" s="70"/>
      <c r="AV165" s="65">
        <v>0</v>
      </c>
      <c r="AW165" s="8">
        <v>-2</v>
      </c>
      <c r="AX165" s="12">
        <v>300</v>
      </c>
    </row>
    <row r="166" spans="1:50" s="65" customFormat="1" ht="19.5" customHeight="1" thickTop="1" thickBot="1">
      <c r="A166" s="65">
        <v>1</v>
      </c>
      <c r="B166" s="66">
        <v>40603</v>
      </c>
      <c r="C166" s="67" t="s">
        <v>362</v>
      </c>
      <c r="D166" s="65">
        <v>2</v>
      </c>
      <c r="F166" s="65">
        <f t="shared" ref="F166:F167" si="37">INT(1.5^(D166/10)*(D166+4)^2*G166)</f>
        <v>39</v>
      </c>
      <c r="G166" s="65">
        <v>1</v>
      </c>
      <c r="H166" s="65">
        <v>1</v>
      </c>
      <c r="I166" s="65">
        <v>1</v>
      </c>
      <c r="J166" s="65">
        <v>0</v>
      </c>
      <c r="K166" s="65">
        <v>0</v>
      </c>
      <c r="M166" s="171">
        <f>$J166*$K166*0.8*1.2+P166</f>
        <v>0.9</v>
      </c>
      <c r="P166" s="65">
        <f>0.5*1.8</f>
        <v>0.9</v>
      </c>
      <c r="Z166" s="106">
        <v>1</v>
      </c>
      <c r="AA166" s="106" t="s">
        <v>365</v>
      </c>
      <c r="AB166" s="106">
        <v>3</v>
      </c>
      <c r="AC166" s="106"/>
      <c r="AD166" s="106"/>
      <c r="AE166" s="106"/>
      <c r="AF166" s="106"/>
      <c r="AG166" s="153"/>
      <c r="AH166" s="106"/>
      <c r="AI166" s="106"/>
      <c r="AJ166" s="106"/>
      <c r="AK166" s="106"/>
      <c r="AM166" s="66" t="s">
        <v>93</v>
      </c>
      <c r="AO166" s="71" t="s">
        <v>608</v>
      </c>
      <c r="AP166" s="71" t="s">
        <v>490</v>
      </c>
      <c r="AQ166" s="73"/>
      <c r="AT166" s="70"/>
      <c r="AU166" s="70"/>
      <c r="AV166" s="65">
        <v>0</v>
      </c>
      <c r="AW166" s="8">
        <v>-4</v>
      </c>
      <c r="AX166" s="12">
        <v>300</v>
      </c>
    </row>
    <row r="167" spans="1:50" s="65" customFormat="1" ht="19.5" customHeight="1" thickTop="1" thickBot="1">
      <c r="A167" s="65">
        <v>1</v>
      </c>
      <c r="B167" s="66">
        <v>40604</v>
      </c>
      <c r="C167" s="67" t="s">
        <v>363</v>
      </c>
      <c r="D167" s="65">
        <v>3</v>
      </c>
      <c r="F167" s="65">
        <f t="shared" si="37"/>
        <v>55</v>
      </c>
      <c r="G167" s="65">
        <v>1</v>
      </c>
      <c r="H167" s="65">
        <v>1</v>
      </c>
      <c r="I167" s="65">
        <v>1</v>
      </c>
      <c r="J167" s="65">
        <v>6</v>
      </c>
      <c r="K167" s="65">
        <v>1.67</v>
      </c>
      <c r="M167" s="171">
        <f t="shared" ref="M167" si="38">$J167*$K167*0.8*1.2</f>
        <v>9.6191999999999993</v>
      </c>
      <c r="Z167" s="106">
        <v>1</v>
      </c>
      <c r="AA167" s="106"/>
      <c r="AB167" s="106"/>
      <c r="AC167" s="106"/>
      <c r="AD167" s="106"/>
      <c r="AE167" s="106"/>
      <c r="AF167" s="106"/>
      <c r="AG167" s="153"/>
      <c r="AH167" s="106"/>
      <c r="AI167" s="106"/>
      <c r="AJ167" s="106"/>
      <c r="AK167" s="106"/>
      <c r="AM167" s="66" t="s">
        <v>96</v>
      </c>
      <c r="AO167" s="71" t="s">
        <v>610</v>
      </c>
      <c r="AP167" s="71" t="s">
        <v>358</v>
      </c>
      <c r="AQ167" s="73"/>
      <c r="AT167" s="70"/>
      <c r="AU167" s="70"/>
      <c r="AV167" s="65">
        <v>10</v>
      </c>
      <c r="AW167" s="8">
        <v>0</v>
      </c>
      <c r="AX167" s="12">
        <v>-1000</v>
      </c>
    </row>
    <row r="168" spans="1:50" s="198" customFormat="1" ht="19.5" customHeight="1" thickTop="1" thickBot="1">
      <c r="A168" s="198">
        <v>1</v>
      </c>
      <c r="B168" s="199">
        <v>40700</v>
      </c>
      <c r="C168" s="200" t="s">
        <v>225</v>
      </c>
      <c r="D168" s="198">
        <v>1</v>
      </c>
      <c r="F168" s="198">
        <v>0</v>
      </c>
      <c r="G168" s="198">
        <v>1</v>
      </c>
      <c r="H168" s="198">
        <v>1</v>
      </c>
      <c r="I168" s="198">
        <v>1</v>
      </c>
      <c r="M168" s="198">
        <v>0.2</v>
      </c>
      <c r="Y168" s="198">
        <v>2</v>
      </c>
      <c r="Z168" s="201">
        <v>1</v>
      </c>
      <c r="AA168" s="201" t="s">
        <v>347</v>
      </c>
      <c r="AB168" s="201">
        <v>3</v>
      </c>
      <c r="AC168" s="201"/>
      <c r="AD168" s="201"/>
      <c r="AE168" s="201"/>
      <c r="AF168" s="201"/>
      <c r="AG168" s="202"/>
      <c r="AH168" s="201"/>
      <c r="AI168" s="201"/>
      <c r="AJ168" s="201"/>
      <c r="AK168" s="201"/>
      <c r="AM168" s="199" t="s">
        <v>82</v>
      </c>
      <c r="AO168" s="206" t="s">
        <v>477</v>
      </c>
      <c r="AP168" s="203" t="s">
        <v>227</v>
      </c>
      <c r="AQ168" s="204"/>
      <c r="AT168" s="205"/>
      <c r="AU168" s="205"/>
      <c r="AV168" s="198">
        <v>0</v>
      </c>
    </row>
    <row r="169" spans="1:50" s="198" customFormat="1" ht="19.5" customHeight="1" thickTop="1" thickBot="1">
      <c r="A169" s="198">
        <v>1</v>
      </c>
      <c r="B169" s="199">
        <v>40701</v>
      </c>
      <c r="C169" s="200" t="s">
        <v>182</v>
      </c>
      <c r="D169" s="198">
        <v>1</v>
      </c>
      <c r="F169" s="198">
        <v>0</v>
      </c>
      <c r="G169" s="198">
        <v>1</v>
      </c>
      <c r="H169" s="198">
        <v>1</v>
      </c>
      <c r="I169" s="198">
        <v>1</v>
      </c>
      <c r="J169" s="214">
        <v>3</v>
      </c>
      <c r="K169" s="198">
        <v>1</v>
      </c>
      <c r="M169" s="171">
        <f>$J169*$K169*0.8*1.2*(1+$M168)</f>
        <v>3.4560000000000004</v>
      </c>
      <c r="Z169" s="201">
        <v>1</v>
      </c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M169" s="199" t="s">
        <v>86</v>
      </c>
      <c r="AO169" s="206" t="s">
        <v>562</v>
      </c>
      <c r="AP169" s="206" t="s">
        <v>146</v>
      </c>
      <c r="AQ169" s="204"/>
      <c r="AT169" s="205"/>
      <c r="AU169" s="205"/>
      <c r="AV169" s="198">
        <v>0</v>
      </c>
      <c r="AW169" s="8">
        <v>3</v>
      </c>
      <c r="AX169" s="12">
        <v>250</v>
      </c>
    </row>
    <row r="170" spans="1:50" s="198" customFormat="1" ht="19.5" customHeight="1" thickTop="1" thickBot="1">
      <c r="A170" s="198">
        <v>1</v>
      </c>
      <c r="B170" s="199">
        <v>40702</v>
      </c>
      <c r="C170" s="242" t="s">
        <v>468</v>
      </c>
      <c r="D170" s="198">
        <v>1</v>
      </c>
      <c r="F170" s="198">
        <v>0</v>
      </c>
      <c r="G170" s="198">
        <v>1</v>
      </c>
      <c r="H170" s="198">
        <v>1</v>
      </c>
      <c r="I170" s="198">
        <v>1</v>
      </c>
      <c r="J170" s="214">
        <v>1</v>
      </c>
      <c r="K170" s="198">
        <v>4</v>
      </c>
      <c r="M170" s="171">
        <f>$J170*$K170*0.8*1.2*(1+$M168)+P170</f>
        <v>6.2279999999999998</v>
      </c>
      <c r="P170" s="198">
        <f>0.3*1.8*3</f>
        <v>1.62</v>
      </c>
      <c r="Z170" s="201">
        <v>1</v>
      </c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M170" s="199" t="s">
        <v>89</v>
      </c>
      <c r="AO170" s="206" t="s">
        <v>550</v>
      </c>
      <c r="AP170" s="203" t="s">
        <v>226</v>
      </c>
      <c r="AQ170" s="204"/>
      <c r="AT170" s="205"/>
      <c r="AU170" s="205"/>
      <c r="AV170" s="198">
        <v>0</v>
      </c>
      <c r="AW170" s="8">
        <v>-2</v>
      </c>
      <c r="AX170" s="12">
        <v>300</v>
      </c>
    </row>
    <row r="171" spans="1:50" s="198" customFormat="1" ht="19.5" customHeight="1" thickTop="1" thickBot="1">
      <c r="A171" s="198">
        <v>1</v>
      </c>
      <c r="B171" s="199">
        <v>40703</v>
      </c>
      <c r="C171" s="242" t="s">
        <v>467</v>
      </c>
      <c r="D171" s="198">
        <v>2</v>
      </c>
      <c r="F171" s="198">
        <f t="shared" ref="F171:F172" si="39">INT(1.5^(D171/10)*(D171+4)^2*G171)</f>
        <v>39</v>
      </c>
      <c r="G171" s="198">
        <v>1</v>
      </c>
      <c r="H171" s="198">
        <v>1</v>
      </c>
      <c r="I171" s="198">
        <v>1</v>
      </c>
      <c r="J171" s="214">
        <v>3</v>
      </c>
      <c r="K171" s="198">
        <v>2.67</v>
      </c>
      <c r="M171" s="171">
        <f>$J171*$K171*0.8*1.2*(1+$M168)+P171</f>
        <v>10.267520000000001</v>
      </c>
      <c r="P171" s="198">
        <f>0.8*1.3</f>
        <v>1.04</v>
      </c>
      <c r="Z171" s="201">
        <v>1</v>
      </c>
      <c r="AA171" s="201" t="s">
        <v>348</v>
      </c>
      <c r="AB171" s="201">
        <v>3</v>
      </c>
      <c r="AC171" s="201"/>
      <c r="AD171" s="201"/>
      <c r="AE171" s="201"/>
      <c r="AF171" s="201"/>
      <c r="AG171" s="202"/>
      <c r="AH171" s="201"/>
      <c r="AI171" s="201"/>
      <c r="AJ171" s="201"/>
      <c r="AK171" s="201"/>
      <c r="AM171" s="199" t="s">
        <v>93</v>
      </c>
      <c r="AO171" s="206" t="s">
        <v>611</v>
      </c>
      <c r="AP171" s="203" t="s">
        <v>228</v>
      </c>
      <c r="AQ171" s="204"/>
      <c r="AT171" s="205"/>
      <c r="AU171" s="205"/>
      <c r="AV171" s="198">
        <v>0</v>
      </c>
      <c r="AW171" s="8">
        <v>-4</v>
      </c>
      <c r="AX171" s="12">
        <v>300</v>
      </c>
    </row>
    <row r="172" spans="1:50" s="198" customFormat="1" ht="19.5" customHeight="1" thickTop="1" thickBot="1">
      <c r="A172" s="198">
        <v>1</v>
      </c>
      <c r="B172" s="199">
        <v>40704</v>
      </c>
      <c r="C172" s="242" t="s">
        <v>469</v>
      </c>
      <c r="D172" s="198">
        <v>3</v>
      </c>
      <c r="F172" s="198">
        <f t="shared" si="39"/>
        <v>55</v>
      </c>
      <c r="G172" s="198">
        <v>1</v>
      </c>
      <c r="H172" s="198">
        <v>1</v>
      </c>
      <c r="I172" s="198">
        <v>1</v>
      </c>
      <c r="J172" s="214">
        <v>1</v>
      </c>
      <c r="K172" s="198">
        <v>5</v>
      </c>
      <c r="M172" s="171">
        <f>$J172*$K172*0.8*1.2*(1+$M168)+P172</f>
        <v>7.92</v>
      </c>
      <c r="P172" s="198">
        <f>1.8+0.2*1.8</f>
        <v>2.16</v>
      </c>
      <c r="Z172" s="201">
        <v>1</v>
      </c>
      <c r="AA172" s="201" t="s">
        <v>434</v>
      </c>
      <c r="AB172" s="201">
        <v>3</v>
      </c>
      <c r="AC172" s="201"/>
      <c r="AD172" s="201"/>
      <c r="AE172" s="201"/>
      <c r="AF172" s="201"/>
      <c r="AG172" s="201" t="s">
        <v>349</v>
      </c>
      <c r="AH172" s="201">
        <v>1</v>
      </c>
      <c r="AI172" s="201"/>
      <c r="AJ172" s="202"/>
      <c r="AK172" s="201"/>
      <c r="AM172" s="199" t="s">
        <v>96</v>
      </c>
      <c r="AO172" s="206" t="s">
        <v>612</v>
      </c>
      <c r="AP172" s="203"/>
      <c r="AQ172" s="204"/>
      <c r="AT172" s="205"/>
      <c r="AU172" s="205"/>
      <c r="AV172" s="198">
        <v>10</v>
      </c>
      <c r="AW172" s="8">
        <v>0</v>
      </c>
      <c r="AX172" s="12">
        <v>-1000</v>
      </c>
    </row>
    <row r="173" spans="1:50">
      <c r="A173" s="61">
        <v>-1</v>
      </c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 t="s">
        <v>154</v>
      </c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93">
        <v>1</v>
      </c>
      <c r="AA173" s="113"/>
      <c r="AB173" s="113"/>
      <c r="AC173" s="113"/>
      <c r="AD173" s="113"/>
      <c r="AE173" s="113"/>
      <c r="AF173" s="113"/>
      <c r="AG173" s="113"/>
      <c r="AH173" s="113"/>
      <c r="AI173" s="113"/>
      <c r="AJ173" s="113"/>
      <c r="AK173" s="113"/>
      <c r="AL173" s="61"/>
      <c r="AM173" s="61"/>
      <c r="AN173" s="61"/>
      <c r="AO173" s="61"/>
      <c r="AP173" s="61"/>
      <c r="AQ173" s="61"/>
      <c r="AR173" s="61"/>
      <c r="AS173" s="61"/>
      <c r="AT173" s="62"/>
      <c r="AU173" s="62"/>
      <c r="AV173" s="61"/>
      <c r="AW173" s="61"/>
      <c r="AX173" s="61"/>
    </row>
    <row r="174" spans="1:50">
      <c r="A174" s="61">
        <v>1</v>
      </c>
      <c r="B174" s="61">
        <v>100001</v>
      </c>
      <c r="C174" s="61" t="s">
        <v>155</v>
      </c>
      <c r="D174" s="61">
        <v>25</v>
      </c>
      <c r="E174" s="61"/>
      <c r="F174" s="61">
        <v>10</v>
      </c>
      <c r="G174" s="61">
        <v>1</v>
      </c>
      <c r="H174" s="61">
        <v>1</v>
      </c>
      <c r="I174" s="61">
        <v>0</v>
      </c>
      <c r="J174" s="61">
        <v>1</v>
      </c>
      <c r="K174" s="61">
        <v>0</v>
      </c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>
        <v>0.15</v>
      </c>
      <c r="Y174" s="61"/>
      <c r="Z174" s="93">
        <v>1</v>
      </c>
      <c r="AA174" s="113"/>
      <c r="AB174" s="113"/>
      <c r="AC174" s="113"/>
      <c r="AD174" s="113"/>
      <c r="AE174" s="113"/>
      <c r="AF174" s="113"/>
      <c r="AG174" s="113"/>
      <c r="AH174" s="113"/>
      <c r="AI174" s="113"/>
      <c r="AJ174" s="113"/>
      <c r="AK174" s="113"/>
      <c r="AL174" s="61"/>
      <c r="AM174" s="61" t="s">
        <v>156</v>
      </c>
      <c r="AN174" s="61"/>
      <c r="AO174" s="61" t="s">
        <v>157</v>
      </c>
      <c r="AP174" s="61"/>
      <c r="AQ174" s="61"/>
      <c r="AR174" s="61"/>
      <c r="AS174" s="61"/>
      <c r="AT174" s="62"/>
      <c r="AU174" s="62"/>
      <c r="AV174" s="61">
        <v>0</v>
      </c>
      <c r="AW174" s="61">
        <v>0</v>
      </c>
      <c r="AX174" s="61">
        <v>0</v>
      </c>
    </row>
    <row r="175" spans="1:50">
      <c r="A175" s="61">
        <v>1</v>
      </c>
      <c r="B175" s="61">
        <v>100002</v>
      </c>
      <c r="C175" s="61" t="s">
        <v>158</v>
      </c>
      <c r="D175" s="61">
        <v>25</v>
      </c>
      <c r="E175" s="61"/>
      <c r="F175" s="61">
        <v>10</v>
      </c>
      <c r="G175" s="61">
        <v>1</v>
      </c>
      <c r="H175" s="61">
        <v>1</v>
      </c>
      <c r="I175" s="61">
        <v>0</v>
      </c>
      <c r="J175" s="61">
        <v>1</v>
      </c>
      <c r="K175" s="61">
        <v>0</v>
      </c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93">
        <v>1</v>
      </c>
      <c r="AA175" s="113"/>
      <c r="AB175" s="113"/>
      <c r="AC175" s="113"/>
      <c r="AD175" s="113"/>
      <c r="AE175" s="113"/>
      <c r="AF175" s="113"/>
      <c r="AG175" s="113" t="s">
        <v>320</v>
      </c>
      <c r="AH175" s="113">
        <v>3</v>
      </c>
      <c r="AI175" s="113"/>
      <c r="AJ175" s="113"/>
      <c r="AK175" s="113"/>
      <c r="AL175" s="61"/>
      <c r="AM175" s="61" t="s">
        <v>159</v>
      </c>
      <c r="AN175" s="61"/>
      <c r="AO175" s="61" t="s">
        <v>160</v>
      </c>
      <c r="AP175" s="61"/>
      <c r="AQ175" s="61"/>
      <c r="AR175" s="61"/>
      <c r="AS175" s="61"/>
      <c r="AT175" s="62"/>
      <c r="AU175" s="62"/>
      <c r="AV175" s="61">
        <v>0</v>
      </c>
      <c r="AW175" s="61">
        <v>0</v>
      </c>
      <c r="AX175" s="61">
        <v>0</v>
      </c>
    </row>
    <row r="176" spans="1:50">
      <c r="A176" s="61">
        <v>1</v>
      </c>
      <c r="B176" s="61">
        <v>100003</v>
      </c>
      <c r="C176" s="61" t="s">
        <v>161</v>
      </c>
      <c r="D176" s="61">
        <v>25</v>
      </c>
      <c r="E176" s="61"/>
      <c r="F176" s="61">
        <v>10</v>
      </c>
      <c r="G176" s="61">
        <v>1</v>
      </c>
      <c r="H176" s="61">
        <v>1</v>
      </c>
      <c r="I176" s="61">
        <v>0</v>
      </c>
      <c r="J176" s="61">
        <v>1</v>
      </c>
      <c r="K176" s="61">
        <v>0</v>
      </c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93">
        <v>1</v>
      </c>
      <c r="AA176" s="113"/>
      <c r="AB176" s="113"/>
      <c r="AC176" s="113"/>
      <c r="AD176" s="113"/>
      <c r="AE176" s="113"/>
      <c r="AF176" s="113"/>
      <c r="AG176" s="113"/>
      <c r="AH176" s="113"/>
      <c r="AI176" s="113"/>
      <c r="AJ176" s="113"/>
      <c r="AK176" s="113"/>
      <c r="AL176" s="61"/>
      <c r="AM176" s="61" t="s">
        <v>162</v>
      </c>
      <c r="AN176" s="61"/>
      <c r="AO176" s="61" t="s">
        <v>163</v>
      </c>
      <c r="AP176" s="61"/>
      <c r="AQ176" s="61"/>
      <c r="AR176" s="61"/>
      <c r="AS176" s="61"/>
      <c r="AT176" s="62"/>
      <c r="AU176" s="62"/>
      <c r="AV176" s="61">
        <v>0</v>
      </c>
      <c r="AW176" s="61">
        <v>0</v>
      </c>
      <c r="AX176" s="61">
        <v>500</v>
      </c>
    </row>
    <row r="177" spans="1:50">
      <c r="A177" s="61">
        <v>1</v>
      </c>
      <c r="B177" s="61">
        <v>100004</v>
      </c>
      <c r="C177" s="61" t="s">
        <v>164</v>
      </c>
      <c r="D177" s="61">
        <v>25</v>
      </c>
      <c r="E177" s="61"/>
      <c r="F177" s="61">
        <v>10</v>
      </c>
      <c r="G177" s="61">
        <v>1</v>
      </c>
      <c r="H177" s="61">
        <v>1</v>
      </c>
      <c r="I177" s="61">
        <v>0</v>
      </c>
      <c r="J177" s="61">
        <v>1</v>
      </c>
      <c r="K177" s="61">
        <v>0</v>
      </c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93">
        <v>1</v>
      </c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61"/>
      <c r="AM177" s="61" t="s">
        <v>165</v>
      </c>
      <c r="AN177" s="61"/>
      <c r="AO177" s="61" t="s">
        <v>166</v>
      </c>
      <c r="AP177" s="61"/>
      <c r="AQ177" s="61"/>
      <c r="AR177" s="61"/>
      <c r="AS177" s="61"/>
      <c r="AT177" s="62"/>
      <c r="AU177" s="62"/>
      <c r="AV177" s="61">
        <v>0</v>
      </c>
      <c r="AW177" s="61">
        <v>4</v>
      </c>
      <c r="AX177" s="61">
        <v>0</v>
      </c>
    </row>
    <row r="178" spans="1:50">
      <c r="A178" s="61">
        <v>1</v>
      </c>
      <c r="B178" s="61">
        <v>100005</v>
      </c>
      <c r="C178" s="61" t="s">
        <v>167</v>
      </c>
      <c r="D178" s="61">
        <v>25</v>
      </c>
      <c r="E178" s="61"/>
      <c r="F178" s="61">
        <v>10</v>
      </c>
      <c r="G178" s="61">
        <v>1</v>
      </c>
      <c r="H178" s="61">
        <v>1</v>
      </c>
      <c r="I178" s="61">
        <v>0</v>
      </c>
      <c r="J178" s="61">
        <v>1</v>
      </c>
      <c r="K178" s="61">
        <v>0</v>
      </c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113">
        <v>1</v>
      </c>
      <c r="AA178" s="113"/>
      <c r="AB178" s="113"/>
      <c r="AC178" s="113"/>
      <c r="AD178" s="113"/>
      <c r="AE178" s="113"/>
      <c r="AF178" s="113"/>
      <c r="AG178" s="113" t="s">
        <v>321</v>
      </c>
      <c r="AH178" s="113">
        <v>1</v>
      </c>
      <c r="AI178" s="113"/>
      <c r="AJ178" s="113" t="s">
        <v>322</v>
      </c>
      <c r="AK178" s="113">
        <v>1</v>
      </c>
      <c r="AL178" s="61"/>
      <c r="AM178" s="61" t="s">
        <v>168</v>
      </c>
      <c r="AN178" s="61"/>
      <c r="AO178" s="61" t="s">
        <v>191</v>
      </c>
      <c r="AP178" s="61"/>
      <c r="AQ178" s="61"/>
      <c r="AR178" s="61"/>
      <c r="AS178" s="61"/>
      <c r="AT178" s="62"/>
      <c r="AU178" s="62"/>
      <c r="AV178" s="61">
        <v>0</v>
      </c>
      <c r="AW178" s="61">
        <v>0</v>
      </c>
      <c r="AX178" s="61">
        <v>0</v>
      </c>
    </row>
    <row r="183" spans="1:50">
      <c r="C183" s="61"/>
    </row>
  </sheetData>
  <phoneticPr fontId="13" type="noConversion"/>
  <conditionalFormatting sqref="AD90:AF91 AN103:AN107 AQ103:AU107 AI103:AL107 AN93:AU102 AY163:XFD167 C163:C167 AN163:AU167 AA88:AF89 AA92:AF92 Z173:Z177 AY93:XFD127 AY133:XFD137 C133:C137 AN133:AU137 A73:A172 S4:AL5 S26:AL26 S11:AL12 S88:Z92 S168:AF172 G94:L97 L99:L102 L104:L107 L109:L112 L114:L117 L134:L137 G164:L167 S37:Z37 AC37:AH37 AN108:AU112 AC111:AL111 Q1:AW1 G93:AL93 L103:X103 L98:AL98 L108:AL108 L113:Y113 G163:AL163 N104:X107 N109:AL110 N114:Z117 N164:AL167 N112:AL112 N111:Z111 S43:AF87 S6:AI6 S13:AF14 S20:AF20 Q29:AL29 S27:AF28 S31:AF35 N94:AL97 N99:AL102 C98:C127 N134:AL137 S138:AF162 AI23 S19:AL19 S18:AF18 AI18:AL18 AD7:AH7 S7:AB7 S8:AI10 AD22:AF22 S21:AL21 S15:AL15 L118:AL127 S128:AF132 L133:AL133 S17:AL17 S38:AF41 AN114:AU127 AN113 AP113:AU113 AA113:AL117 J23:Z23 AC23:AF23 J22:AB22">
    <cfRule type="cellIs" dxfId="374" priority="453" stopIfTrue="1" operator="notEqual">
      <formula>INDIRECT("Dummy_for_Comparison2!"&amp;ADDRESS(ROW(),COLUMN()))</formula>
    </cfRule>
  </conditionalFormatting>
  <conditionalFormatting sqref="AO12">
    <cfRule type="cellIs" dxfId="373" priority="410" stopIfTrue="1" operator="notEqual">
      <formula>INDIRECT("Dummy_for_Comparison2!"&amp;ADDRESS(ROW(),COLUMN()))</formula>
    </cfRule>
  </conditionalFormatting>
  <conditionalFormatting sqref="AP19">
    <cfRule type="cellIs" dxfId="372" priority="519" stopIfTrue="1" operator="notEqual">
      <formula>INDIRECT("Dummy_for_Comparison2!"&amp;ADDRESS(ROW(),COLUMN()))</formula>
    </cfRule>
  </conditionalFormatting>
  <conditionalFormatting sqref="Q21:R21">
    <cfRule type="cellIs" dxfId="371" priority="413" stopIfTrue="1" operator="notEqual">
      <formula>INDIRECT("Dummy_for_Comparison2!"&amp;ADDRESS(ROW(),COLUMN()))</formula>
    </cfRule>
  </conditionalFormatting>
  <conditionalFormatting sqref="Q28:R28">
    <cfRule type="cellIs" dxfId="370" priority="414" stopIfTrue="1" operator="notEqual">
      <formula>INDIRECT("Dummy_for_Comparison2!"&amp;ADDRESS(ROW(),COLUMN()))</formula>
    </cfRule>
  </conditionalFormatting>
  <conditionalFormatting sqref="K38">
    <cfRule type="cellIs" dxfId="369" priority="411" stopIfTrue="1" operator="notEqual">
      <formula>INDIRECT("Dummy_for_Comparison2!"&amp;ADDRESS(ROW(),COLUMN()))</formula>
    </cfRule>
  </conditionalFormatting>
  <conditionalFormatting sqref="K32">
    <cfRule type="cellIs" dxfId="368" priority="427" stopIfTrue="1" operator="notEqual">
      <formula>INDIRECT("Dummy_for_Comparison2!"&amp;ADDRESS(ROW(),COLUMN()))</formula>
    </cfRule>
  </conditionalFormatting>
  <conditionalFormatting sqref="K49">
    <cfRule type="cellIs" dxfId="367" priority="425" stopIfTrue="1" operator="notEqual">
      <formula>INDIRECT("Dummy_for_Comparison2!"&amp;ADDRESS(ROW(),COLUMN()))</formula>
    </cfRule>
  </conditionalFormatting>
  <conditionalFormatting sqref="K54">
    <cfRule type="cellIs" dxfId="366" priority="424" stopIfTrue="1" operator="notEqual">
      <formula>INDIRECT("Dummy_for_Comparison2!"&amp;ADDRESS(ROW(),COLUMN()))</formula>
    </cfRule>
  </conditionalFormatting>
  <conditionalFormatting sqref="K59">
    <cfRule type="cellIs" dxfId="365" priority="423" stopIfTrue="1" operator="notEqual">
      <formula>INDIRECT("Dummy_for_Comparison2!"&amp;ADDRESS(ROW(),COLUMN()))</formula>
    </cfRule>
  </conditionalFormatting>
  <conditionalFormatting sqref="K64">
    <cfRule type="cellIs" dxfId="364" priority="422" stopIfTrue="1" operator="notEqual">
      <formula>INDIRECT("Dummy_for_Comparison2!"&amp;ADDRESS(ROW(),COLUMN()))</formula>
    </cfRule>
  </conditionalFormatting>
  <conditionalFormatting sqref="K69">
    <cfRule type="cellIs" dxfId="363" priority="421" stopIfTrue="1" operator="notEqual">
      <formula>INDIRECT("Dummy_for_Comparison2!"&amp;ADDRESS(ROW(),COLUMN()))</formula>
    </cfRule>
  </conditionalFormatting>
  <conditionalFormatting sqref="B4:B10 B18:B23 B163:B167 B93:B127 B133:B137">
    <cfRule type="cellIs" dxfId="362" priority="518" stopIfTrue="1" operator="notEqual">
      <formula>INDIRECT("Dummy_for_Comparison3!"&amp;ADDRESS(ROW(),COLUMN()))</formula>
    </cfRule>
  </conditionalFormatting>
  <conditionalFormatting sqref="B37:B41">
    <cfRule type="cellIs" dxfId="361" priority="514" stopIfTrue="1" operator="notEqual">
      <formula>INDIRECT("Dummy_for_Comparison3!"&amp;ADDRESS(ROW(),COLUMN()))</formula>
    </cfRule>
  </conditionalFormatting>
  <conditionalFormatting sqref="B31:B35 B48:B62">
    <cfRule type="cellIs" dxfId="360" priority="510" stopIfTrue="1" operator="notEqual">
      <formula>INDIRECT("Dummy_for_Comparison3!"&amp;ADDRESS(ROW(),COLUMN()))</formula>
    </cfRule>
  </conditionalFormatting>
  <conditionalFormatting sqref="B63:B67">
    <cfRule type="cellIs" dxfId="359" priority="471" stopIfTrue="1" operator="notEqual">
      <formula>INDIRECT("Dummy_for_Comparison3!"&amp;ADDRESS(ROW(),COLUMN()))</formula>
    </cfRule>
  </conditionalFormatting>
  <conditionalFormatting sqref="B68:B72">
    <cfRule type="cellIs" dxfId="358" priority="466" stopIfTrue="1" operator="notEqual">
      <formula>INDIRECT("Dummy_for_Comparison3!"&amp;ADDRESS(ROW(),COLUMN()))</formula>
    </cfRule>
  </conditionalFormatting>
  <conditionalFormatting sqref="AO37:AO41">
    <cfRule type="cellIs" dxfId="357" priority="412" stopIfTrue="1" operator="notEqual">
      <formula>INDIRECT("Dummy_for_Comparison2!"&amp;ADDRESS(ROW(),COLUMN()))</formula>
    </cfRule>
  </conditionalFormatting>
  <conditionalFormatting sqref="AO31:AO35">
    <cfRule type="cellIs" dxfId="356" priority="439" stopIfTrue="1" operator="notEqual">
      <formula>INDIRECT("Dummy_for_Comparison2!"&amp;ADDRESS(ROW(),COLUMN()))</formula>
    </cfRule>
  </conditionalFormatting>
  <conditionalFormatting sqref="A1:P1 AY1:XFD1 AS3:AV3 AT173:AU1048576 AR4:AW11 AY4:XFD15 AQ5 D4:I9 C22:I23 AP22:AQ23 C11:I15 AQ14:AQ15 A26:I29 F25 D18:I21 AY26:XFD29 AP26:AV29 AQ19 AQ11:AQ12 A4:A15 AP25:AQ25 AR17:AW18 AR12:AV15 AR19:AV23 A17:A23 AQ17 C17:I17 AY17:XFD23">
    <cfRule type="cellIs" dxfId="355" priority="517" stopIfTrue="1" operator="notEqual">
      <formula>INDIRECT("Dummy_for_Comparison2!"&amp;ADDRESS(ROW(),COLUMN()))</formula>
    </cfRule>
  </conditionalFormatting>
  <conditionalFormatting sqref="AX1 AX4:AX10 AP11:AP15 AX17:AX18 AP17">
    <cfRule type="cellIs" dxfId="354" priority="520" stopIfTrue="1" operator="notEqual">
      <formula>INDIRECT("Dummy_for_Comparison2!"&amp;ADDRESS(ROW(),COLUMN()))</formula>
    </cfRule>
  </conditionalFormatting>
  <conditionalFormatting sqref="AN4:AN15 J4:R6 AJ6:AL6 J7:N7 P7:R7 AG14:AI14 AO22:AO23 AO19 J26:P29 J8:P9 AJ13:AL14 AJ27:AL27 AO11 AN26:AO29 AJ20:AL20 AO13:AO15 J11:R15 L10:P10 AO25 J17:P21 AO17 Q17:R20 AN17:AN23">
    <cfRule type="cellIs" dxfId="353" priority="419" stopIfTrue="1" operator="notEqual">
      <formula>INDIRECT("Dummy_for_Comparison2!"&amp;ADDRESS(ROW(),COLUMN()))</formula>
    </cfRule>
  </conditionalFormatting>
  <conditionalFormatting sqref="Q8:R10 Q26:R27">
    <cfRule type="cellIs" dxfId="352" priority="416" stopIfTrue="1" operator="notEqual">
      <formula>INDIRECT("Dummy_for_Comparison2!"&amp;ADDRESS(ROW(),COLUMN()))</formula>
    </cfRule>
  </conditionalFormatting>
  <conditionalFormatting sqref="C41:I41 AR37:AW37 A37:A41 AY37:XFD41 D37:I40 AR38:AV41">
    <cfRule type="cellIs" dxfId="351" priority="513" stopIfTrue="1" operator="notEqual">
      <formula>INDIRECT("Dummy_for_Comparison2!"&amp;ADDRESS(ROW(),COLUMN()))</formula>
    </cfRule>
  </conditionalFormatting>
  <conditionalFormatting sqref="J37:P37 AN37:AN41 J39:P41 J38 L38:P38">
    <cfRule type="cellIs" dxfId="350" priority="418" stopIfTrue="1" operator="notEqual">
      <formula>INDIRECT("Dummy_for_Comparison2!"&amp;ADDRESS(ROW(),COLUMN()))</formula>
    </cfRule>
  </conditionalFormatting>
  <conditionalFormatting sqref="Q37:R41">
    <cfRule type="cellIs" dxfId="349" priority="415" stopIfTrue="1" operator="notEqual">
      <formula>INDIRECT("Dummy_for_Comparison2!"&amp;ADDRESS(ROW(),COLUMN()))</formula>
    </cfRule>
  </conditionalFormatting>
  <conditionalFormatting sqref="AP38:AQ41 AQ37">
    <cfRule type="cellIs" dxfId="348" priority="442" stopIfTrue="1" operator="notEqual">
      <formula>INDIRECT("Dummy_for_Comparison2!"&amp;ADDRESS(ROW(),COLUMN()))</formula>
    </cfRule>
  </conditionalFormatting>
  <conditionalFormatting sqref="AX37">
    <cfRule type="cellIs" dxfId="347" priority="516" stopIfTrue="1" operator="notEqual">
      <formula>INDIRECT("Dummy_for_Comparison2!"&amp;ADDRESS(ROW(),COLUMN()))</formula>
    </cfRule>
  </conditionalFormatting>
  <conditionalFormatting sqref="AJ39:AL40 AG38:AL38 AG41:AL41">
    <cfRule type="cellIs" dxfId="346" priority="417" stopIfTrue="1" operator="notEqual">
      <formula>INDIRECT("Dummy_for_Comparison2!"&amp;ADDRESS(ROW(),COLUMN()))</formula>
    </cfRule>
  </conditionalFormatting>
  <conditionalFormatting sqref="D31:P31 AR31:AW31 AN31:AN35 AY31:XFD35 A31:B35 D33:P35 D32:J32 L32:P32 AR32:AV35">
    <cfRule type="cellIs" dxfId="345" priority="509" stopIfTrue="1" operator="notEqual">
      <formula>INDIRECT("Dummy_for_Comparison2!"&amp;ADDRESS(ROW(),COLUMN()))</formula>
    </cfRule>
  </conditionalFormatting>
  <conditionalFormatting sqref="Q31:R35">
    <cfRule type="cellIs" dxfId="344" priority="451" stopIfTrue="1" operator="notEqual">
      <formula>INDIRECT("Dummy_for_Comparison2!"&amp;ADDRESS(ROW(),COLUMN()))</formula>
    </cfRule>
  </conditionalFormatting>
  <conditionalFormatting sqref="AP31:AQ35">
    <cfRule type="cellIs" dxfId="343" priority="440" stopIfTrue="1" operator="notEqual">
      <formula>INDIRECT("Dummy_for_Comparison2!"&amp;ADDRESS(ROW(),COLUMN()))</formula>
    </cfRule>
  </conditionalFormatting>
  <conditionalFormatting sqref="AX31">
    <cfRule type="cellIs" dxfId="342" priority="512" stopIfTrue="1" operator="notEqual">
      <formula>INDIRECT("Dummy_for_Comparison2!"&amp;ADDRESS(ROW(),COLUMN()))</formula>
    </cfRule>
  </conditionalFormatting>
  <conditionalFormatting sqref="AJ33:AL34 AG32:AL32 AG35:AL35">
    <cfRule type="cellIs" dxfId="341" priority="483" stopIfTrue="1" operator="notEqual">
      <formula>INDIRECT("Dummy_for_Comparison2!"&amp;ADDRESS(ROW(),COLUMN()))</formula>
    </cfRule>
  </conditionalFormatting>
  <conditionalFormatting sqref="AR43:AW43 A43:A47 AY43:XFD47 AQ47 AQ44 AR44:AV47">
    <cfRule type="cellIs" dxfId="340" priority="505" stopIfTrue="1" operator="notEqual">
      <formula>INDIRECT("Dummy_for_Comparison2!"&amp;ADDRESS(ROW(),COLUMN()))</formula>
    </cfRule>
  </conditionalFormatting>
  <conditionalFormatting sqref="AX43">
    <cfRule type="cellIs" dxfId="339" priority="508" stopIfTrue="1" operator="notEqual">
      <formula>INDIRECT("Dummy_for_Comparison2!"&amp;ADDRESS(ROW(),COLUMN()))</formula>
    </cfRule>
  </conditionalFormatting>
  <conditionalFormatting sqref="D48:P48 C52:P52 AR48:AW48 A48:A52 AN48:AN52 AY48:XFD52 AQ52 AQ49 D50:P51 D49:J49 L49:P49 AR49:AV52">
    <cfRule type="cellIs" dxfId="338" priority="501" stopIfTrue="1" operator="notEqual">
      <formula>INDIRECT("Dummy_for_Comparison2!"&amp;ADDRESS(ROW(),COLUMN()))</formula>
    </cfRule>
  </conditionalFormatting>
  <conditionalFormatting sqref="Q48:R52">
    <cfRule type="cellIs" dxfId="337" priority="449" stopIfTrue="1" operator="notEqual">
      <formula>INDIRECT("Dummy_for_Comparison2!"&amp;ADDRESS(ROW(),COLUMN()))</formula>
    </cfRule>
  </conditionalFormatting>
  <conditionalFormatting sqref="AO48:AP52">
    <cfRule type="cellIs" dxfId="336" priority="458" stopIfTrue="1" operator="notEqual">
      <formula>INDIRECT("Dummy_for_Comparison2!"&amp;ADDRESS(ROW(),COLUMN()))</formula>
    </cfRule>
  </conditionalFormatting>
  <conditionalFormatting sqref="AX48">
    <cfRule type="cellIs" dxfId="335" priority="504" stopIfTrue="1" operator="notEqual">
      <formula>INDIRECT("Dummy_for_Comparison2!"&amp;ADDRESS(ROW(),COLUMN()))</formula>
    </cfRule>
  </conditionalFormatting>
  <conditionalFormatting sqref="AJ50:AL51 AG49:AL49 AI52:AL52">
    <cfRule type="cellIs" dxfId="334" priority="481" stopIfTrue="1" operator="notEqual">
      <formula>INDIRECT("Dummy_for_Comparison2!"&amp;ADDRESS(ROW(),COLUMN()))</formula>
    </cfRule>
  </conditionalFormatting>
  <conditionalFormatting sqref="D53:P53 C57:P57 AR53:AW53 A53:A57 AN53:AN57 AY53:XFD57 AQ57 AQ54 D55:P56 D54:J54 L54:P54 AR54:AV57">
    <cfRule type="cellIs" dxfId="333" priority="497" stopIfTrue="1" operator="notEqual">
      <formula>INDIRECT("Dummy_for_Comparison2!"&amp;ADDRESS(ROW(),COLUMN()))</formula>
    </cfRule>
  </conditionalFormatting>
  <conditionalFormatting sqref="Q53:R57">
    <cfRule type="cellIs" dxfId="332" priority="448" stopIfTrue="1" operator="notEqual">
      <formula>INDIRECT("Dummy_for_Comparison2!"&amp;ADDRESS(ROW(),COLUMN()))</formula>
    </cfRule>
  </conditionalFormatting>
  <conditionalFormatting sqref="AO53:AP57">
    <cfRule type="cellIs" dxfId="331" priority="457" stopIfTrue="1" operator="notEqual">
      <formula>INDIRECT("Dummy_for_Comparison2!"&amp;ADDRESS(ROW(),COLUMN()))</formula>
    </cfRule>
  </conditionalFormatting>
  <conditionalFormatting sqref="AX53">
    <cfRule type="cellIs" dxfId="330" priority="500" stopIfTrue="1" operator="notEqual">
      <formula>INDIRECT("Dummy_for_Comparison2!"&amp;ADDRESS(ROW(),COLUMN()))</formula>
    </cfRule>
  </conditionalFormatting>
  <conditionalFormatting sqref="AJ55:AL56 AG54:AL54 AG57:AL57">
    <cfRule type="cellIs" dxfId="329" priority="480" stopIfTrue="1" operator="notEqual">
      <formula>INDIRECT("Dummy_for_Comparison2!"&amp;ADDRESS(ROW(),COLUMN()))</formula>
    </cfRule>
  </conditionalFormatting>
  <conditionalFormatting sqref="D58:P58 AR58:AW58 A58:A62 AN58:AN62 AY58:XFD62 AQ62 AQ59 D59:J59 L59:P59 D60:P62 AR59:AV62">
    <cfRule type="cellIs" dxfId="328" priority="493" stopIfTrue="1" operator="notEqual">
      <formula>INDIRECT("Dummy_for_Comparison2!"&amp;ADDRESS(ROW(),COLUMN()))</formula>
    </cfRule>
  </conditionalFormatting>
  <conditionalFormatting sqref="Q58:R62">
    <cfRule type="cellIs" dxfId="327" priority="447" stopIfTrue="1" operator="notEqual">
      <formula>INDIRECT("Dummy_for_Comparison2!"&amp;ADDRESS(ROW(),COLUMN()))</formula>
    </cfRule>
  </conditionalFormatting>
  <conditionalFormatting sqref="AO58:AP62">
    <cfRule type="cellIs" dxfId="326" priority="456" stopIfTrue="1" operator="notEqual">
      <formula>INDIRECT("Dummy_for_Comparison2!"&amp;ADDRESS(ROW(),COLUMN()))</formula>
    </cfRule>
  </conditionalFormatting>
  <conditionalFormatting sqref="AX58">
    <cfRule type="cellIs" dxfId="325" priority="496" stopIfTrue="1" operator="notEqual">
      <formula>INDIRECT("Dummy_for_Comparison2!"&amp;ADDRESS(ROW(),COLUMN()))</formula>
    </cfRule>
  </conditionalFormatting>
  <conditionalFormatting sqref="AJ60:AL61 AG59:AL59 AG62:AL62">
    <cfRule type="cellIs" dxfId="324" priority="479" stopIfTrue="1" operator="notEqual">
      <formula>INDIRECT("Dummy_for_Comparison2!"&amp;ADDRESS(ROW(),COLUMN()))</formula>
    </cfRule>
  </conditionalFormatting>
  <conditionalFormatting sqref="D63:P63 C67:P67 AR63:AW63 A63:A67 AN63:AN67 AY63:XFD67 AQ67 AQ64 D65:P66 D64:J64 L64:P64 AR64:AV67">
    <cfRule type="cellIs" dxfId="323" priority="468" stopIfTrue="1" operator="notEqual">
      <formula>INDIRECT("Dummy_for_Comparison2!"&amp;ADDRESS(ROW(),COLUMN()))</formula>
    </cfRule>
  </conditionalFormatting>
  <conditionalFormatting sqref="Q63:R67">
    <cfRule type="cellIs" dxfId="322" priority="446" stopIfTrue="1" operator="notEqual">
      <formula>INDIRECT("Dummy_for_Comparison2!"&amp;ADDRESS(ROW(),COLUMN()))</formula>
    </cfRule>
  </conditionalFormatting>
  <conditionalFormatting sqref="AO63:AP67">
    <cfRule type="cellIs" dxfId="321" priority="455" stopIfTrue="1" operator="notEqual">
      <formula>INDIRECT("Dummy_for_Comparison2!"&amp;ADDRESS(ROW(),COLUMN()))</formula>
    </cfRule>
  </conditionalFormatting>
  <conditionalFormatting sqref="AX63">
    <cfRule type="cellIs" dxfId="320" priority="470" stopIfTrue="1" operator="notEqual">
      <formula>INDIRECT("Dummy_for_Comparison2!"&amp;ADDRESS(ROW(),COLUMN()))</formula>
    </cfRule>
  </conditionalFormatting>
  <conditionalFormatting sqref="AJ65:AL66 AG64:AL64 AG67:AL67">
    <cfRule type="cellIs" dxfId="319" priority="467" stopIfTrue="1" operator="notEqual">
      <formula>INDIRECT("Dummy_for_Comparison2!"&amp;ADDRESS(ROW(),COLUMN()))</formula>
    </cfRule>
  </conditionalFormatting>
  <conditionalFormatting sqref="D68:P68 AN68:AN72 AY68:XFD72 AQ72 AQ69 D70:P71 D69:J69 L69:P69 C72:P72 C138:E147 G138:P138 AR68:AW68 L148:P148 A68:A72 AQ138:AU152 AY138:XFD152 AN138:AN152 G143:P143 G139:L142 N139:P142 G144:L147 N144:P147 L149:L152 N149:P152 AR69:AV72">
    <cfRule type="cellIs" dxfId="318" priority="463" stopIfTrue="1" operator="notEqual">
      <formula>INDIRECT("Dummy_for_Comparison2!"&amp;ADDRESS(ROW(),COLUMN()))</formula>
    </cfRule>
  </conditionalFormatting>
  <conditionalFormatting sqref="Q68:R72 Q138:R152">
    <cfRule type="cellIs" dxfId="317" priority="445" stopIfTrue="1" operator="notEqual">
      <formula>INDIRECT("Dummy_for_Comparison2!"&amp;ADDRESS(ROW(),COLUMN()))</formula>
    </cfRule>
  </conditionalFormatting>
  <conditionalFormatting sqref="AO68:AP72 AO138:AP152">
    <cfRule type="cellIs" dxfId="316" priority="454" stopIfTrue="1" operator="notEqual">
      <formula>INDIRECT("Dummy_for_Comparison2!"&amp;ADDRESS(ROW(),COLUMN()))</formula>
    </cfRule>
  </conditionalFormatting>
  <conditionalFormatting sqref="AX68">
    <cfRule type="cellIs" dxfId="315" priority="465" stopIfTrue="1" operator="notEqual">
      <formula>INDIRECT("Dummy_for_Comparison2!"&amp;ADDRESS(ROW(),COLUMN()))</formula>
    </cfRule>
  </conditionalFormatting>
  <conditionalFormatting sqref="AJ70:AL71 AG69:AL69 AG72:AL72 AG138:AL152">
    <cfRule type="cellIs" dxfId="314" priority="462" stopIfTrue="1" operator="notEqual">
      <formula>INDIRECT("Dummy_for_Comparison2!"&amp;ADDRESS(ROW(),COLUMN()))</formula>
    </cfRule>
  </conditionalFormatting>
  <conditionalFormatting sqref="F138:F142">
    <cfRule type="cellIs" dxfId="313" priority="409" stopIfTrue="1" operator="notEqual">
      <formula>INDIRECT("Dummy_for_Comparison2!"&amp;ADDRESS(ROW(),COLUMN()))</formula>
    </cfRule>
  </conditionalFormatting>
  <conditionalFormatting sqref="AN43:AN47 C43:E47 G43:P47">
    <cfRule type="cellIs" dxfId="312" priority="408" stopIfTrue="1" operator="notEqual">
      <formula>INDIRECT("Dummy_for_Comparison2!"&amp;ADDRESS(ROW(),COLUMN()))</formula>
    </cfRule>
  </conditionalFormatting>
  <conditionalFormatting sqref="Q43:R47">
    <cfRule type="cellIs" dxfId="311" priority="405" stopIfTrue="1" operator="notEqual">
      <formula>INDIRECT("Dummy_for_Comparison2!"&amp;ADDRESS(ROW(),COLUMN()))</formula>
    </cfRule>
  </conditionalFormatting>
  <conditionalFormatting sqref="AO43:AP47">
    <cfRule type="cellIs" dxfId="310" priority="406" stopIfTrue="1" operator="notEqual">
      <formula>INDIRECT("Dummy_for_Comparison2!"&amp;ADDRESS(ROW(),COLUMN()))</formula>
    </cfRule>
  </conditionalFormatting>
  <conditionalFormatting sqref="AG43:AL47">
    <cfRule type="cellIs" dxfId="309" priority="407" stopIfTrue="1" operator="notEqual">
      <formula>INDIRECT("Dummy_for_Comparison2!"&amp;ADDRESS(ROW(),COLUMN()))</formula>
    </cfRule>
  </conditionalFormatting>
  <conditionalFormatting sqref="F43:F47">
    <cfRule type="cellIs" dxfId="308" priority="404" stopIfTrue="1" operator="notEqual">
      <formula>INDIRECT("Dummy_for_Comparison2!"&amp;ADDRESS(ROW(),COLUMN()))</formula>
    </cfRule>
  </conditionalFormatting>
  <conditionalFormatting sqref="B43:B47">
    <cfRule type="cellIs" dxfId="307" priority="403" stopIfTrue="1" operator="notEqual">
      <formula>INDIRECT("Dummy_for_Comparison3!"&amp;ADDRESS(ROW(),COLUMN()))</formula>
    </cfRule>
  </conditionalFormatting>
  <conditionalFormatting sqref="B11:B15 B17">
    <cfRule type="cellIs" dxfId="306" priority="402" stopIfTrue="1" operator="notEqual">
      <formula>INDIRECT("Dummy_for_Comparison3!"&amp;ADDRESS(ROW(),COLUMN()))</formula>
    </cfRule>
  </conditionalFormatting>
  <conditionalFormatting sqref="F143:F147">
    <cfRule type="cellIs" dxfId="305" priority="401" stopIfTrue="1" operator="notEqual">
      <formula>INDIRECT("Dummy_for_Comparison2!"&amp;ADDRESS(ROW(),COLUMN()))</formula>
    </cfRule>
  </conditionalFormatting>
  <conditionalFormatting sqref="AV138:AW138 AV139:AV142">
    <cfRule type="cellIs" dxfId="304" priority="399" stopIfTrue="1" operator="notEqual">
      <formula>INDIRECT("Dummy_for_Comparison2!"&amp;ADDRESS(ROW(),COLUMN()))</formula>
    </cfRule>
  </conditionalFormatting>
  <conditionalFormatting sqref="AX138">
    <cfRule type="cellIs" dxfId="303" priority="400" stopIfTrue="1" operator="notEqual">
      <formula>INDIRECT("Dummy_for_Comparison2!"&amp;ADDRESS(ROW(),COLUMN()))</formula>
    </cfRule>
  </conditionalFormatting>
  <conditionalFormatting sqref="AV143:AW143 AV144:AV147">
    <cfRule type="cellIs" dxfId="302" priority="396" stopIfTrue="1" operator="notEqual">
      <formula>INDIRECT("Dummy_for_Comparison2!"&amp;ADDRESS(ROW(),COLUMN()))</formula>
    </cfRule>
  </conditionalFormatting>
  <conditionalFormatting sqref="AX143">
    <cfRule type="cellIs" dxfId="301" priority="397" stopIfTrue="1" operator="notEqual">
      <formula>INDIRECT("Dummy_for_Comparison2!"&amp;ADDRESS(ROW(),COLUMN()))</formula>
    </cfRule>
  </conditionalFormatting>
  <conditionalFormatting sqref="B148:B152">
    <cfRule type="cellIs" dxfId="300" priority="392" stopIfTrue="1" operator="notEqual">
      <formula>INDIRECT("Dummy_for_Comparison3!"&amp;ADDRESS(ROW(),COLUMN()))</formula>
    </cfRule>
  </conditionalFormatting>
  <conditionalFormatting sqref="C148:E152 G148:K152">
    <cfRule type="cellIs" dxfId="299" priority="391" stopIfTrue="1" operator="notEqual">
      <formula>INDIRECT("Dummy_for_Comparison2!"&amp;ADDRESS(ROW(),COLUMN()))</formula>
    </cfRule>
  </conditionalFormatting>
  <conditionalFormatting sqref="F148:F152">
    <cfRule type="cellIs" dxfId="298" priority="390" stopIfTrue="1" operator="notEqual">
      <formula>INDIRECT("Dummy_for_Comparison2!"&amp;ADDRESS(ROW(),COLUMN()))</formula>
    </cfRule>
  </conditionalFormatting>
  <conditionalFormatting sqref="AV148:AW148 AV149:AV152">
    <cfRule type="cellIs" dxfId="297" priority="388" stopIfTrue="1" operator="notEqual">
      <formula>INDIRECT("Dummy_for_Comparison2!"&amp;ADDRESS(ROW(),COLUMN()))</formula>
    </cfRule>
  </conditionalFormatting>
  <conditionalFormatting sqref="AX148">
    <cfRule type="cellIs" dxfId="296" priority="389" stopIfTrue="1" operator="notEqual">
      <formula>INDIRECT("Dummy_for_Comparison2!"&amp;ADDRESS(ROW(),COLUMN()))</formula>
    </cfRule>
  </conditionalFormatting>
  <conditionalFormatting sqref="B143:B147">
    <cfRule type="cellIs" dxfId="295" priority="386" stopIfTrue="1" operator="notEqual">
      <formula>INDIRECT("Dummy_for_Comparison3!"&amp;ADDRESS(ROW(),COLUMN()))</formula>
    </cfRule>
  </conditionalFormatting>
  <conditionalFormatting sqref="B138:B142">
    <cfRule type="cellIs" dxfId="294" priority="385" stopIfTrue="1" operator="notEqual">
      <formula>INDIRECT("Dummy_for_Comparison3!"&amp;ADDRESS(ROW(),COLUMN()))</formula>
    </cfRule>
  </conditionalFormatting>
  <conditionalFormatting sqref="AN153:AN157 AY153:XFD157 L153:P153 AQ153:AU157 L154:L157 N154:P157">
    <cfRule type="cellIs" dxfId="293" priority="384" stopIfTrue="1" operator="notEqual">
      <formula>INDIRECT("Dummy_for_Comparison2!"&amp;ADDRESS(ROW(),COLUMN()))</formula>
    </cfRule>
  </conditionalFormatting>
  <conditionalFormatting sqref="Q153:R157">
    <cfRule type="cellIs" dxfId="292" priority="381" stopIfTrue="1" operator="notEqual">
      <formula>INDIRECT("Dummy_for_Comparison2!"&amp;ADDRESS(ROW(),COLUMN()))</formula>
    </cfRule>
  </conditionalFormatting>
  <conditionalFormatting sqref="AO153:AP157">
    <cfRule type="cellIs" dxfId="291" priority="382" stopIfTrue="1" operator="notEqual">
      <formula>INDIRECT("Dummy_for_Comparison2!"&amp;ADDRESS(ROW(),COLUMN()))</formula>
    </cfRule>
  </conditionalFormatting>
  <conditionalFormatting sqref="AG153:AL157">
    <cfRule type="cellIs" dxfId="290" priority="383" stopIfTrue="1" operator="notEqual">
      <formula>INDIRECT("Dummy_for_Comparison2!"&amp;ADDRESS(ROW(),COLUMN()))</formula>
    </cfRule>
  </conditionalFormatting>
  <conditionalFormatting sqref="B153:B157">
    <cfRule type="cellIs" dxfId="289" priority="380" stopIfTrue="1" operator="notEqual">
      <formula>INDIRECT("Dummy_for_Comparison3!"&amp;ADDRESS(ROW(),COLUMN()))</formula>
    </cfRule>
  </conditionalFormatting>
  <conditionalFormatting sqref="C153:E157 G153:K157">
    <cfRule type="cellIs" dxfId="288" priority="379" stopIfTrue="1" operator="notEqual">
      <formula>INDIRECT("Dummy_for_Comparison2!"&amp;ADDRESS(ROW(),COLUMN()))</formula>
    </cfRule>
  </conditionalFormatting>
  <conditionalFormatting sqref="F153:F157">
    <cfRule type="cellIs" dxfId="287" priority="378" stopIfTrue="1" operator="notEqual">
      <formula>INDIRECT("Dummy_for_Comparison2!"&amp;ADDRESS(ROW(),COLUMN()))</formula>
    </cfRule>
  </conditionalFormatting>
  <conditionalFormatting sqref="AV153:AW153 AV154:AV157">
    <cfRule type="cellIs" dxfId="286" priority="376" stopIfTrue="1" operator="notEqual">
      <formula>INDIRECT("Dummy_for_Comparison2!"&amp;ADDRESS(ROW(),COLUMN()))</formula>
    </cfRule>
  </conditionalFormatting>
  <conditionalFormatting sqref="AX153">
    <cfRule type="cellIs" dxfId="285" priority="377" stopIfTrue="1" operator="notEqual">
      <formula>INDIRECT("Dummy_for_Comparison2!"&amp;ADDRESS(ROW(),COLUMN()))</formula>
    </cfRule>
  </conditionalFormatting>
  <conditionalFormatting sqref="C93:E97 J133:K133">
    <cfRule type="cellIs" dxfId="284" priority="369" stopIfTrue="1" operator="notEqual">
      <formula>INDIRECT("Dummy_for_Comparison2!"&amp;ADDRESS(ROW(),COLUMN()))</formula>
    </cfRule>
  </conditionalFormatting>
  <conditionalFormatting sqref="F93:F97">
    <cfRule type="cellIs" dxfId="283" priority="368" stopIfTrue="1" operator="notEqual">
      <formula>INDIRECT("Dummy_for_Comparison2!"&amp;ADDRESS(ROW(),COLUMN()))</formula>
    </cfRule>
  </conditionalFormatting>
  <conditionalFormatting sqref="AV93:AW93 AV94:AV97">
    <cfRule type="cellIs" dxfId="282" priority="366" stopIfTrue="1" operator="notEqual">
      <formula>INDIRECT("Dummy_for_Comparison2!"&amp;ADDRESS(ROW(),COLUMN()))</formula>
    </cfRule>
  </conditionalFormatting>
  <conditionalFormatting sqref="AX93">
    <cfRule type="cellIs" dxfId="281" priority="367" stopIfTrue="1" operator="notEqual">
      <formula>INDIRECT("Dummy_for_Comparison2!"&amp;ADDRESS(ROW(),COLUMN()))</formula>
    </cfRule>
  </conditionalFormatting>
  <conditionalFormatting sqref="AN158:AN162 AY158:XFD162 L158:P158 AQ158:AU162 L159:L162 N159:P162">
    <cfRule type="cellIs" dxfId="280" priority="364" stopIfTrue="1" operator="notEqual">
      <formula>INDIRECT("Dummy_for_Comparison2!"&amp;ADDRESS(ROW(),COLUMN()))</formula>
    </cfRule>
  </conditionalFormatting>
  <conditionalFormatting sqref="Q158:R162">
    <cfRule type="cellIs" dxfId="279" priority="361" stopIfTrue="1" operator="notEqual">
      <formula>INDIRECT("Dummy_for_Comparison2!"&amp;ADDRESS(ROW(),COLUMN()))</formula>
    </cfRule>
  </conditionalFormatting>
  <conditionalFormatting sqref="AO158:AP162">
    <cfRule type="cellIs" dxfId="278" priority="362" stopIfTrue="1" operator="notEqual">
      <formula>INDIRECT("Dummy_for_Comparison2!"&amp;ADDRESS(ROW(),COLUMN()))</formula>
    </cfRule>
  </conditionalFormatting>
  <conditionalFormatting sqref="AG158:AL162">
    <cfRule type="cellIs" dxfId="277" priority="363" stopIfTrue="1" operator="notEqual">
      <formula>INDIRECT("Dummy_for_Comparison2!"&amp;ADDRESS(ROW(),COLUMN()))</formula>
    </cfRule>
  </conditionalFormatting>
  <conditionalFormatting sqref="B158:B162">
    <cfRule type="cellIs" dxfId="276" priority="360" stopIfTrue="1" operator="notEqual">
      <formula>INDIRECT("Dummy_for_Comparison3!"&amp;ADDRESS(ROW(),COLUMN()))</formula>
    </cfRule>
  </conditionalFormatting>
  <conditionalFormatting sqref="G158:K158 C158:E162 G159:I162 K159:K162">
    <cfRule type="cellIs" dxfId="275" priority="359" stopIfTrue="1" operator="notEqual">
      <formula>INDIRECT("Dummy_for_Comparison2!"&amp;ADDRESS(ROW(),COLUMN()))</formula>
    </cfRule>
  </conditionalFormatting>
  <conditionalFormatting sqref="F158:F162">
    <cfRule type="cellIs" dxfId="274" priority="358" stopIfTrue="1" operator="notEqual">
      <formula>INDIRECT("Dummy_for_Comparison2!"&amp;ADDRESS(ROW(),COLUMN()))</formula>
    </cfRule>
  </conditionalFormatting>
  <conditionalFormatting sqref="AV158:AW158 AV159:AV162">
    <cfRule type="cellIs" dxfId="273" priority="356" stopIfTrue="1" operator="notEqual">
      <formula>INDIRECT("Dummy_for_Comparison2!"&amp;ADDRESS(ROW(),COLUMN()))</formula>
    </cfRule>
  </conditionalFormatting>
  <conditionalFormatting sqref="AX158">
    <cfRule type="cellIs" dxfId="272" priority="357" stopIfTrue="1" operator="notEqual">
      <formula>INDIRECT("Dummy_for_Comparison2!"&amp;ADDRESS(ROW(),COLUMN()))</formula>
    </cfRule>
  </conditionalFormatting>
  <conditionalFormatting sqref="AN73:AN77 AY73:XFD77 AQ73:AU77 L73:P77">
    <cfRule type="cellIs" dxfId="271" priority="353" stopIfTrue="1" operator="notEqual">
      <formula>INDIRECT("Dummy_for_Comparison2!"&amp;ADDRESS(ROW(),COLUMN()))</formula>
    </cfRule>
  </conditionalFormatting>
  <conditionalFormatting sqref="Q73:R77">
    <cfRule type="cellIs" dxfId="270" priority="350" stopIfTrue="1" operator="notEqual">
      <formula>INDIRECT("Dummy_for_Comparison2!"&amp;ADDRESS(ROW(),COLUMN()))</formula>
    </cfRule>
  </conditionalFormatting>
  <conditionalFormatting sqref="AO73:AP77">
    <cfRule type="cellIs" dxfId="269" priority="351" stopIfTrue="1" operator="notEqual">
      <formula>INDIRECT("Dummy_for_Comparison2!"&amp;ADDRESS(ROW(),COLUMN()))</formula>
    </cfRule>
  </conditionalFormatting>
  <conditionalFormatting sqref="AG73:AL77">
    <cfRule type="cellIs" dxfId="268" priority="352" stopIfTrue="1" operator="notEqual">
      <formula>INDIRECT("Dummy_for_Comparison2!"&amp;ADDRESS(ROW(),COLUMN()))</formula>
    </cfRule>
  </conditionalFormatting>
  <conditionalFormatting sqref="B73:B77">
    <cfRule type="cellIs" dxfId="267" priority="349" stopIfTrue="1" operator="notEqual">
      <formula>INDIRECT("Dummy_for_Comparison3!"&amp;ADDRESS(ROW(),COLUMN()))</formula>
    </cfRule>
  </conditionalFormatting>
  <conditionalFormatting sqref="C73:E77 G73:K77">
    <cfRule type="cellIs" dxfId="266" priority="348" stopIfTrue="1" operator="notEqual">
      <formula>INDIRECT("Dummy_for_Comparison2!"&amp;ADDRESS(ROW(),COLUMN()))</formula>
    </cfRule>
  </conditionalFormatting>
  <conditionalFormatting sqref="F73:F77">
    <cfRule type="cellIs" dxfId="265" priority="347" stopIfTrue="1" operator="notEqual">
      <formula>INDIRECT("Dummy_for_Comparison2!"&amp;ADDRESS(ROW(),COLUMN()))</formula>
    </cfRule>
  </conditionalFormatting>
  <conditionalFormatting sqref="AV73:AW73 AV74:AV77">
    <cfRule type="cellIs" dxfId="264" priority="345" stopIfTrue="1" operator="notEqual">
      <formula>INDIRECT("Dummy_for_Comparison2!"&amp;ADDRESS(ROW(),COLUMN()))</formula>
    </cfRule>
  </conditionalFormatting>
  <conditionalFormatting sqref="AX73">
    <cfRule type="cellIs" dxfId="263" priority="346" stopIfTrue="1" operator="notEqual">
      <formula>INDIRECT("Dummy_for_Comparison2!"&amp;ADDRESS(ROW(),COLUMN()))</formula>
    </cfRule>
  </conditionalFormatting>
  <conditionalFormatting sqref="AN128:AN132 AY128:XFD132 AQ128:AU132 L128:P132">
    <cfRule type="cellIs" dxfId="262" priority="342" stopIfTrue="1" operator="notEqual">
      <formula>INDIRECT("Dummy_for_Comparison2!"&amp;ADDRESS(ROW(),COLUMN()))</formula>
    </cfRule>
  </conditionalFormatting>
  <conditionalFormatting sqref="Q128:R132">
    <cfRule type="cellIs" dxfId="261" priority="339" stopIfTrue="1" operator="notEqual">
      <formula>INDIRECT("Dummy_for_Comparison2!"&amp;ADDRESS(ROW(),COLUMN()))</formula>
    </cfRule>
  </conditionalFormatting>
  <conditionalFormatting sqref="AO128:AP132">
    <cfRule type="cellIs" dxfId="260" priority="340" stopIfTrue="1" operator="notEqual">
      <formula>INDIRECT("Dummy_for_Comparison2!"&amp;ADDRESS(ROW(),COLUMN()))</formula>
    </cfRule>
  </conditionalFormatting>
  <conditionalFormatting sqref="AG128:AL132">
    <cfRule type="cellIs" dxfId="259" priority="341" stopIfTrue="1" operator="notEqual">
      <formula>INDIRECT("Dummy_for_Comparison2!"&amp;ADDRESS(ROW(),COLUMN()))</formula>
    </cfRule>
  </conditionalFormatting>
  <conditionalFormatting sqref="B128:B132">
    <cfRule type="cellIs" dxfId="258" priority="338" stopIfTrue="1" operator="notEqual">
      <formula>INDIRECT("Dummy_for_Comparison3!"&amp;ADDRESS(ROW(),COLUMN()))</formula>
    </cfRule>
  </conditionalFormatting>
  <conditionalFormatting sqref="C128:E132 G128:K128 G129:I132 K129:K132">
    <cfRule type="cellIs" dxfId="257" priority="337" stopIfTrue="1" operator="notEqual">
      <formula>INDIRECT("Dummy_for_Comparison2!"&amp;ADDRESS(ROW(),COLUMN()))</formula>
    </cfRule>
  </conditionalFormatting>
  <conditionalFormatting sqref="F128:F132">
    <cfRule type="cellIs" dxfId="256" priority="336" stopIfTrue="1" operator="notEqual">
      <formula>INDIRECT("Dummy_for_Comparison2!"&amp;ADDRESS(ROW(),COLUMN()))</formula>
    </cfRule>
  </conditionalFormatting>
  <conditionalFormatting sqref="AV128:AW128 AV129:AV132">
    <cfRule type="cellIs" dxfId="255" priority="334" stopIfTrue="1" operator="notEqual">
      <formula>INDIRECT("Dummy_for_Comparison2!"&amp;ADDRESS(ROW(),COLUMN()))</formula>
    </cfRule>
  </conditionalFormatting>
  <conditionalFormatting sqref="AX128">
    <cfRule type="cellIs" dxfId="254" priority="335" stopIfTrue="1" operator="notEqual">
      <formula>INDIRECT("Dummy_for_Comparison2!"&amp;ADDRESS(ROW(),COLUMN()))</formula>
    </cfRule>
  </conditionalFormatting>
  <conditionalFormatting sqref="AN88:AN92 AY88:XFD92 L88:P88 AQ88:AU92 L89:L92 N89:P92">
    <cfRule type="cellIs" dxfId="253" priority="331" stopIfTrue="1" operator="notEqual">
      <formula>INDIRECT("Dummy_for_Comparison2!"&amp;ADDRESS(ROW(),COLUMN()))</formula>
    </cfRule>
  </conditionalFormatting>
  <conditionalFormatting sqref="Q88:R92">
    <cfRule type="cellIs" dxfId="252" priority="328" stopIfTrue="1" operator="notEqual">
      <formula>INDIRECT("Dummy_for_Comparison2!"&amp;ADDRESS(ROW(),COLUMN()))</formula>
    </cfRule>
  </conditionalFormatting>
  <conditionalFormatting sqref="AO88:AP92">
    <cfRule type="cellIs" dxfId="251" priority="329" stopIfTrue="1" operator="notEqual">
      <formula>INDIRECT("Dummy_for_Comparison2!"&amp;ADDRESS(ROW(),COLUMN()))</formula>
    </cfRule>
  </conditionalFormatting>
  <conditionalFormatting sqref="AG88:AL92">
    <cfRule type="cellIs" dxfId="250" priority="330" stopIfTrue="1" operator="notEqual">
      <formula>INDIRECT("Dummy_for_Comparison2!"&amp;ADDRESS(ROW(),COLUMN()))</formula>
    </cfRule>
  </conditionalFormatting>
  <conditionalFormatting sqref="B88:B92">
    <cfRule type="cellIs" dxfId="249" priority="327" stopIfTrue="1" operator="notEqual">
      <formula>INDIRECT("Dummy_for_Comparison3!"&amp;ADDRESS(ROW(),COLUMN()))</formula>
    </cfRule>
  </conditionalFormatting>
  <conditionalFormatting sqref="C88:E92 G88:K92">
    <cfRule type="cellIs" dxfId="248" priority="326" stopIfTrue="1" operator="notEqual">
      <formula>INDIRECT("Dummy_for_Comparison2!"&amp;ADDRESS(ROW(),COLUMN()))</formula>
    </cfRule>
  </conditionalFormatting>
  <conditionalFormatting sqref="F88:F92">
    <cfRule type="cellIs" dxfId="247" priority="325" stopIfTrue="1" operator="notEqual">
      <formula>INDIRECT("Dummy_for_Comparison2!"&amp;ADDRESS(ROW(),COLUMN()))</formula>
    </cfRule>
  </conditionalFormatting>
  <conditionalFormatting sqref="AV88:AW88 AV89:AV92">
    <cfRule type="cellIs" dxfId="246" priority="323" stopIfTrue="1" operator="notEqual">
      <formula>INDIRECT("Dummy_for_Comparison2!"&amp;ADDRESS(ROW(),COLUMN()))</formula>
    </cfRule>
  </conditionalFormatting>
  <conditionalFormatting sqref="AX88">
    <cfRule type="cellIs" dxfId="245" priority="324" stopIfTrue="1" operator="notEqual">
      <formula>INDIRECT("Dummy_for_Comparison2!"&amp;ADDRESS(ROW(),COLUMN()))</formula>
    </cfRule>
  </conditionalFormatting>
  <conditionalFormatting sqref="AN78:AN82 AY78:XFD82 L78:P78 AQ78:AU82 L79:L82 N79:P82">
    <cfRule type="cellIs" dxfId="244" priority="320" stopIfTrue="1" operator="notEqual">
      <formula>INDIRECT("Dummy_for_Comparison2!"&amp;ADDRESS(ROW(),COLUMN()))</formula>
    </cfRule>
  </conditionalFormatting>
  <conditionalFormatting sqref="Q78:R82">
    <cfRule type="cellIs" dxfId="243" priority="317" stopIfTrue="1" operator="notEqual">
      <formula>INDIRECT("Dummy_for_Comparison2!"&amp;ADDRESS(ROW(),COLUMN()))</formula>
    </cfRule>
  </conditionalFormatting>
  <conditionalFormatting sqref="AO78:AP82">
    <cfRule type="cellIs" dxfId="242" priority="318" stopIfTrue="1" operator="notEqual">
      <formula>INDIRECT("Dummy_for_Comparison2!"&amp;ADDRESS(ROW(),COLUMN()))</formula>
    </cfRule>
  </conditionalFormatting>
  <conditionalFormatting sqref="AG79:AL82 AI78:AL78">
    <cfRule type="cellIs" dxfId="241" priority="319" stopIfTrue="1" operator="notEqual">
      <formula>INDIRECT("Dummy_for_Comparison2!"&amp;ADDRESS(ROW(),COLUMN()))</formula>
    </cfRule>
  </conditionalFormatting>
  <conditionalFormatting sqref="B78:B82">
    <cfRule type="cellIs" dxfId="240" priority="316" stopIfTrue="1" operator="notEqual">
      <formula>INDIRECT("Dummy_for_Comparison3!"&amp;ADDRESS(ROW(),COLUMN()))</formula>
    </cfRule>
  </conditionalFormatting>
  <conditionalFormatting sqref="C78:E82 G78:K82">
    <cfRule type="cellIs" dxfId="239" priority="315" stopIfTrue="1" operator="notEqual">
      <formula>INDIRECT("Dummy_for_Comparison2!"&amp;ADDRESS(ROW(),COLUMN()))</formula>
    </cfRule>
  </conditionalFormatting>
  <conditionalFormatting sqref="F78:F82">
    <cfRule type="cellIs" dxfId="238" priority="314" stopIfTrue="1" operator="notEqual">
      <formula>INDIRECT("Dummy_for_Comparison2!"&amp;ADDRESS(ROW(),COLUMN()))</formula>
    </cfRule>
  </conditionalFormatting>
  <conditionalFormatting sqref="AV78:AW78 AV79:AV82">
    <cfRule type="cellIs" dxfId="237" priority="312" stopIfTrue="1" operator="notEqual">
      <formula>INDIRECT("Dummy_for_Comparison2!"&amp;ADDRESS(ROW(),COLUMN()))</formula>
    </cfRule>
  </conditionalFormatting>
  <conditionalFormatting sqref="AX78">
    <cfRule type="cellIs" dxfId="236" priority="313" stopIfTrue="1" operator="notEqual">
      <formula>INDIRECT("Dummy_for_Comparison2!"&amp;ADDRESS(ROW(),COLUMN()))</formula>
    </cfRule>
  </conditionalFormatting>
  <conditionalFormatting sqref="AN168:AN172 AY168:XFD172 L168:P168 AQ168:AU172 L169:L172 N169:P172">
    <cfRule type="cellIs" dxfId="235" priority="309" stopIfTrue="1" operator="notEqual">
      <formula>INDIRECT("Dummy_for_Comparison2!"&amp;ADDRESS(ROW(),COLUMN()))</formula>
    </cfRule>
  </conditionalFormatting>
  <conditionalFormatting sqref="Q168:R172">
    <cfRule type="cellIs" dxfId="234" priority="306" stopIfTrue="1" operator="notEqual">
      <formula>INDIRECT("Dummy_for_Comparison2!"&amp;ADDRESS(ROW(),COLUMN()))</formula>
    </cfRule>
  </conditionalFormatting>
  <conditionalFormatting sqref="AO168:AP172">
    <cfRule type="cellIs" dxfId="233" priority="307" stopIfTrue="1" operator="notEqual">
      <formula>INDIRECT("Dummy_for_Comparison2!"&amp;ADDRESS(ROW(),COLUMN()))</formula>
    </cfRule>
  </conditionalFormatting>
  <conditionalFormatting sqref="AG168:AL171 AI172:AL172">
    <cfRule type="cellIs" dxfId="232" priority="308" stopIfTrue="1" operator="notEqual">
      <formula>INDIRECT("Dummy_for_Comparison2!"&amp;ADDRESS(ROW(),COLUMN()))</formula>
    </cfRule>
  </conditionalFormatting>
  <conditionalFormatting sqref="B168:B172">
    <cfRule type="cellIs" dxfId="231" priority="305" stopIfTrue="1" operator="notEqual">
      <formula>INDIRECT("Dummy_for_Comparison3!"&amp;ADDRESS(ROW(),COLUMN()))</formula>
    </cfRule>
  </conditionalFormatting>
  <conditionalFormatting sqref="C168:E172 G168:K168 G169:I172 K169:K172">
    <cfRule type="cellIs" dxfId="230" priority="304" stopIfTrue="1" operator="notEqual">
      <formula>INDIRECT("Dummy_for_Comparison2!"&amp;ADDRESS(ROW(),COLUMN()))</formula>
    </cfRule>
  </conditionalFormatting>
  <conditionalFormatting sqref="F168:F172">
    <cfRule type="cellIs" dxfId="229" priority="303" stopIfTrue="1" operator="notEqual">
      <formula>INDIRECT("Dummy_for_Comparison2!"&amp;ADDRESS(ROW(),COLUMN()))</formula>
    </cfRule>
  </conditionalFormatting>
  <conditionalFormatting sqref="AV168:AW168 AV169:AV172">
    <cfRule type="cellIs" dxfId="228" priority="301" stopIfTrue="1" operator="notEqual">
      <formula>INDIRECT("Dummy_for_Comparison2!"&amp;ADDRESS(ROW(),COLUMN()))</formula>
    </cfRule>
  </conditionalFormatting>
  <conditionalFormatting sqref="AX168">
    <cfRule type="cellIs" dxfId="227" priority="302" stopIfTrue="1" operator="notEqual">
      <formula>INDIRECT("Dummy_for_Comparison2!"&amp;ADDRESS(ROW(),COLUMN()))</formula>
    </cfRule>
  </conditionalFormatting>
  <conditionalFormatting sqref="AN83:AN87 AY83:XFD87 L83:P83 AQ83:AU87 L84:L87 N84:P87">
    <cfRule type="cellIs" dxfId="226" priority="298" stopIfTrue="1" operator="notEqual">
      <formula>INDIRECT("Dummy_for_Comparison2!"&amp;ADDRESS(ROW(),COLUMN()))</formula>
    </cfRule>
  </conditionalFormatting>
  <conditionalFormatting sqref="Q83:R87">
    <cfRule type="cellIs" dxfId="225" priority="295" stopIfTrue="1" operator="notEqual">
      <formula>INDIRECT("Dummy_for_Comparison2!"&amp;ADDRESS(ROW(),COLUMN()))</formula>
    </cfRule>
  </conditionalFormatting>
  <conditionalFormatting sqref="AO83:AP86 AP87">
    <cfRule type="cellIs" dxfId="224" priority="296" stopIfTrue="1" operator="notEqual">
      <formula>INDIRECT("Dummy_for_Comparison2!"&amp;ADDRESS(ROW(),COLUMN()))</formula>
    </cfRule>
  </conditionalFormatting>
  <conditionalFormatting sqref="AG84:AL87 AI83:AL83">
    <cfRule type="cellIs" dxfId="223" priority="297" stopIfTrue="1" operator="notEqual">
      <formula>INDIRECT("Dummy_for_Comparison2!"&amp;ADDRESS(ROW(),COLUMN()))</formula>
    </cfRule>
  </conditionalFormatting>
  <conditionalFormatting sqref="B83:B87">
    <cfRule type="cellIs" dxfId="222" priority="294" stopIfTrue="1" operator="notEqual">
      <formula>INDIRECT("Dummy_for_Comparison3!"&amp;ADDRESS(ROW(),COLUMN()))</formula>
    </cfRule>
  </conditionalFormatting>
  <conditionalFormatting sqref="C83:E87 G83:K87">
    <cfRule type="cellIs" dxfId="221" priority="293" stopIfTrue="1" operator="notEqual">
      <formula>INDIRECT("Dummy_for_Comparison2!"&amp;ADDRESS(ROW(),COLUMN()))</formula>
    </cfRule>
  </conditionalFormatting>
  <conditionalFormatting sqref="F83:F87">
    <cfRule type="cellIs" dxfId="220" priority="292" stopIfTrue="1" operator="notEqual">
      <formula>INDIRECT("Dummy_for_Comparison2!"&amp;ADDRESS(ROW(),COLUMN()))</formula>
    </cfRule>
  </conditionalFormatting>
  <conditionalFormatting sqref="AV83:AW83 AV84:AV87">
    <cfRule type="cellIs" dxfId="219" priority="290" stopIfTrue="1" operator="notEqual">
      <formula>INDIRECT("Dummy_for_Comparison2!"&amp;ADDRESS(ROW(),COLUMN()))</formula>
    </cfRule>
  </conditionalFormatting>
  <conditionalFormatting sqref="AX83">
    <cfRule type="cellIs" dxfId="218" priority="291" stopIfTrue="1" operator="notEqual">
      <formula>INDIRECT("Dummy_for_Comparison2!"&amp;ADDRESS(ROW(),COLUMN()))</formula>
    </cfRule>
  </conditionalFormatting>
  <conditionalFormatting sqref="AO50:AP52">
    <cfRule type="cellIs" dxfId="217" priority="288" stopIfTrue="1" operator="notEqual">
      <formula>INDIRECT("Dummy_for_Comparison2!"&amp;ADDRESS(ROW(),COLUMN()))</formula>
    </cfRule>
  </conditionalFormatting>
  <conditionalFormatting sqref="AG55:AH55">
    <cfRule type="cellIs" dxfId="216" priority="286" stopIfTrue="1" operator="notEqual">
      <formula>INDIRECT("Dummy_for_Comparison2!"&amp;ADDRESS(ROW(),COLUMN()))</formula>
    </cfRule>
  </conditionalFormatting>
  <conditionalFormatting sqref="AG52:AH52">
    <cfRule type="cellIs" dxfId="215" priority="285" stopIfTrue="1" operator="notEqual">
      <formula>INDIRECT("Dummy_for_Comparison2!"&amp;ADDRESS(ROW(),COLUMN()))</formula>
    </cfRule>
  </conditionalFormatting>
  <conditionalFormatting sqref="AA90:AC91">
    <cfRule type="cellIs" dxfId="214" priority="284" stopIfTrue="1" operator="notEqual">
      <formula>INDIRECT("Dummy_for_Comparison2!"&amp;ADDRESS(ROW(),COLUMN()))</formula>
    </cfRule>
  </conditionalFormatting>
  <conditionalFormatting sqref="B158:B162">
    <cfRule type="cellIs" dxfId="213" priority="283" stopIfTrue="1" operator="notEqual">
      <formula>INDIRECT("Dummy_for_Comparison3!"&amp;ADDRESS(ROW(),COLUMN()))</formula>
    </cfRule>
  </conditionalFormatting>
  <conditionalFormatting sqref="B73:B77">
    <cfRule type="cellIs" dxfId="212" priority="282" stopIfTrue="1" operator="notEqual">
      <formula>INDIRECT("Dummy_for_Comparison3!"&amp;ADDRESS(ROW(),COLUMN()))</formula>
    </cfRule>
  </conditionalFormatting>
  <conditionalFormatting sqref="B128:B132">
    <cfRule type="cellIs" dxfId="211" priority="281" stopIfTrue="1" operator="notEqual">
      <formula>INDIRECT("Dummy_for_Comparison3!"&amp;ADDRESS(ROW(),COLUMN()))</formula>
    </cfRule>
  </conditionalFormatting>
  <conditionalFormatting sqref="B88:B92">
    <cfRule type="cellIs" dxfId="210" priority="280" stopIfTrue="1" operator="notEqual">
      <formula>INDIRECT("Dummy_for_Comparison3!"&amp;ADDRESS(ROW(),COLUMN()))</formula>
    </cfRule>
  </conditionalFormatting>
  <conditionalFormatting sqref="B78:B82">
    <cfRule type="cellIs" dxfId="209" priority="279" stopIfTrue="1" operator="notEqual">
      <formula>INDIRECT("Dummy_for_Comparison3!"&amp;ADDRESS(ROW(),COLUMN()))</formula>
    </cfRule>
  </conditionalFormatting>
  <conditionalFormatting sqref="AG83:AH83">
    <cfRule type="cellIs" dxfId="208" priority="278" stopIfTrue="1" operator="notEqual">
      <formula>INDIRECT("Dummy_for_Comparison2!"&amp;ADDRESS(ROW(),COLUMN()))</formula>
    </cfRule>
  </conditionalFormatting>
  <conditionalFormatting sqref="AG172:AH172">
    <cfRule type="cellIs" dxfId="207" priority="277" stopIfTrue="1" operator="notEqual">
      <formula>INDIRECT("Dummy_for_Comparison2!"&amp;ADDRESS(ROW(),COLUMN()))</formula>
    </cfRule>
  </conditionalFormatting>
  <conditionalFormatting sqref="AG78:AH78">
    <cfRule type="cellIs" dxfId="206" priority="276" stopIfTrue="1" operator="notEqual">
      <formula>INDIRECT("Dummy_for_Comparison2!"&amp;ADDRESS(ROW(),COLUMN()))</formula>
    </cfRule>
  </conditionalFormatting>
  <conditionalFormatting sqref="AV163:AW163 AV164:AV167">
    <cfRule type="cellIs" dxfId="205" priority="274" stopIfTrue="1" operator="notEqual">
      <formula>INDIRECT("Dummy_for_Comparison2!"&amp;ADDRESS(ROW(),COLUMN()))</formula>
    </cfRule>
  </conditionalFormatting>
  <conditionalFormatting sqref="AX163">
    <cfRule type="cellIs" dxfId="204" priority="275" stopIfTrue="1" operator="notEqual">
      <formula>INDIRECT("Dummy_for_Comparison2!"&amp;ADDRESS(ROW(),COLUMN()))</formula>
    </cfRule>
  </conditionalFormatting>
  <conditionalFormatting sqref="D163:E167">
    <cfRule type="cellIs" dxfId="203" priority="272" stopIfTrue="1" operator="notEqual">
      <formula>INDIRECT("Dummy_for_Comparison2!"&amp;ADDRESS(ROW(),COLUMN()))</formula>
    </cfRule>
  </conditionalFormatting>
  <conditionalFormatting sqref="F163:F167">
    <cfRule type="cellIs" dxfId="202" priority="271" stopIfTrue="1" operator="notEqual">
      <formula>INDIRECT("Dummy_for_Comparison2!"&amp;ADDRESS(ROW(),COLUMN()))</formula>
    </cfRule>
  </conditionalFormatting>
  <conditionalFormatting sqref="G133:I137">
    <cfRule type="cellIs" dxfId="201" priority="270" stopIfTrue="1" operator="notEqual">
      <formula>INDIRECT("Dummy_for_Comparison2!"&amp;ADDRESS(ROW(),COLUMN()))</formula>
    </cfRule>
  </conditionalFormatting>
  <conditionalFormatting sqref="D133:E137">
    <cfRule type="cellIs" dxfId="200" priority="269" stopIfTrue="1" operator="notEqual">
      <formula>INDIRECT("Dummy_for_Comparison2!"&amp;ADDRESS(ROW(),COLUMN()))</formula>
    </cfRule>
  </conditionalFormatting>
  <conditionalFormatting sqref="F133:F137">
    <cfRule type="cellIs" dxfId="199" priority="268" stopIfTrue="1" operator="notEqual">
      <formula>INDIRECT("Dummy_for_Comparison2!"&amp;ADDRESS(ROW(),COLUMN()))</formula>
    </cfRule>
  </conditionalFormatting>
  <conditionalFormatting sqref="K134:K137">
    <cfRule type="cellIs" dxfId="198" priority="267" stopIfTrue="1" operator="notEqual">
      <formula>INDIRECT("Dummy_for_Comparison2!"&amp;ADDRESS(ROW(),COLUMN()))</formula>
    </cfRule>
  </conditionalFormatting>
  <conditionalFormatting sqref="Y104:Z107">
    <cfRule type="cellIs" dxfId="197" priority="258" stopIfTrue="1" operator="notEqual">
      <formula>INDIRECT("Dummy_for_Comparison2!"&amp;ADDRESS(ROW(),COLUMN()))</formula>
    </cfRule>
  </conditionalFormatting>
  <conditionalFormatting sqref="J103:K103">
    <cfRule type="cellIs" dxfId="196" priority="266" stopIfTrue="1" operator="notEqual">
      <formula>INDIRECT("Dummy_for_Comparison2!"&amp;ADDRESS(ROW(),COLUMN()))</formula>
    </cfRule>
  </conditionalFormatting>
  <conditionalFormatting sqref="J104:K107 J113:K113">
    <cfRule type="cellIs" dxfId="195" priority="265" stopIfTrue="1" operator="notEqual">
      <formula>INDIRECT("Dummy_for_Comparison2!"&amp;ADDRESS(ROW(),COLUMN()))</formula>
    </cfRule>
  </conditionalFormatting>
  <conditionalFormatting sqref="G103:I107 G113:I117">
    <cfRule type="cellIs" dxfId="194" priority="264" stopIfTrue="1" operator="notEqual">
      <formula>INDIRECT("Dummy_for_Comparison2!"&amp;ADDRESS(ROW(),COLUMN()))</formula>
    </cfRule>
  </conditionalFormatting>
  <conditionalFormatting sqref="D103:E107 D113:E117">
    <cfRule type="cellIs" dxfId="193" priority="263" stopIfTrue="1" operator="notEqual">
      <formula>INDIRECT("Dummy_for_Comparison2!"&amp;ADDRESS(ROW(),COLUMN()))</formula>
    </cfRule>
  </conditionalFormatting>
  <conditionalFormatting sqref="F103:F107 F113:F117">
    <cfRule type="cellIs" dxfId="192" priority="262" stopIfTrue="1" operator="notEqual">
      <formula>INDIRECT("Dummy_for_Comparison2!"&amp;ADDRESS(ROW(),COLUMN()))</formula>
    </cfRule>
  </conditionalFormatting>
  <conditionalFormatting sqref="AP103:AP107">
    <cfRule type="cellIs" dxfId="191" priority="259" stopIfTrue="1" operator="notEqual">
      <formula>INDIRECT("Dummy_for_Comparison2!"&amp;ADDRESS(ROW(),COLUMN()))</formula>
    </cfRule>
  </conditionalFormatting>
  <conditionalFormatting sqref="J114:K117">
    <cfRule type="cellIs" dxfId="190" priority="256" stopIfTrue="1" operator="notEqual">
      <formula>INDIRECT("Dummy_for_Comparison2!"&amp;ADDRESS(ROW(),COLUMN()))</formula>
    </cfRule>
  </conditionalFormatting>
  <conditionalFormatting sqref="J98:K98">
    <cfRule type="cellIs" dxfId="189" priority="255" stopIfTrue="1" operator="notEqual">
      <formula>INDIRECT("Dummy_for_Comparison2!"&amp;ADDRESS(ROW(),COLUMN()))</formula>
    </cfRule>
  </conditionalFormatting>
  <conditionalFormatting sqref="G98:I102">
    <cfRule type="cellIs" dxfId="188" priority="254" stopIfTrue="1" operator="notEqual">
      <formula>INDIRECT("Dummy_for_Comparison2!"&amp;ADDRESS(ROW(),COLUMN()))</formula>
    </cfRule>
  </conditionalFormatting>
  <conditionalFormatting sqref="D98:E102">
    <cfRule type="cellIs" dxfId="187" priority="253" stopIfTrue="1" operator="notEqual">
      <formula>INDIRECT("Dummy_for_Comparison2!"&amp;ADDRESS(ROW(),COLUMN()))</formula>
    </cfRule>
  </conditionalFormatting>
  <conditionalFormatting sqref="F98:F102">
    <cfRule type="cellIs" dxfId="186" priority="252" stopIfTrue="1" operator="notEqual">
      <formula>INDIRECT("Dummy_for_Comparison2!"&amp;ADDRESS(ROW(),COLUMN()))</formula>
    </cfRule>
  </conditionalFormatting>
  <conditionalFormatting sqref="J99:K102">
    <cfRule type="cellIs" dxfId="185" priority="251" stopIfTrue="1" operator="notEqual">
      <formula>INDIRECT("Dummy_for_Comparison2!"&amp;ADDRESS(ROW(),COLUMN()))</formula>
    </cfRule>
  </conditionalFormatting>
  <conditionalFormatting sqref="AV133:AW133 AV134:AV137">
    <cfRule type="cellIs" dxfId="184" priority="249" stopIfTrue="1" operator="notEqual">
      <formula>INDIRECT("Dummy_for_Comparison2!"&amp;ADDRESS(ROW(),COLUMN()))</formula>
    </cfRule>
  </conditionalFormatting>
  <conditionalFormatting sqref="AX133">
    <cfRule type="cellIs" dxfId="183" priority="250" stopIfTrue="1" operator="notEqual">
      <formula>INDIRECT("Dummy_for_Comparison2!"&amp;ADDRESS(ROW(),COLUMN()))</formula>
    </cfRule>
  </conditionalFormatting>
  <conditionalFormatting sqref="AV103:AW103 AV104:AV107">
    <cfRule type="cellIs" dxfId="182" priority="246" stopIfTrue="1" operator="notEqual">
      <formula>INDIRECT("Dummy_for_Comparison2!"&amp;ADDRESS(ROW(),COLUMN()))</formula>
    </cfRule>
  </conditionalFormatting>
  <conditionalFormatting sqref="AX103">
    <cfRule type="cellIs" dxfId="181" priority="247" stopIfTrue="1" operator="notEqual">
      <formula>INDIRECT("Dummy_for_Comparison2!"&amp;ADDRESS(ROW(),COLUMN()))</formula>
    </cfRule>
  </conditionalFormatting>
  <conditionalFormatting sqref="AV113:AW113 AV114:AV117">
    <cfRule type="cellIs" dxfId="180" priority="243" stopIfTrue="1" operator="notEqual">
      <formula>INDIRECT("Dummy_for_Comparison2!"&amp;ADDRESS(ROW(),COLUMN()))</formula>
    </cfRule>
  </conditionalFormatting>
  <conditionalFormatting sqref="AX113">
    <cfRule type="cellIs" dxfId="179" priority="244" stopIfTrue="1" operator="notEqual">
      <formula>INDIRECT("Dummy_for_Comparison2!"&amp;ADDRESS(ROW(),COLUMN()))</formula>
    </cfRule>
  </conditionalFormatting>
  <conditionalFormatting sqref="AV98:AW98 AV99:AV102">
    <cfRule type="cellIs" dxfId="178" priority="240" stopIfTrue="1" operator="notEqual">
      <formula>INDIRECT("Dummy_for_Comparison2!"&amp;ADDRESS(ROW(),COLUMN()))</formula>
    </cfRule>
  </conditionalFormatting>
  <conditionalFormatting sqref="AX98">
    <cfRule type="cellIs" dxfId="177" priority="241" stopIfTrue="1" operator="notEqual">
      <formula>INDIRECT("Dummy_for_Comparison2!"&amp;ADDRESS(ROW(),COLUMN()))</formula>
    </cfRule>
  </conditionalFormatting>
  <conditionalFormatting sqref="AV108:AW108 AV109:AV112">
    <cfRule type="cellIs" dxfId="176" priority="237" stopIfTrue="1" operator="notEqual">
      <formula>INDIRECT("Dummy_for_Comparison2!"&amp;ADDRESS(ROW(),COLUMN()))</formula>
    </cfRule>
  </conditionalFormatting>
  <conditionalFormatting sqref="AX108">
    <cfRule type="cellIs" dxfId="175" priority="238" stopIfTrue="1" operator="notEqual">
      <formula>INDIRECT("Dummy_for_Comparison2!"&amp;ADDRESS(ROW(),COLUMN()))</formula>
    </cfRule>
  </conditionalFormatting>
  <conditionalFormatting sqref="AV118:AW118 AV119:AV122">
    <cfRule type="cellIs" dxfId="174" priority="234" stopIfTrue="1" operator="notEqual">
      <formula>INDIRECT("Dummy_for_Comparison2!"&amp;ADDRESS(ROW(),COLUMN()))</formula>
    </cfRule>
  </conditionalFormatting>
  <conditionalFormatting sqref="AX118">
    <cfRule type="cellIs" dxfId="173" priority="235" stopIfTrue="1" operator="notEqual">
      <formula>INDIRECT("Dummy_for_Comparison2!"&amp;ADDRESS(ROW(),COLUMN()))</formula>
    </cfRule>
  </conditionalFormatting>
  <conditionalFormatting sqref="AV123:AW123 AV124:AV127">
    <cfRule type="cellIs" dxfId="172" priority="231" stopIfTrue="1" operator="notEqual">
      <formula>INDIRECT("Dummy_for_Comparison2!"&amp;ADDRESS(ROW(),COLUMN()))</formula>
    </cfRule>
  </conditionalFormatting>
  <conditionalFormatting sqref="AX123">
    <cfRule type="cellIs" dxfId="171" priority="232" stopIfTrue="1" operator="notEqual">
      <formula>INDIRECT("Dummy_for_Comparison2!"&amp;ADDRESS(ROW(),COLUMN()))</formula>
    </cfRule>
  </conditionalFormatting>
  <conditionalFormatting sqref="G108:I112">
    <cfRule type="cellIs" dxfId="170" priority="229" stopIfTrue="1" operator="notEqual">
      <formula>INDIRECT("Dummy_for_Comparison2!"&amp;ADDRESS(ROW(),COLUMN()))</formula>
    </cfRule>
  </conditionalFormatting>
  <conditionalFormatting sqref="D108:E112">
    <cfRule type="cellIs" dxfId="169" priority="228" stopIfTrue="1" operator="notEqual">
      <formula>INDIRECT("Dummy_for_Comparison2!"&amp;ADDRESS(ROW(),COLUMN()))</formula>
    </cfRule>
  </conditionalFormatting>
  <conditionalFormatting sqref="F108:F112">
    <cfRule type="cellIs" dxfId="168" priority="227" stopIfTrue="1" operator="notEqual">
      <formula>INDIRECT("Dummy_for_Comparison2!"&amp;ADDRESS(ROW(),COLUMN()))</formula>
    </cfRule>
  </conditionalFormatting>
  <conditionalFormatting sqref="G118:I122">
    <cfRule type="cellIs" dxfId="167" priority="226" stopIfTrue="1" operator="notEqual">
      <formula>INDIRECT("Dummy_for_Comparison2!"&amp;ADDRESS(ROW(),COLUMN()))</formula>
    </cfRule>
  </conditionalFormatting>
  <conditionalFormatting sqref="D118:E122">
    <cfRule type="cellIs" dxfId="166" priority="225" stopIfTrue="1" operator="notEqual">
      <formula>INDIRECT("Dummy_for_Comparison2!"&amp;ADDRESS(ROW(),COLUMN()))</formula>
    </cfRule>
  </conditionalFormatting>
  <conditionalFormatting sqref="F118:F122">
    <cfRule type="cellIs" dxfId="165" priority="224" stopIfTrue="1" operator="notEqual">
      <formula>INDIRECT("Dummy_for_Comparison2!"&amp;ADDRESS(ROW(),COLUMN()))</formula>
    </cfRule>
  </conditionalFormatting>
  <conditionalFormatting sqref="G123:I127">
    <cfRule type="cellIs" dxfId="164" priority="223" stopIfTrue="1" operator="notEqual">
      <formula>INDIRECT("Dummy_for_Comparison2!"&amp;ADDRESS(ROW(),COLUMN()))</formula>
    </cfRule>
  </conditionalFormatting>
  <conditionalFormatting sqref="D123:E127">
    <cfRule type="cellIs" dxfId="163" priority="222" stopIfTrue="1" operator="notEqual">
      <formula>INDIRECT("Dummy_for_Comparison2!"&amp;ADDRESS(ROW(),COLUMN()))</formula>
    </cfRule>
  </conditionalFormatting>
  <conditionalFormatting sqref="F123:F127">
    <cfRule type="cellIs" dxfId="162" priority="221" stopIfTrue="1" operator="notEqual">
      <formula>INDIRECT("Dummy_for_Comparison2!"&amp;ADDRESS(ROW(),COLUMN()))</formula>
    </cfRule>
  </conditionalFormatting>
  <conditionalFormatting sqref="J122:K122">
    <cfRule type="cellIs" dxfId="161" priority="220" stopIfTrue="1" operator="notEqual">
      <formula>INDIRECT("Dummy_for_Comparison2!"&amp;ADDRESS(ROW(),COLUMN()))</formula>
    </cfRule>
  </conditionalFormatting>
  <conditionalFormatting sqref="J119:K121">
    <cfRule type="cellIs" dxfId="160" priority="219" stopIfTrue="1" operator="notEqual">
      <formula>INDIRECT("Dummy_for_Comparison2!"&amp;ADDRESS(ROW(),COLUMN()))</formula>
    </cfRule>
  </conditionalFormatting>
  <conditionalFormatting sqref="J109:K112">
    <cfRule type="cellIs" dxfId="159" priority="218" stopIfTrue="1" operator="notEqual">
      <formula>INDIRECT("Dummy_for_Comparison2!"&amp;ADDRESS(ROW(),COLUMN()))</formula>
    </cfRule>
  </conditionalFormatting>
  <conditionalFormatting sqref="J123:K127">
    <cfRule type="cellIs" dxfId="158" priority="217" stopIfTrue="1" operator="notEqual">
      <formula>INDIRECT("Dummy_for_Comparison2!"&amp;ADDRESS(ROW(),COLUMN()))</formula>
    </cfRule>
  </conditionalFormatting>
  <conditionalFormatting sqref="J159:J162">
    <cfRule type="cellIs" dxfId="157" priority="216" stopIfTrue="1" operator="notEqual">
      <formula>INDIRECT("Dummy_for_Comparison2!"&amp;ADDRESS(ROW(),COLUMN()))</formula>
    </cfRule>
  </conditionalFormatting>
  <conditionalFormatting sqref="J169:J172">
    <cfRule type="cellIs" dxfId="156" priority="215" stopIfTrue="1" operator="notEqual">
      <formula>INDIRECT("Dummy_for_Comparison2!"&amp;ADDRESS(ROW(),COLUMN()))</formula>
    </cfRule>
  </conditionalFormatting>
  <conditionalFormatting sqref="J134:J137">
    <cfRule type="cellIs" dxfId="155" priority="214" stopIfTrue="1" operator="notEqual">
      <formula>INDIRECT("Dummy_for_Comparison2!"&amp;ADDRESS(ROW(),COLUMN()))</formula>
    </cfRule>
  </conditionalFormatting>
  <conditionalFormatting sqref="J129:J132">
    <cfRule type="cellIs" dxfId="154" priority="213" stopIfTrue="1" operator="notEqual">
      <formula>INDIRECT("Dummy_for_Comparison2!"&amp;ADDRESS(ROW(),COLUMN()))</formula>
    </cfRule>
  </conditionalFormatting>
  <conditionalFormatting sqref="M79:M82">
    <cfRule type="cellIs" dxfId="153" priority="212" stopIfTrue="1" operator="notEqual">
      <formula>INDIRECT("Dummy_for_Comparison2!"&amp;ADDRESS(ROW(),COLUMN()))</formula>
    </cfRule>
  </conditionalFormatting>
  <conditionalFormatting sqref="M84:M87">
    <cfRule type="cellIs" dxfId="152" priority="211" stopIfTrue="1" operator="notEqual">
      <formula>INDIRECT("Dummy_for_Comparison2!"&amp;ADDRESS(ROW(),COLUMN()))</formula>
    </cfRule>
  </conditionalFormatting>
  <conditionalFormatting sqref="M89:M92">
    <cfRule type="cellIs" dxfId="151" priority="210" stopIfTrue="1" operator="notEqual">
      <formula>INDIRECT("Dummy_for_Comparison2!"&amp;ADDRESS(ROW(),COLUMN()))</formula>
    </cfRule>
  </conditionalFormatting>
  <conditionalFormatting sqref="M94:M97">
    <cfRule type="cellIs" dxfId="150" priority="209" stopIfTrue="1" operator="notEqual">
      <formula>INDIRECT("Dummy_for_Comparison2!"&amp;ADDRESS(ROW(),COLUMN()))</formula>
    </cfRule>
  </conditionalFormatting>
  <conditionalFormatting sqref="M99:M102">
    <cfRule type="cellIs" dxfId="149" priority="208" stopIfTrue="1" operator="notEqual">
      <formula>INDIRECT("Dummy_for_Comparison2!"&amp;ADDRESS(ROW(),COLUMN()))</formula>
    </cfRule>
  </conditionalFormatting>
  <conditionalFormatting sqref="M104:M107">
    <cfRule type="cellIs" dxfId="148" priority="207" stopIfTrue="1" operator="notEqual">
      <formula>INDIRECT("Dummy_for_Comparison2!"&amp;ADDRESS(ROW(),COLUMN()))</formula>
    </cfRule>
  </conditionalFormatting>
  <conditionalFormatting sqref="M109:M112">
    <cfRule type="cellIs" dxfId="147" priority="206" stopIfTrue="1" operator="notEqual">
      <formula>INDIRECT("Dummy_for_Comparison2!"&amp;ADDRESS(ROW(),COLUMN()))</formula>
    </cfRule>
  </conditionalFormatting>
  <conditionalFormatting sqref="M114:M117">
    <cfRule type="cellIs" dxfId="146" priority="205" stopIfTrue="1" operator="notEqual">
      <formula>INDIRECT("Dummy_for_Comparison2!"&amp;ADDRESS(ROW(),COLUMN()))</formula>
    </cfRule>
  </conditionalFormatting>
  <conditionalFormatting sqref="M134:M137">
    <cfRule type="cellIs" dxfId="145" priority="204" stopIfTrue="1" operator="notEqual">
      <formula>INDIRECT("Dummy_for_Comparison2!"&amp;ADDRESS(ROW(),COLUMN()))</formula>
    </cfRule>
  </conditionalFormatting>
  <conditionalFormatting sqref="M139:M142">
    <cfRule type="cellIs" dxfId="144" priority="203" stopIfTrue="1" operator="notEqual">
      <formula>INDIRECT("Dummy_for_Comparison2!"&amp;ADDRESS(ROW(),COLUMN()))</formula>
    </cfRule>
  </conditionalFormatting>
  <conditionalFormatting sqref="M144:M147">
    <cfRule type="cellIs" dxfId="143" priority="202" stopIfTrue="1" operator="notEqual">
      <formula>INDIRECT("Dummy_for_Comparison2!"&amp;ADDRESS(ROW(),COLUMN()))</formula>
    </cfRule>
  </conditionalFormatting>
  <conditionalFormatting sqref="M149:M152">
    <cfRule type="cellIs" dxfId="142" priority="201" stopIfTrue="1" operator="notEqual">
      <formula>INDIRECT("Dummy_for_Comparison2!"&amp;ADDRESS(ROW(),COLUMN()))</formula>
    </cfRule>
  </conditionalFormatting>
  <conditionalFormatting sqref="M154:M157">
    <cfRule type="cellIs" dxfId="141" priority="200" stopIfTrue="1" operator="notEqual">
      <formula>INDIRECT("Dummy_for_Comparison2!"&amp;ADDRESS(ROW(),COLUMN()))</formula>
    </cfRule>
  </conditionalFormatting>
  <conditionalFormatting sqref="M159:M162">
    <cfRule type="cellIs" dxfId="140" priority="199" stopIfTrue="1" operator="notEqual">
      <formula>INDIRECT("Dummy_for_Comparison2!"&amp;ADDRESS(ROW(),COLUMN()))</formula>
    </cfRule>
  </conditionalFormatting>
  <conditionalFormatting sqref="M164:M167">
    <cfRule type="cellIs" dxfId="139" priority="198" stopIfTrue="1" operator="notEqual">
      <formula>INDIRECT("Dummy_for_Comparison2!"&amp;ADDRESS(ROW(),COLUMN()))</formula>
    </cfRule>
  </conditionalFormatting>
  <conditionalFormatting sqref="M169:M172">
    <cfRule type="cellIs" dxfId="138" priority="197" stopIfTrue="1" operator="notEqual">
      <formula>INDIRECT("Dummy_for_Comparison2!"&amp;ADDRESS(ROW(),COLUMN()))</formula>
    </cfRule>
  </conditionalFormatting>
  <conditionalFormatting sqref="AP37">
    <cfRule type="cellIs" dxfId="137" priority="196" stopIfTrue="1" operator="notEqual">
      <formula>INDIRECT("Dummy_for_Comparison2!"&amp;ADDRESS(ROW(),COLUMN()))</formula>
    </cfRule>
  </conditionalFormatting>
  <conditionalFormatting sqref="AO87">
    <cfRule type="cellIs" dxfId="136" priority="195" stopIfTrue="1" operator="notEqual">
      <formula>INDIRECT("Dummy_for_Comparison2!"&amp;ADDRESS(ROW(),COLUMN()))</formula>
    </cfRule>
  </conditionalFormatting>
  <conditionalFormatting sqref="D10:I10">
    <cfRule type="cellIs" dxfId="135" priority="194" stopIfTrue="1" operator="notEqual">
      <formula>INDIRECT("Dummy_for_Comparison2!"&amp;ADDRESS(ROW(),COLUMN()))</formula>
    </cfRule>
  </conditionalFormatting>
  <conditionalFormatting sqref="J10:K10">
    <cfRule type="cellIs" dxfId="134" priority="193" stopIfTrue="1" operator="notEqual">
      <formula>INDIRECT("Dummy_for_Comparison2!"&amp;ADDRESS(ROW(),COLUMN()))</formula>
    </cfRule>
  </conditionalFormatting>
  <conditionalFormatting sqref="S24:AL24">
    <cfRule type="cellIs" dxfId="133" priority="189" stopIfTrue="1" operator="notEqual">
      <formula>INDIRECT("Dummy_for_Comparison2!"&amp;ADDRESS(ROW(),COLUMN()))</formula>
    </cfRule>
  </conditionalFormatting>
  <conditionalFormatting sqref="B24">
    <cfRule type="cellIs" dxfId="132" priority="191" stopIfTrue="1" operator="notEqual">
      <formula>INDIRECT("Dummy_for_Comparison3!"&amp;ADDRESS(ROW(),COLUMN()))</formula>
    </cfRule>
  </conditionalFormatting>
  <conditionalFormatting sqref="AR24:AW24 AY24:XFD24 D24:I24 A24">
    <cfRule type="cellIs" dxfId="131" priority="190" stopIfTrue="1" operator="notEqual">
      <formula>INDIRECT("Dummy_for_Comparison2!"&amp;ADDRESS(ROW(),COLUMN()))</formula>
    </cfRule>
  </conditionalFormatting>
  <conditionalFormatting sqref="AX24">
    <cfRule type="cellIs" dxfId="130" priority="192" stopIfTrue="1" operator="notEqual">
      <formula>INDIRECT("Dummy_for_Comparison2!"&amp;ADDRESS(ROW(),COLUMN()))</formula>
    </cfRule>
  </conditionalFormatting>
  <conditionalFormatting sqref="AN24 J24:R24">
    <cfRule type="cellIs" dxfId="129" priority="188" stopIfTrue="1" operator="notEqual">
      <formula>INDIRECT("Dummy_for_Comparison2!"&amp;ADDRESS(ROW(),COLUMN()))</formula>
    </cfRule>
  </conditionalFormatting>
  <conditionalFormatting sqref="S36:AF36">
    <cfRule type="cellIs" dxfId="128" priority="184" stopIfTrue="1" operator="notEqual">
      <formula>INDIRECT("Dummy_for_Comparison2!"&amp;ADDRESS(ROW(),COLUMN()))</formula>
    </cfRule>
  </conditionalFormatting>
  <conditionalFormatting sqref="B36">
    <cfRule type="cellIs" dxfId="127" priority="186" stopIfTrue="1" operator="notEqual">
      <formula>INDIRECT("Dummy_for_Comparison3!"&amp;ADDRESS(ROW(),COLUMN()))</formula>
    </cfRule>
  </conditionalFormatting>
  <conditionalFormatting sqref="AO36">
    <cfRule type="cellIs" dxfId="126" priority="181" stopIfTrue="1" operator="notEqual">
      <formula>INDIRECT("Dummy_for_Comparison2!"&amp;ADDRESS(ROW(),COLUMN()))</formula>
    </cfRule>
  </conditionalFormatting>
  <conditionalFormatting sqref="D36:P36 AR36:AW36 AN36 AY36:XFD36 A36:B36">
    <cfRule type="cellIs" dxfId="125" priority="185" stopIfTrue="1" operator="notEqual">
      <formula>INDIRECT("Dummy_for_Comparison2!"&amp;ADDRESS(ROW(),COLUMN()))</formula>
    </cfRule>
  </conditionalFormatting>
  <conditionalFormatting sqref="Q36:R36">
    <cfRule type="cellIs" dxfId="124" priority="183" stopIfTrue="1" operator="notEqual">
      <formula>INDIRECT("Dummy_for_Comparison2!"&amp;ADDRESS(ROW(),COLUMN()))</formula>
    </cfRule>
  </conditionalFormatting>
  <conditionalFormatting sqref="AP36:AQ36">
    <cfRule type="cellIs" dxfId="123" priority="182" stopIfTrue="1" operator="notEqual">
      <formula>INDIRECT("Dummy_for_Comparison2!"&amp;ADDRESS(ROW(),COLUMN()))</formula>
    </cfRule>
  </conditionalFormatting>
  <conditionalFormatting sqref="AX36">
    <cfRule type="cellIs" dxfId="122" priority="187" stopIfTrue="1" operator="notEqual">
      <formula>INDIRECT("Dummy_for_Comparison2!"&amp;ADDRESS(ROW(),COLUMN()))</formula>
    </cfRule>
  </conditionalFormatting>
  <conditionalFormatting sqref="F30 AP30:AQ30">
    <cfRule type="cellIs" dxfId="121" priority="180" stopIfTrue="1" operator="notEqual">
      <formula>INDIRECT("Dummy_for_Comparison2!"&amp;ADDRESS(ROW(),COLUMN()))</formula>
    </cfRule>
  </conditionalFormatting>
  <conditionalFormatting sqref="AO30">
    <cfRule type="cellIs" dxfId="120" priority="179" stopIfTrue="1" operator="notEqual">
      <formula>INDIRECT("Dummy_for_Comparison2!"&amp;ADDRESS(ROW(),COLUMN()))</formula>
    </cfRule>
  </conditionalFormatting>
  <conditionalFormatting sqref="S42:Z42 AC42:AH42">
    <cfRule type="cellIs" dxfId="119" priority="175" stopIfTrue="1" operator="notEqual">
      <formula>INDIRECT("Dummy_for_Comparison2!"&amp;ADDRESS(ROW(),COLUMN()))</formula>
    </cfRule>
  </conditionalFormatting>
  <conditionalFormatting sqref="B42">
    <cfRule type="cellIs" dxfId="118" priority="177" stopIfTrue="1" operator="notEqual">
      <formula>INDIRECT("Dummy_for_Comparison3!"&amp;ADDRESS(ROW(),COLUMN()))</formula>
    </cfRule>
  </conditionalFormatting>
  <conditionalFormatting sqref="AO42">
    <cfRule type="cellIs" dxfId="117" priority="171" stopIfTrue="1" operator="notEqual">
      <formula>INDIRECT("Dummy_for_Comparison2!"&amp;ADDRESS(ROW(),COLUMN()))</formula>
    </cfRule>
  </conditionalFormatting>
  <conditionalFormatting sqref="AR42:AW42 A42 AY42:XFD42 D42:I42">
    <cfRule type="cellIs" dxfId="116" priority="176" stopIfTrue="1" operator="notEqual">
      <formula>INDIRECT("Dummy_for_Comparison2!"&amp;ADDRESS(ROW(),COLUMN()))</formula>
    </cfRule>
  </conditionalFormatting>
  <conditionalFormatting sqref="J42:P42 AN42">
    <cfRule type="cellIs" dxfId="115" priority="173" stopIfTrue="1" operator="notEqual">
      <formula>INDIRECT("Dummy_for_Comparison2!"&amp;ADDRESS(ROW(),COLUMN()))</formula>
    </cfRule>
  </conditionalFormatting>
  <conditionalFormatting sqref="Q42:R42">
    <cfRule type="cellIs" dxfId="114" priority="172" stopIfTrue="1" operator="notEqual">
      <formula>INDIRECT("Dummy_for_Comparison2!"&amp;ADDRESS(ROW(),COLUMN()))</formula>
    </cfRule>
  </conditionalFormatting>
  <conditionalFormatting sqref="AQ42">
    <cfRule type="cellIs" dxfId="113" priority="174" stopIfTrue="1" operator="notEqual">
      <formula>INDIRECT("Dummy_for_Comparison2!"&amp;ADDRESS(ROW(),COLUMN()))</formula>
    </cfRule>
  </conditionalFormatting>
  <conditionalFormatting sqref="AX42">
    <cfRule type="cellIs" dxfId="112" priority="178" stopIfTrue="1" operator="notEqual">
      <formula>INDIRECT("Dummy_for_Comparison2!"&amp;ADDRESS(ROW(),COLUMN()))</formula>
    </cfRule>
  </conditionalFormatting>
  <conditionalFormatting sqref="AP42">
    <cfRule type="cellIs" dxfId="111" priority="170" stopIfTrue="1" operator="notEqual">
      <formula>INDIRECT("Dummy_for_Comparison2!"&amp;ADDRESS(ROW(),COLUMN()))</formula>
    </cfRule>
  </conditionalFormatting>
  <conditionalFormatting sqref="AG27:AH27">
    <cfRule type="cellIs" dxfId="110" priority="169" stopIfTrue="1" operator="notEqual">
      <formula>INDIRECT("Dummy_for_Comparison2!"&amp;ADDRESS(ROW(),COLUMN()))</formula>
    </cfRule>
  </conditionalFormatting>
  <conditionalFormatting sqref="AW12:AW15">
    <cfRule type="cellIs" dxfId="109" priority="166" stopIfTrue="1" operator="notEqual">
      <formula>INDIRECT("Dummy_for_Comparison2!"&amp;ADDRESS(ROW(),COLUMN()))</formula>
    </cfRule>
  </conditionalFormatting>
  <conditionalFormatting sqref="AW19:AW23">
    <cfRule type="cellIs" dxfId="108" priority="164" stopIfTrue="1" operator="notEqual">
      <formula>INDIRECT("Dummy_for_Comparison2!"&amp;ADDRESS(ROW(),COLUMN()))</formula>
    </cfRule>
  </conditionalFormatting>
  <conditionalFormatting sqref="AX23">
    <cfRule type="cellIs" dxfId="107" priority="165" stopIfTrue="1" operator="notEqual">
      <formula>INDIRECT("Dummy_for_Comparison2!"&amp;ADDRESS(ROW(),COLUMN()))</formula>
    </cfRule>
  </conditionalFormatting>
  <conditionalFormatting sqref="AW26:AW29">
    <cfRule type="cellIs" dxfId="106" priority="162" stopIfTrue="1" operator="notEqual">
      <formula>INDIRECT("Dummy_for_Comparison2!"&amp;ADDRESS(ROW(),COLUMN()))</formula>
    </cfRule>
  </conditionalFormatting>
  <conditionalFormatting sqref="AW32:AW35">
    <cfRule type="cellIs" dxfId="105" priority="160" stopIfTrue="1" operator="notEqual">
      <formula>INDIRECT("Dummy_for_Comparison2!"&amp;ADDRESS(ROW(),COLUMN()))</formula>
    </cfRule>
  </conditionalFormatting>
  <conditionalFormatting sqref="AW38:AW41">
    <cfRule type="cellIs" dxfId="104" priority="158" stopIfTrue="1" operator="notEqual">
      <formula>INDIRECT("Dummy_for_Comparison2!"&amp;ADDRESS(ROW(),COLUMN()))</formula>
    </cfRule>
  </conditionalFormatting>
  <conditionalFormatting sqref="AW44:AW47">
    <cfRule type="cellIs" dxfId="103" priority="156" stopIfTrue="1" operator="notEqual">
      <formula>INDIRECT("Dummy_for_Comparison2!"&amp;ADDRESS(ROW(),COLUMN()))</formula>
    </cfRule>
  </conditionalFormatting>
  <conditionalFormatting sqref="AW49:AW52">
    <cfRule type="cellIs" dxfId="102" priority="154" stopIfTrue="1" operator="notEqual">
      <formula>INDIRECT("Dummy_for_Comparison2!"&amp;ADDRESS(ROW(),COLUMN()))</formula>
    </cfRule>
  </conditionalFormatting>
  <conditionalFormatting sqref="AW54:AW57">
    <cfRule type="cellIs" dxfId="101" priority="152" stopIfTrue="1" operator="notEqual">
      <formula>INDIRECT("Dummy_for_Comparison2!"&amp;ADDRESS(ROW(),COLUMN()))</formula>
    </cfRule>
  </conditionalFormatting>
  <conditionalFormatting sqref="AW59:AW62">
    <cfRule type="cellIs" dxfId="100" priority="150" stopIfTrue="1" operator="notEqual">
      <formula>INDIRECT("Dummy_for_Comparison2!"&amp;ADDRESS(ROW(),COLUMN()))</formula>
    </cfRule>
  </conditionalFormatting>
  <conditionalFormatting sqref="AW64:AW67">
    <cfRule type="cellIs" dxfId="99" priority="148" stopIfTrue="1" operator="notEqual">
      <formula>INDIRECT("Dummy_for_Comparison2!"&amp;ADDRESS(ROW(),COLUMN()))</formula>
    </cfRule>
  </conditionalFormatting>
  <conditionalFormatting sqref="AW69:AW72">
    <cfRule type="cellIs" dxfId="98" priority="146" stopIfTrue="1" operator="notEqual">
      <formula>INDIRECT("Dummy_for_Comparison2!"&amp;ADDRESS(ROW(),COLUMN()))</formula>
    </cfRule>
  </conditionalFormatting>
  <conditionalFormatting sqref="AW74:AW77">
    <cfRule type="cellIs" dxfId="97" priority="144" stopIfTrue="1" operator="notEqual">
      <formula>INDIRECT("Dummy_for_Comparison2!"&amp;ADDRESS(ROW(),COLUMN()))</formula>
    </cfRule>
  </conditionalFormatting>
  <conditionalFormatting sqref="AX74:AX77">
    <cfRule type="cellIs" dxfId="96" priority="145" stopIfTrue="1" operator="notEqual">
      <formula>INDIRECT("Dummy_for_Comparison2!"&amp;ADDRESS(ROW(),COLUMN()))</formula>
    </cfRule>
  </conditionalFormatting>
  <conditionalFormatting sqref="AW79:AW82">
    <cfRule type="cellIs" dxfId="95" priority="142" stopIfTrue="1" operator="notEqual">
      <formula>INDIRECT("Dummy_for_Comparison2!"&amp;ADDRESS(ROW(),COLUMN()))</formula>
    </cfRule>
  </conditionalFormatting>
  <conditionalFormatting sqref="AW84:AW87">
    <cfRule type="cellIs" dxfId="94" priority="140" stopIfTrue="1" operator="notEqual">
      <formula>INDIRECT("Dummy_for_Comparison2!"&amp;ADDRESS(ROW(),COLUMN()))</formula>
    </cfRule>
  </conditionalFormatting>
  <conditionalFormatting sqref="AW89:AW92">
    <cfRule type="cellIs" dxfId="93" priority="138" stopIfTrue="1" operator="notEqual">
      <formula>INDIRECT("Dummy_for_Comparison2!"&amp;ADDRESS(ROW(),COLUMN()))</formula>
    </cfRule>
  </conditionalFormatting>
  <conditionalFormatting sqref="AW94:AW97">
    <cfRule type="cellIs" dxfId="92" priority="136" stopIfTrue="1" operator="notEqual">
      <formula>INDIRECT("Dummy_for_Comparison2!"&amp;ADDRESS(ROW(),COLUMN()))</formula>
    </cfRule>
  </conditionalFormatting>
  <conditionalFormatting sqref="AW99:AW102">
    <cfRule type="cellIs" dxfId="91" priority="134" stopIfTrue="1" operator="notEqual">
      <formula>INDIRECT("Dummy_for_Comparison2!"&amp;ADDRESS(ROW(),COLUMN()))</formula>
    </cfRule>
  </conditionalFormatting>
  <conditionalFormatting sqref="AW104:AW107">
    <cfRule type="cellIs" dxfId="90" priority="132" stopIfTrue="1" operator="notEqual">
      <formula>INDIRECT("Dummy_for_Comparison2!"&amp;ADDRESS(ROW(),COLUMN()))</formula>
    </cfRule>
  </conditionalFormatting>
  <conditionalFormatting sqref="AW109:AW112">
    <cfRule type="cellIs" dxfId="89" priority="130" stopIfTrue="1" operator="notEqual">
      <formula>INDIRECT("Dummy_for_Comparison2!"&amp;ADDRESS(ROW(),COLUMN()))</formula>
    </cfRule>
  </conditionalFormatting>
  <conditionalFormatting sqref="AW114:AW117">
    <cfRule type="cellIs" dxfId="88" priority="128" stopIfTrue="1" operator="notEqual">
      <formula>INDIRECT("Dummy_for_Comparison2!"&amp;ADDRESS(ROW(),COLUMN()))</formula>
    </cfRule>
  </conditionalFormatting>
  <conditionalFormatting sqref="AW119:AW122">
    <cfRule type="cellIs" dxfId="87" priority="126" stopIfTrue="1" operator="notEqual">
      <formula>INDIRECT("Dummy_for_Comparison2!"&amp;ADDRESS(ROW(),COLUMN()))</formula>
    </cfRule>
  </conditionalFormatting>
  <conditionalFormatting sqref="AW124:AW127">
    <cfRule type="cellIs" dxfId="86" priority="124" stopIfTrue="1" operator="notEqual">
      <formula>INDIRECT("Dummy_for_Comparison2!"&amp;ADDRESS(ROW(),COLUMN()))</formula>
    </cfRule>
  </conditionalFormatting>
  <conditionalFormatting sqref="AW129:AW132">
    <cfRule type="cellIs" dxfId="85" priority="122" stopIfTrue="1" operator="notEqual">
      <formula>INDIRECT("Dummy_for_Comparison2!"&amp;ADDRESS(ROW(),COLUMN()))</formula>
    </cfRule>
  </conditionalFormatting>
  <conditionalFormatting sqref="AW134:AW137">
    <cfRule type="cellIs" dxfId="84" priority="120" stopIfTrue="1" operator="notEqual">
      <formula>INDIRECT("Dummy_for_Comparison2!"&amp;ADDRESS(ROW(),COLUMN()))</formula>
    </cfRule>
  </conditionalFormatting>
  <conditionalFormatting sqref="AW139:AW142">
    <cfRule type="cellIs" dxfId="83" priority="118" stopIfTrue="1" operator="notEqual">
      <formula>INDIRECT("Dummy_for_Comparison2!"&amp;ADDRESS(ROW(),COLUMN()))</formula>
    </cfRule>
  </conditionalFormatting>
  <conditionalFormatting sqref="AW144:AW147">
    <cfRule type="cellIs" dxfId="82" priority="116" stopIfTrue="1" operator="notEqual">
      <formula>INDIRECT("Dummy_for_Comparison2!"&amp;ADDRESS(ROW(),COLUMN()))</formula>
    </cfRule>
  </conditionalFormatting>
  <conditionalFormatting sqref="AW149:AW152">
    <cfRule type="cellIs" dxfId="81" priority="114" stopIfTrue="1" operator="notEqual">
      <formula>INDIRECT("Dummy_for_Comparison2!"&amp;ADDRESS(ROW(),COLUMN()))</formula>
    </cfRule>
  </conditionalFormatting>
  <conditionalFormatting sqref="AW154:AW157">
    <cfRule type="cellIs" dxfId="80" priority="112" stopIfTrue="1" operator="notEqual">
      <formula>INDIRECT("Dummy_for_Comparison2!"&amp;ADDRESS(ROW(),COLUMN()))</formula>
    </cfRule>
  </conditionalFormatting>
  <conditionalFormatting sqref="AW159:AW162">
    <cfRule type="cellIs" dxfId="79" priority="110" stopIfTrue="1" operator="notEqual">
      <formula>INDIRECT("Dummy_for_Comparison2!"&amp;ADDRESS(ROW(),COLUMN()))</formula>
    </cfRule>
  </conditionalFormatting>
  <conditionalFormatting sqref="AX159:AX162">
    <cfRule type="cellIs" dxfId="78" priority="111" stopIfTrue="1" operator="notEqual">
      <formula>INDIRECT("Dummy_for_Comparison2!"&amp;ADDRESS(ROW(),COLUMN()))</formula>
    </cfRule>
  </conditionalFormatting>
  <conditionalFormatting sqref="AW164:AW167">
    <cfRule type="cellIs" dxfId="77" priority="108" stopIfTrue="1" operator="notEqual">
      <formula>INDIRECT("Dummy_for_Comparison2!"&amp;ADDRESS(ROW(),COLUMN()))</formula>
    </cfRule>
  </conditionalFormatting>
  <conditionalFormatting sqref="AW169:AW172">
    <cfRule type="cellIs" dxfId="76" priority="106" stopIfTrue="1" operator="notEqual">
      <formula>INDIRECT("Dummy_for_Comparison2!"&amp;ADDRESS(ROW(),COLUMN()))</formula>
    </cfRule>
  </conditionalFormatting>
  <conditionalFormatting sqref="AO103:AO107">
    <cfRule type="cellIs" dxfId="75" priority="105" stopIfTrue="1" operator="notEqual">
      <formula>INDIRECT("Dummy_for_Comparison2!"&amp;ADDRESS(ROW(),COLUMN()))</formula>
    </cfRule>
  </conditionalFormatting>
  <conditionalFormatting sqref="AA104:AH104 AA107:AH107 AA105:AF106">
    <cfRule type="cellIs" dxfId="74" priority="104" stopIfTrue="1" operator="notEqual">
      <formula>INDIRECT("Dummy_for_Comparison2!"&amp;ADDRESS(ROW(),COLUMN()))</formula>
    </cfRule>
  </conditionalFormatting>
  <conditionalFormatting sqref="AG105:AH105">
    <cfRule type="cellIs" dxfId="73" priority="103" stopIfTrue="1" operator="notEqual">
      <formula>INDIRECT("Dummy_for_Comparison2!"&amp;ADDRESS(ROW(),COLUMN()))</formula>
    </cfRule>
  </conditionalFormatting>
  <conditionalFormatting sqref="AG23:AH23">
    <cfRule type="cellIs" dxfId="72" priority="101" stopIfTrue="1" operator="notEqual">
      <formula>INDIRECT("Dummy_for_Comparison2!"&amp;ADDRESS(ROW(),COLUMN()))</formula>
    </cfRule>
  </conditionalFormatting>
  <conditionalFormatting sqref="AG18:AH18">
    <cfRule type="cellIs" dxfId="71" priority="100" stopIfTrue="1" operator="notEqual">
      <formula>INDIRECT("Dummy_for_Comparison2!"&amp;ADDRESS(ROW(),COLUMN()))</formula>
    </cfRule>
  </conditionalFormatting>
  <conditionalFormatting sqref="AI7:AK7">
    <cfRule type="cellIs" dxfId="70" priority="69" stopIfTrue="1" operator="notEqual">
      <formula>INDIRECT("Dummy_for_Comparison2!"&amp;ADDRESS(ROW(),COLUMN()))</formula>
    </cfRule>
  </conditionalFormatting>
  <conditionalFormatting sqref="AG22:AI22">
    <cfRule type="cellIs" dxfId="69" priority="68" stopIfTrue="1" operator="notEqual">
      <formula>INDIRECT("Dummy_for_Comparison2!"&amp;ADDRESS(ROW(),COLUMN()))</formula>
    </cfRule>
  </conditionalFormatting>
  <conditionalFormatting sqref="AC22">
    <cfRule type="cellIs" dxfId="68" priority="67" stopIfTrue="1" operator="notEqual">
      <formula>INDIRECT("Dummy_for_Comparison2!"&amp;ADDRESS(ROW(),COLUMN()))</formula>
    </cfRule>
  </conditionalFormatting>
  <conditionalFormatting sqref="S16:AL16">
    <cfRule type="cellIs" dxfId="67" priority="64" stopIfTrue="1" operator="notEqual">
      <formula>INDIRECT("Dummy_for_Comparison2!"&amp;ADDRESS(ROW(),COLUMN()))</formula>
    </cfRule>
  </conditionalFormatting>
  <conditionalFormatting sqref="AY16:XFD16 C16:I16 A16 AQ16:AV16">
    <cfRule type="cellIs" dxfId="66" priority="65" stopIfTrue="1" operator="notEqual">
      <formula>INDIRECT("Dummy_for_Comparison2!"&amp;ADDRESS(ROW(),COLUMN()))</formula>
    </cfRule>
  </conditionalFormatting>
  <conditionalFormatting sqref="AP16">
    <cfRule type="cellIs" dxfId="65" priority="66" stopIfTrue="1" operator="notEqual">
      <formula>INDIRECT("Dummy_for_Comparison2!"&amp;ADDRESS(ROW(),COLUMN()))</formula>
    </cfRule>
  </conditionalFormatting>
  <conditionalFormatting sqref="AN16:AO16 J16:R16">
    <cfRule type="cellIs" dxfId="64" priority="63" stopIfTrue="1" operator="notEqual">
      <formula>INDIRECT("Dummy_for_Comparison2!"&amp;ADDRESS(ROW(),COLUMN()))</formula>
    </cfRule>
  </conditionalFormatting>
  <conditionalFormatting sqref="B16">
    <cfRule type="cellIs" dxfId="63" priority="62" stopIfTrue="1" operator="notEqual">
      <formula>INDIRECT("Dummy_for_Comparison3!"&amp;ADDRESS(ROW(),COLUMN()))</formula>
    </cfRule>
  </conditionalFormatting>
  <conditionalFormatting sqref="AW16">
    <cfRule type="cellIs" dxfId="62" priority="60" stopIfTrue="1" operator="notEqual">
      <formula>INDIRECT("Dummy_for_Comparison2!"&amp;ADDRESS(ROW(),COLUMN()))</formula>
    </cfRule>
  </conditionalFormatting>
  <conditionalFormatting sqref="AX16">
    <cfRule type="cellIs" dxfId="61" priority="61" stopIfTrue="1" operator="notEqual">
      <formula>INDIRECT("Dummy_for_Comparison2!"&amp;ADDRESS(ROW(),COLUMN()))</formula>
    </cfRule>
  </conditionalFormatting>
  <conditionalFormatting sqref="AO113">
    <cfRule type="cellIs" dxfId="60" priority="59" stopIfTrue="1" operator="notEqual">
      <formula>INDIRECT("Dummy_for_Comparison2!"&amp;ADDRESS(ROW(),COLUMN()))</formula>
    </cfRule>
  </conditionalFormatting>
  <conditionalFormatting sqref="AX15">
    <cfRule type="cellIs" dxfId="59" priority="58" stopIfTrue="1" operator="notEqual">
      <formula>INDIRECT("Dummy_for_Comparison2!"&amp;ADDRESS(ROW(),COLUMN()))</formula>
    </cfRule>
  </conditionalFormatting>
  <conditionalFormatting sqref="AX22">
    <cfRule type="cellIs" dxfId="58" priority="57" stopIfTrue="1" operator="notEqual">
      <formula>INDIRECT("Dummy_for_Comparison2!"&amp;ADDRESS(ROW(),COLUMN()))</formula>
    </cfRule>
  </conditionalFormatting>
  <conditionalFormatting sqref="AX29">
    <cfRule type="cellIs" dxfId="57" priority="56" stopIfTrue="1" operator="notEqual">
      <formula>INDIRECT("Dummy_for_Comparison2!"&amp;ADDRESS(ROW(),COLUMN()))</formula>
    </cfRule>
  </conditionalFormatting>
  <conditionalFormatting sqref="AX35">
    <cfRule type="cellIs" dxfId="56" priority="55" stopIfTrue="1" operator="notEqual">
      <formula>INDIRECT("Dummy_for_Comparison2!"&amp;ADDRESS(ROW(),COLUMN()))</formula>
    </cfRule>
  </conditionalFormatting>
  <conditionalFormatting sqref="AX41">
    <cfRule type="cellIs" dxfId="55" priority="54" stopIfTrue="1" operator="notEqual">
      <formula>INDIRECT("Dummy_for_Comparison2!"&amp;ADDRESS(ROW(),COLUMN()))</formula>
    </cfRule>
  </conditionalFormatting>
  <conditionalFormatting sqref="AX47">
    <cfRule type="cellIs" dxfId="54" priority="53" stopIfTrue="1" operator="notEqual">
      <formula>INDIRECT("Dummy_for_Comparison2!"&amp;ADDRESS(ROW(),COLUMN()))</formula>
    </cfRule>
  </conditionalFormatting>
  <conditionalFormatting sqref="AX52">
    <cfRule type="cellIs" dxfId="53" priority="52" stopIfTrue="1" operator="notEqual">
      <formula>INDIRECT("Dummy_for_Comparison2!"&amp;ADDRESS(ROW(),COLUMN()))</formula>
    </cfRule>
  </conditionalFormatting>
  <conditionalFormatting sqref="AX57">
    <cfRule type="cellIs" dxfId="52" priority="51" stopIfTrue="1" operator="notEqual">
      <formula>INDIRECT("Dummy_for_Comparison2!"&amp;ADDRESS(ROW(),COLUMN()))</formula>
    </cfRule>
  </conditionalFormatting>
  <conditionalFormatting sqref="AX62">
    <cfRule type="cellIs" dxfId="51" priority="50" stopIfTrue="1" operator="notEqual">
      <formula>INDIRECT("Dummy_for_Comparison2!"&amp;ADDRESS(ROW(),COLUMN()))</formula>
    </cfRule>
  </conditionalFormatting>
  <conditionalFormatting sqref="AX67">
    <cfRule type="cellIs" dxfId="50" priority="49" stopIfTrue="1" operator="notEqual">
      <formula>INDIRECT("Dummy_for_Comparison2!"&amp;ADDRESS(ROW(),COLUMN()))</formula>
    </cfRule>
  </conditionalFormatting>
  <conditionalFormatting sqref="AX72">
    <cfRule type="cellIs" dxfId="49" priority="48" stopIfTrue="1" operator="notEqual">
      <formula>INDIRECT("Dummy_for_Comparison2!"&amp;ADDRESS(ROW(),COLUMN()))</formula>
    </cfRule>
  </conditionalFormatting>
  <conditionalFormatting sqref="AX80:AX82">
    <cfRule type="cellIs" dxfId="48" priority="47" stopIfTrue="1" operator="notEqual">
      <formula>INDIRECT("Dummy_for_Comparison2!"&amp;ADDRESS(ROW(),COLUMN()))</formula>
    </cfRule>
  </conditionalFormatting>
  <conditionalFormatting sqref="AX85:AX87">
    <cfRule type="cellIs" dxfId="47" priority="46" stopIfTrue="1" operator="notEqual">
      <formula>INDIRECT("Dummy_for_Comparison2!"&amp;ADDRESS(ROW(),COLUMN()))</formula>
    </cfRule>
  </conditionalFormatting>
  <conditionalFormatting sqref="AX90:AX92">
    <cfRule type="cellIs" dxfId="46" priority="45" stopIfTrue="1" operator="notEqual">
      <formula>INDIRECT("Dummy_for_Comparison2!"&amp;ADDRESS(ROW(),COLUMN()))</formula>
    </cfRule>
  </conditionalFormatting>
  <conditionalFormatting sqref="AX95:AX97">
    <cfRule type="cellIs" dxfId="45" priority="44" stopIfTrue="1" operator="notEqual">
      <formula>INDIRECT("Dummy_for_Comparison2!"&amp;ADDRESS(ROW(),COLUMN()))</formula>
    </cfRule>
  </conditionalFormatting>
  <conditionalFormatting sqref="AX100:AX102">
    <cfRule type="cellIs" dxfId="44" priority="43" stopIfTrue="1" operator="notEqual">
      <formula>INDIRECT("Dummy_for_Comparison2!"&amp;ADDRESS(ROW(),COLUMN()))</formula>
    </cfRule>
  </conditionalFormatting>
  <conditionalFormatting sqref="AX105:AX107">
    <cfRule type="cellIs" dxfId="43" priority="42" stopIfTrue="1" operator="notEqual">
      <formula>INDIRECT("Dummy_for_Comparison2!"&amp;ADDRESS(ROW(),COLUMN()))</formula>
    </cfRule>
  </conditionalFormatting>
  <conditionalFormatting sqref="AX110:AX112">
    <cfRule type="cellIs" dxfId="42" priority="41" stopIfTrue="1" operator="notEqual">
      <formula>INDIRECT("Dummy_for_Comparison2!"&amp;ADDRESS(ROW(),COLUMN()))</formula>
    </cfRule>
  </conditionalFormatting>
  <conditionalFormatting sqref="AX115:AX117">
    <cfRule type="cellIs" dxfId="41" priority="40" stopIfTrue="1" operator="notEqual">
      <formula>INDIRECT("Dummy_for_Comparison2!"&amp;ADDRESS(ROW(),COLUMN()))</formula>
    </cfRule>
  </conditionalFormatting>
  <conditionalFormatting sqref="AX120:AX122">
    <cfRule type="cellIs" dxfId="40" priority="39" stopIfTrue="1" operator="notEqual">
      <formula>INDIRECT("Dummy_for_Comparison2!"&amp;ADDRESS(ROW(),COLUMN()))</formula>
    </cfRule>
  </conditionalFormatting>
  <conditionalFormatting sqref="AX125:AX127">
    <cfRule type="cellIs" dxfId="39" priority="38" stopIfTrue="1" operator="notEqual">
      <formula>INDIRECT("Dummy_for_Comparison2!"&amp;ADDRESS(ROW(),COLUMN()))</formula>
    </cfRule>
  </conditionalFormatting>
  <conditionalFormatting sqref="AX130:AX132">
    <cfRule type="cellIs" dxfId="38" priority="37" stopIfTrue="1" operator="notEqual">
      <formula>INDIRECT("Dummy_for_Comparison2!"&amp;ADDRESS(ROW(),COLUMN()))</formula>
    </cfRule>
  </conditionalFormatting>
  <conditionalFormatting sqref="AX135:AX137">
    <cfRule type="cellIs" dxfId="37" priority="36" stopIfTrue="1" operator="notEqual">
      <formula>INDIRECT("Dummy_for_Comparison2!"&amp;ADDRESS(ROW(),COLUMN()))</formula>
    </cfRule>
  </conditionalFormatting>
  <conditionalFormatting sqref="AX140:AX142">
    <cfRule type="cellIs" dxfId="36" priority="35" stopIfTrue="1" operator="notEqual">
      <formula>INDIRECT("Dummy_for_Comparison2!"&amp;ADDRESS(ROW(),COLUMN()))</formula>
    </cfRule>
  </conditionalFormatting>
  <conditionalFormatting sqref="AX145:AX147">
    <cfRule type="cellIs" dxfId="35" priority="34" stopIfTrue="1" operator="notEqual">
      <formula>INDIRECT("Dummy_for_Comparison2!"&amp;ADDRESS(ROW(),COLUMN()))</formula>
    </cfRule>
  </conditionalFormatting>
  <conditionalFormatting sqref="AX150:AX152">
    <cfRule type="cellIs" dxfId="34" priority="33" stopIfTrue="1" operator="notEqual">
      <formula>INDIRECT("Dummy_for_Comparison2!"&amp;ADDRESS(ROW(),COLUMN()))</formula>
    </cfRule>
  </conditionalFormatting>
  <conditionalFormatting sqref="AX155:AX157">
    <cfRule type="cellIs" dxfId="33" priority="32" stopIfTrue="1" operator="notEqual">
      <formula>INDIRECT("Dummy_for_Comparison2!"&amp;ADDRESS(ROW(),COLUMN()))</formula>
    </cfRule>
  </conditionalFormatting>
  <conditionalFormatting sqref="AX165:AX167">
    <cfRule type="cellIs" dxfId="32" priority="31" stopIfTrue="1" operator="notEqual">
      <formula>INDIRECT("Dummy_for_Comparison2!"&amp;ADDRESS(ROW(),COLUMN()))</formula>
    </cfRule>
  </conditionalFormatting>
  <conditionalFormatting sqref="AX170:AX172">
    <cfRule type="cellIs" dxfId="31" priority="30" stopIfTrue="1" operator="notEqual">
      <formula>INDIRECT("Dummy_for_Comparison2!"&amp;ADDRESS(ROW(),COLUMN()))</formula>
    </cfRule>
  </conditionalFormatting>
  <conditionalFormatting sqref="AX12:AX14">
    <cfRule type="cellIs" dxfId="30" priority="29" stopIfTrue="1" operator="notEqual">
      <formula>INDIRECT("Dummy_for_Comparison2!"&amp;ADDRESS(ROW(),COLUMN()))</formula>
    </cfRule>
  </conditionalFormatting>
  <conditionalFormatting sqref="AX19:AX21">
    <cfRule type="cellIs" dxfId="29" priority="28" stopIfTrue="1" operator="notEqual">
      <formula>INDIRECT("Dummy_for_Comparison2!"&amp;ADDRESS(ROW(),COLUMN()))</formula>
    </cfRule>
  </conditionalFormatting>
  <conditionalFormatting sqref="AX26:AX28">
    <cfRule type="cellIs" dxfId="28" priority="27" stopIfTrue="1" operator="notEqual">
      <formula>INDIRECT("Dummy_for_Comparison2!"&amp;ADDRESS(ROW(),COLUMN()))</formula>
    </cfRule>
  </conditionalFormatting>
  <conditionalFormatting sqref="AX32:AX34">
    <cfRule type="cellIs" dxfId="27" priority="26" stopIfTrue="1" operator="notEqual">
      <formula>INDIRECT("Dummy_for_Comparison2!"&amp;ADDRESS(ROW(),COLUMN()))</formula>
    </cfRule>
  </conditionalFormatting>
  <conditionalFormatting sqref="AX38:AX40">
    <cfRule type="cellIs" dxfId="26" priority="25" stopIfTrue="1" operator="notEqual">
      <formula>INDIRECT("Dummy_for_Comparison2!"&amp;ADDRESS(ROW(),COLUMN()))</formula>
    </cfRule>
  </conditionalFormatting>
  <conditionalFormatting sqref="AX44:AX46">
    <cfRule type="cellIs" dxfId="25" priority="24" stopIfTrue="1" operator="notEqual">
      <formula>INDIRECT("Dummy_for_Comparison2!"&amp;ADDRESS(ROW(),COLUMN()))</formula>
    </cfRule>
  </conditionalFormatting>
  <conditionalFormatting sqref="AX49:AX51">
    <cfRule type="cellIs" dxfId="24" priority="23" stopIfTrue="1" operator="notEqual">
      <formula>INDIRECT("Dummy_for_Comparison2!"&amp;ADDRESS(ROW(),COLUMN()))</formula>
    </cfRule>
  </conditionalFormatting>
  <conditionalFormatting sqref="AX54:AX56">
    <cfRule type="cellIs" dxfId="23" priority="22" stopIfTrue="1" operator="notEqual">
      <formula>INDIRECT("Dummy_for_Comparison2!"&amp;ADDRESS(ROW(),COLUMN()))</formula>
    </cfRule>
  </conditionalFormatting>
  <conditionalFormatting sqref="AX59:AX61">
    <cfRule type="cellIs" dxfId="22" priority="21" stopIfTrue="1" operator="notEqual">
      <formula>INDIRECT("Dummy_for_Comparison2!"&amp;ADDRESS(ROW(),COLUMN()))</formula>
    </cfRule>
  </conditionalFormatting>
  <conditionalFormatting sqref="AX64:AX66">
    <cfRule type="cellIs" dxfId="21" priority="20" stopIfTrue="1" operator="notEqual">
      <formula>INDIRECT("Dummy_for_Comparison2!"&amp;ADDRESS(ROW(),COLUMN()))</formula>
    </cfRule>
  </conditionalFormatting>
  <conditionalFormatting sqref="AX69:AX71">
    <cfRule type="cellIs" dxfId="20" priority="19" stopIfTrue="1" operator="notEqual">
      <formula>INDIRECT("Dummy_for_Comparison2!"&amp;ADDRESS(ROW(),COLUMN()))</formula>
    </cfRule>
  </conditionalFormatting>
  <conditionalFormatting sqref="AX79">
    <cfRule type="cellIs" dxfId="19" priority="18" stopIfTrue="1" operator="notEqual">
      <formula>INDIRECT("Dummy_for_Comparison2!"&amp;ADDRESS(ROW(),COLUMN()))</formula>
    </cfRule>
  </conditionalFormatting>
  <conditionalFormatting sqref="AX84">
    <cfRule type="cellIs" dxfId="18" priority="17" stopIfTrue="1" operator="notEqual">
      <formula>INDIRECT("Dummy_for_Comparison2!"&amp;ADDRESS(ROW(),COLUMN()))</formula>
    </cfRule>
  </conditionalFormatting>
  <conditionalFormatting sqref="AX89">
    <cfRule type="cellIs" dxfId="17" priority="16" stopIfTrue="1" operator="notEqual">
      <formula>INDIRECT("Dummy_for_Comparison2!"&amp;ADDRESS(ROW(),COLUMN()))</formula>
    </cfRule>
  </conditionalFormatting>
  <conditionalFormatting sqref="AX94">
    <cfRule type="cellIs" dxfId="16" priority="15" stopIfTrue="1" operator="notEqual">
      <formula>INDIRECT("Dummy_for_Comparison2!"&amp;ADDRESS(ROW(),COLUMN()))</formula>
    </cfRule>
  </conditionalFormatting>
  <conditionalFormatting sqref="AX99">
    <cfRule type="cellIs" dxfId="15" priority="14" stopIfTrue="1" operator="notEqual">
      <formula>INDIRECT("Dummy_for_Comparison2!"&amp;ADDRESS(ROW(),COLUMN()))</formula>
    </cfRule>
  </conditionalFormatting>
  <conditionalFormatting sqref="AX104">
    <cfRule type="cellIs" dxfId="14" priority="13" stopIfTrue="1" operator="notEqual">
      <formula>INDIRECT("Dummy_for_Comparison2!"&amp;ADDRESS(ROW(),COLUMN()))</formula>
    </cfRule>
  </conditionalFormatting>
  <conditionalFormatting sqref="AX109">
    <cfRule type="cellIs" dxfId="13" priority="12" stopIfTrue="1" operator="notEqual">
      <formula>INDIRECT("Dummy_for_Comparison2!"&amp;ADDRESS(ROW(),COLUMN()))</formula>
    </cfRule>
  </conditionalFormatting>
  <conditionalFormatting sqref="AX114">
    <cfRule type="cellIs" dxfId="12" priority="11" stopIfTrue="1" operator="notEqual">
      <formula>INDIRECT("Dummy_for_Comparison2!"&amp;ADDRESS(ROW(),COLUMN()))</formula>
    </cfRule>
  </conditionalFormatting>
  <conditionalFormatting sqref="AX119">
    <cfRule type="cellIs" dxfId="11" priority="10" stopIfTrue="1" operator="notEqual">
      <formula>INDIRECT("Dummy_for_Comparison2!"&amp;ADDRESS(ROW(),COLUMN()))</formula>
    </cfRule>
  </conditionalFormatting>
  <conditionalFormatting sqref="AX124">
    <cfRule type="cellIs" dxfId="10" priority="9" stopIfTrue="1" operator="notEqual">
      <formula>INDIRECT("Dummy_for_Comparison2!"&amp;ADDRESS(ROW(),COLUMN()))</formula>
    </cfRule>
  </conditionalFormatting>
  <conditionalFormatting sqref="AX129">
    <cfRule type="cellIs" dxfId="9" priority="8" stopIfTrue="1" operator="notEqual">
      <formula>INDIRECT("Dummy_for_Comparison2!"&amp;ADDRESS(ROW(),COLUMN()))</formula>
    </cfRule>
  </conditionalFormatting>
  <conditionalFormatting sqref="AX134">
    <cfRule type="cellIs" dxfId="8" priority="7" stopIfTrue="1" operator="notEqual">
      <formula>INDIRECT("Dummy_for_Comparison2!"&amp;ADDRESS(ROW(),COLUMN()))</formula>
    </cfRule>
  </conditionalFormatting>
  <conditionalFormatting sqref="AX139">
    <cfRule type="cellIs" dxfId="7" priority="6" stopIfTrue="1" operator="notEqual">
      <formula>INDIRECT("Dummy_for_Comparison2!"&amp;ADDRESS(ROW(),COLUMN()))</formula>
    </cfRule>
  </conditionalFormatting>
  <conditionalFormatting sqref="AX144">
    <cfRule type="cellIs" dxfId="6" priority="5" stopIfTrue="1" operator="notEqual">
      <formula>INDIRECT("Dummy_for_Comparison2!"&amp;ADDRESS(ROW(),COLUMN()))</formula>
    </cfRule>
  </conditionalFormatting>
  <conditionalFormatting sqref="AX149">
    <cfRule type="cellIs" dxfId="5" priority="4" stopIfTrue="1" operator="notEqual">
      <formula>INDIRECT("Dummy_for_Comparison2!"&amp;ADDRESS(ROW(),COLUMN()))</formula>
    </cfRule>
  </conditionalFormatting>
  <conditionalFormatting sqref="AX154">
    <cfRule type="cellIs" dxfId="4" priority="3" stopIfTrue="1" operator="notEqual">
      <formula>INDIRECT("Dummy_for_Comparison2!"&amp;ADDRESS(ROW(),COLUMN()))</formula>
    </cfRule>
  </conditionalFormatting>
  <conditionalFormatting sqref="AX164">
    <cfRule type="cellIs" dxfId="3" priority="2" stopIfTrue="1" operator="notEqual">
      <formula>INDIRECT("Dummy_for_Comparison2!"&amp;ADDRESS(ROW(),COLUMN()))</formula>
    </cfRule>
  </conditionalFormatting>
  <conditionalFormatting sqref="AX169">
    <cfRule type="cellIs" dxfId="2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5" sqref="J5"/>
    </sheetView>
  </sheetViews>
  <sheetFormatPr defaultRowHeight="13.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289</v>
      </c>
      <c r="H1" t="s">
        <v>287</v>
      </c>
      <c r="I1" t="s">
        <v>288</v>
      </c>
      <c r="J1" t="s">
        <v>290</v>
      </c>
    </row>
    <row r="2" spans="1:10">
      <c r="A2" t="s">
        <v>291</v>
      </c>
      <c r="B2" t="s">
        <v>292</v>
      </c>
      <c r="C2" t="s">
        <v>293</v>
      </c>
      <c r="D2" t="s">
        <v>294</v>
      </c>
      <c r="E2" t="s">
        <v>295</v>
      </c>
      <c r="F2" t="s">
        <v>296</v>
      </c>
      <c r="G2" t="s">
        <v>297</v>
      </c>
      <c r="H2" t="s">
        <v>298</v>
      </c>
      <c r="I2" t="s">
        <v>299</v>
      </c>
      <c r="J2" t="s">
        <v>300</v>
      </c>
    </row>
    <row r="3" spans="1:10">
      <c r="C3">
        <v>2</v>
      </c>
      <c r="D3">
        <v>2</v>
      </c>
      <c r="E3">
        <v>2</v>
      </c>
    </row>
    <row r="4" spans="1:10">
      <c r="A4">
        <v>1</v>
      </c>
      <c r="B4">
        <v>201</v>
      </c>
      <c r="F4">
        <v>20200</v>
      </c>
      <c r="G4">
        <v>20201</v>
      </c>
      <c r="H4">
        <v>20202</v>
      </c>
      <c r="I4">
        <v>20203</v>
      </c>
      <c r="J4">
        <v>20204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workbookViewId="0">
      <selection activeCell="D10" sqref="D10"/>
    </sheetView>
  </sheetViews>
  <sheetFormatPr defaultColWidth="9" defaultRowHeight="16.5"/>
  <cols>
    <col min="1" max="16384" width="9" style="3"/>
  </cols>
  <sheetData>
    <row r="1" spans="1:4">
      <c r="A1" s="3" t="s">
        <v>0</v>
      </c>
      <c r="B1" s="3" t="s">
        <v>169</v>
      </c>
      <c r="C1" s="3" t="s">
        <v>170</v>
      </c>
      <c r="D1" s="3" t="s">
        <v>171</v>
      </c>
    </row>
    <row r="2" spans="1:4">
      <c r="A2" s="4" t="s">
        <v>40</v>
      </c>
      <c r="B2" s="4" t="s">
        <v>41</v>
      </c>
      <c r="C2" s="4" t="s">
        <v>172</v>
      </c>
      <c r="D2" s="4" t="s">
        <v>173</v>
      </c>
    </row>
    <row r="3" spans="1:4" ht="99">
      <c r="A3" s="5" t="s">
        <v>80</v>
      </c>
      <c r="B3" s="4"/>
      <c r="C3" s="4"/>
      <c r="D3" s="4"/>
    </row>
    <row r="4" spans="1:4">
      <c r="A4" s="3">
        <v>1</v>
      </c>
      <c r="B4" s="3">
        <v>20100</v>
      </c>
      <c r="C4" s="3">
        <v>0</v>
      </c>
      <c r="D4" s="3">
        <v>201</v>
      </c>
    </row>
    <row r="5" spans="1:4">
      <c r="A5" s="3">
        <v>1</v>
      </c>
      <c r="B5" s="3">
        <v>20101</v>
      </c>
      <c r="C5" s="3">
        <v>2</v>
      </c>
      <c r="D5" s="3">
        <v>201</v>
      </c>
    </row>
    <row r="6" spans="1:4">
      <c r="A6" s="3">
        <v>1</v>
      </c>
      <c r="B6" s="3">
        <v>20102</v>
      </c>
      <c r="C6" s="3">
        <v>2</v>
      </c>
      <c r="D6" s="3">
        <v>201</v>
      </c>
    </row>
    <row r="7" spans="1:4">
      <c r="A7" s="3">
        <v>1</v>
      </c>
      <c r="B7" s="3">
        <v>20103</v>
      </c>
      <c r="C7" s="3">
        <v>2</v>
      </c>
      <c r="D7" s="3">
        <v>201</v>
      </c>
    </row>
    <row r="8" spans="1:4">
      <c r="A8" s="3">
        <v>1</v>
      </c>
      <c r="B8" s="3">
        <v>20104</v>
      </c>
      <c r="C8" s="3">
        <v>2</v>
      </c>
      <c r="D8" s="3">
        <v>201</v>
      </c>
    </row>
    <row r="9" spans="1:4">
      <c r="A9" s="3">
        <v>1</v>
      </c>
      <c r="B9" s="3">
        <v>20200</v>
      </c>
      <c r="C9" s="3">
        <v>0</v>
      </c>
      <c r="D9" s="3">
        <v>202</v>
      </c>
    </row>
    <row r="10" spans="1:4">
      <c r="A10" s="3">
        <v>1</v>
      </c>
      <c r="B10" s="3">
        <v>20201</v>
      </c>
      <c r="C10" s="3">
        <v>1</v>
      </c>
      <c r="D10" s="3">
        <v>202</v>
      </c>
    </row>
    <row r="11" spans="1:4">
      <c r="A11" s="3">
        <v>1</v>
      </c>
      <c r="B11" s="3">
        <v>20202</v>
      </c>
      <c r="C11" s="3">
        <v>1</v>
      </c>
      <c r="D11" s="3">
        <v>202</v>
      </c>
    </row>
    <row r="12" spans="1:4">
      <c r="A12" s="3">
        <v>1</v>
      </c>
      <c r="B12" s="3">
        <v>20203</v>
      </c>
      <c r="C12" s="3">
        <v>1</v>
      </c>
      <c r="D12" s="3">
        <v>202</v>
      </c>
    </row>
    <row r="13" spans="1:4">
      <c r="A13" s="3">
        <v>1</v>
      </c>
      <c r="B13" s="3">
        <v>20204</v>
      </c>
      <c r="C13" s="3">
        <v>2</v>
      </c>
      <c r="D13" s="3">
        <v>202</v>
      </c>
    </row>
  </sheetData>
  <phoneticPr fontId="13" type="noConversion"/>
  <conditionalFormatting sqref="E2:XFD3 A1:XFD1 A4:XFD1048576">
    <cfRule type="cellIs" dxfId="1" priority="1" stopIfTrue="1" operator="notEqual">
      <formula>INDIRECT("Dummy_for_Comparison3!"&amp;ADDRESS(ROW(),COLUMN()))</formula>
    </cfRule>
  </conditionalFormatting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41" sqref="F41"/>
    </sheetView>
  </sheetViews>
  <sheetFormatPr defaultColWidth="9" defaultRowHeight="13.5"/>
  <sheetData>
    <row r="1" spans="1:4">
      <c r="A1" s="1" t="s">
        <v>174</v>
      </c>
      <c r="B1" s="1"/>
      <c r="C1" s="1"/>
    </row>
    <row r="3" spans="1:4">
      <c r="B3" s="2" t="s">
        <v>3</v>
      </c>
      <c r="D3" s="2" t="s">
        <v>175</v>
      </c>
    </row>
    <row r="4" spans="1:4">
      <c r="B4" s="2" t="s">
        <v>176</v>
      </c>
      <c r="D4" s="2" t="s">
        <v>177</v>
      </c>
    </row>
    <row r="5" spans="1:4">
      <c r="B5" s="2" t="s">
        <v>7</v>
      </c>
      <c r="D5" s="2" t="s">
        <v>178</v>
      </c>
    </row>
    <row r="7" spans="1:4">
      <c r="B7" s="2" t="s">
        <v>10</v>
      </c>
      <c r="D7" s="2" t="s">
        <v>179</v>
      </c>
    </row>
    <row r="8" spans="1:4">
      <c r="B8" s="2" t="s">
        <v>11</v>
      </c>
      <c r="D8" s="2" t="s">
        <v>180</v>
      </c>
    </row>
  </sheetData>
  <phoneticPr fontId="13" type="noConversion"/>
  <conditionalFormatting sqref="A1:XFD5 A7:XFD1048576">
    <cfRule type="cellIs" dxfId="0" priority="1" stopIfTrue="1" operator="notEqual">
      <formula>INDIRECT("Dummy_for_Comparison4!"&amp;ADDRESS(ROW(),COLUMN()))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导表_技能</vt:lpstr>
      <vt:lpstr>导表_模型数据</vt:lpstr>
      <vt:lpstr>导表_职业技能树</vt:lpstr>
      <vt:lpstr>技能数值填写标准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金甲虫</cp:lastModifiedBy>
  <dcterms:created xsi:type="dcterms:W3CDTF">2006-09-13T11:21:00Z</dcterms:created>
  <dcterms:modified xsi:type="dcterms:W3CDTF">2017-05-08T04:43:22Z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