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Bao\Desktop\卡特彼勒\data\"/>
    </mc:Choice>
  </mc:AlternateContent>
  <xr:revisionPtr revIDLastSave="0" documentId="13_ncr:1_{1A0BE665-5E6E-4747-9E3C-DFA72A1777FA}" xr6:coauthVersionLast="47" xr6:coauthVersionMax="47" xr10:uidLastSave="{00000000-0000-0000-0000-000000000000}"/>
  <bookViews>
    <workbookView xWindow="-108" yWindow="-108" windowWidth="30936" windowHeight="18696" activeTab="1" xr2:uid="{CEFA818A-08DB-4FE3-8774-0CA9D990EE53}"/>
  </bookViews>
  <sheets>
    <sheet name="明细 V4- 装配" sheetId="10" r:id="rId1"/>
    <sheet name="Leadership Attributes 考评表" sheetId="20" r:id="rId2"/>
    <sheet name="7个能力" sheetId="19" r:id="rId3"/>
    <sheet name="项目统计表" sheetId="18" state="hidden" r:id="rId4"/>
    <sheet name="发表文章统计表" sheetId="17" state="hidden" r:id="rId5"/>
    <sheet name="明细 V4 -焊接" sheetId="12" state="hidden" r:id="rId6"/>
    <sheet name="明细 V4 -油漆" sheetId="13" state="hidden" r:id="rId7"/>
    <sheet name="明细 V3" sheetId="9" state="hidden" r:id="rId8"/>
    <sheet name="明细 V2 " sheetId="7" state="hidden" r:id="rId9"/>
    <sheet name="明细  V1" sheetId="8" state="hidden" r:id="rId10"/>
    <sheet name="明细" sheetId="3" state="hidden" r:id="rId11"/>
    <sheet name="Assy." sheetId="4" state="hidden" r:id="rId12"/>
    <sheet name="Paint" sheetId="5" state="hidden" r:id="rId13"/>
    <sheet name="Fab." sheetId="6" state="hidden" r:id="rId14"/>
  </sheets>
  <definedNames>
    <definedName name="_xlnm._FilterDatabase" localSheetId="10" hidden="1">明细!$A$2:$J$50</definedName>
    <definedName name="_xlnm._FilterDatabase" localSheetId="9" hidden="1">'明细  V1'!$A$2:$K$46</definedName>
    <definedName name="_xlnm._FilterDatabase" localSheetId="8" hidden="1">'明细 V2 '!$A$2:$K$37</definedName>
    <definedName name="_xlnm._FilterDatabase" localSheetId="7" hidden="1">'明细 V3'!$A$2:$M$31</definedName>
    <definedName name="_xlnm._FilterDatabase" localSheetId="5" hidden="1">'明细 V4 -焊接'!$B$2:$M$35</definedName>
    <definedName name="_xlnm._FilterDatabase" localSheetId="6" hidden="1">'明细 V4 -油漆'!$B$2:$M$32</definedName>
    <definedName name="_xlnm._FilterDatabase" localSheetId="0" hidden="1">'明细 V4- 装配'!$B$2:$N$24</definedName>
  </definedNames>
  <calcPr calcId="191029"/>
  <customWorkbookViews>
    <customWorkbookView name="Yadong Li - Personal View" guid="{87E2D966-5E8B-4230-8784-E5F923AAA88C}" mergeInterval="0" personalView="1" maximized="1" xWindow="-11" yWindow="-11" windowWidth="1942" windowHeight="1042" activeSheetId="1"/>
    <customWorkbookView name="Fei Yang - 个人视图" guid="{A65449A1-1852-4BA4-B0B9-906D787C57B7}" mergeInterval="0" personalView="1" maximized="1" xWindow="-11" yWindow="-11" windowWidth="1942" windowHeight="1042" activeSheetId="1"/>
    <customWorkbookView name="Leo Li - Personal View" guid="{46DEDC8C-D5F0-4762-A6AB-BB087997E799}" mergeInterval="0" personalView="1" xWindow="-1" yWindow="-1" windowWidth="1922" windowHeight="1022" activeSheetId="6"/>
    <customWorkbookView name="Feifei Xing - Personal View" guid="{06355445-8F4C-42A9-93B7-89F2445D91EA}" mergeInterval="0" personalView="1" maximized="1" xWindow="-11" yWindow="-11" windowWidth="1942" windowHeight="1042" activeSheetId="6"/>
    <customWorkbookView name="Shouhong Zhang - Personal View" guid="{18EF4275-0471-4CB2-A0C8-1EDBADEEB29C}" mergeInterval="0" personalView="1" maximized="1" xWindow="-9" yWindow="-9" windowWidth="1938" windowHeight="1048" activeSheetId="1"/>
    <customWorkbookView name="Zixin Dong - Personal View" guid="{B5AE3958-A9EA-4FBC-B772-119A26D428B8}" mergeInterval="0" personalView="1" maximized="1" xWindow="-8" yWindow="-8" windowWidth="1936" windowHeight="1056" activeSheetId="6"/>
    <customWorkbookView name="Shengli Shi - Personal View" guid="{79DDF2F0-1F12-4647-AC0A-98AC6E66F5C4}" mergeInterval="0" personalView="1" maximized="1" xWindow="-9" yWindow="-9" windowWidth="1938" windowHeight="1048" activeSheetId="1"/>
    <customWorkbookView name="Xingjun Wei - Personal View" guid="{79A02AED-0954-4ABE-A419-8DAB65A50A91}" mergeInterval="0" personalView="1" maximized="1" xWindow="-8" yWindow="-8" windowWidth="1296" windowHeight="1000" activeSheetId="3"/>
    <customWorkbookView name="Yingchun Ding - Personal View" guid="{9B185F95-62CA-42B5-8256-A525DCE21D16}" mergeInterval="0" personalView="1" xWindow="2" yWindow="2" windowWidth="1918" windowHeight="1018" activeSheetId="6"/>
    <customWorkbookView name="Quanzhuang Li - Personal View" guid="{02AAA628-E9E7-4D09-960C-A893E1C2A864}" mergeInterval="0" personalView="1" maximized="1" xWindow="-11" yWindow="-11" windowWidth="1942" windowHeight="1102" activeSheetId="5"/>
    <customWorkbookView name="Jianming Wang - Personal View" guid="{29961075-8A98-4362-A98A-99476CF787A3}" mergeInterval="0" personalView="1" maximized="1" xWindow="-8" yWindow="-8" windowWidth="1936" windowHeight="1056" activeSheetId="1"/>
    <customWorkbookView name="Xiaoheng Wei - Personal View" guid="{CE6DD983-B019-416F-89F4-24A11379C3B4}" mergeInterval="0" personalView="1" maximized="1" xWindow="-11" yWindow="-11" windowWidth="1942" windowHeight="1042" activeSheetId="6"/>
    <customWorkbookView name="Jisen Zhang - Personal View" guid="{D5D33C7C-E9CC-4158-81F8-F7D8356A4389}" mergeInterval="0" personalView="1" maximized="1" xWindow="-9" yWindow="-9" windowWidth="1938" windowHeight="1048" activeSheetId="4"/>
    <customWorkbookView name="leiPeng Yan - Personal View" guid="{7BFA0574-BB40-42E7-80A3-F030459DC833}" mergeInterval="0" personalView="1" maximized="1" xWindow="-9" yWindow="-9" windowWidth="1938" windowHeight="1048" activeSheetId="2"/>
    <customWorkbookView name="Meng Zhu - 个人视图" guid="{A047C83A-8B60-4B77-A8ED-F8C9B3E2FC9E}" mergeInterval="0" personalView="1" maximized="1" xWindow="2676" yWindow="-12" windowWidth="1816" windowHeight="1388" activeSheetId="3"/>
    <customWorkbookView name="Lin Wei - Personal View" guid="{77703C83-160D-415A-A948-5016534537CB}" mergeInterval="0" personalView="1" maximized="1" xWindow="-11" yWindow="-11" windowWidth="1942" windowHeight="1042" activeSheetId="1" showComments="commIndAndComment"/>
    <customWorkbookView name="Yangyang Li - Personal View" guid="{4E42129A-F8EC-4C0B-A899-55B7AE237D4E}" mergeInterval="0" personalView="1" maximized="1" xWindow="-9" yWindow="-9" windowWidth="1938" windowHeight="1048" activeSheetId="1"/>
    <customWorkbookView name="Zoe Zong - 个人视图" guid="{7F45DCAB-816B-4BBC-B60F-69A841139C87}" mergeInterval="0" personalView="1" maximized="1" xWindow="-11" yWindow="-11" windowWidth="1942" windowHeight="1042" activeSheetId="1"/>
    <customWorkbookView name="Feng Yao - Personal View" guid="{6A55081F-9394-4B37-9338-139396B4033A}" mergeInterval="0" personalView="1" maximized="1" xWindow="-11" yWindow="-11" windowWidth="1942" windowHeight="1042" activeSheetId="6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5" i="20" l="1"/>
  <c r="O27" i="10" l="1"/>
  <c r="M12" i="10" l="1"/>
  <c r="M7" i="10" l="1"/>
  <c r="M16" i="10" l="1"/>
  <c r="M6" i="10" l="1"/>
  <c r="G25" i="18"/>
  <c r="G19" i="17"/>
  <c r="M21" i="10" l="1"/>
  <c r="N16" i="10" l="1"/>
  <c r="M15" i="10"/>
  <c r="N35" i="13" l="1"/>
  <c r="N38" i="12"/>
  <c r="L12" i="13"/>
  <c r="M16" i="12"/>
  <c r="M15" i="12"/>
  <c r="L16" i="12"/>
  <c r="L15" i="12"/>
  <c r="L14" i="12"/>
  <c r="M14" i="12" s="1"/>
  <c r="N34" i="13"/>
  <c r="L31" i="13"/>
  <c r="M31" i="13" s="1"/>
  <c r="M29" i="13"/>
  <c r="L27" i="13"/>
  <c r="M27" i="13" s="1"/>
  <c r="L25" i="13"/>
  <c r="M25" i="13" s="1"/>
  <c r="L23" i="13"/>
  <c r="M23" i="13" s="1"/>
  <c r="M21" i="13"/>
  <c r="L20" i="13"/>
  <c r="M20" i="13" s="1"/>
  <c r="M18" i="13"/>
  <c r="L17" i="13"/>
  <c r="M17" i="13" s="1"/>
  <c r="L15" i="13"/>
  <c r="M15" i="13" s="1"/>
  <c r="L14" i="13"/>
  <c r="M14" i="13" s="1"/>
  <c r="M13" i="13"/>
  <c r="M12" i="13"/>
  <c r="M11" i="13"/>
  <c r="M10" i="13"/>
  <c r="M9" i="13"/>
  <c r="L8" i="13"/>
  <c r="M8" i="13" s="1"/>
  <c r="M7" i="13"/>
  <c r="M6" i="13"/>
  <c r="M5" i="13"/>
  <c r="L5" i="13"/>
  <c r="L3" i="13"/>
  <c r="M3" i="13" s="1"/>
  <c r="N37" i="12"/>
  <c r="L34" i="12"/>
  <c r="M34" i="12" s="1"/>
  <c r="M32" i="12"/>
  <c r="L30" i="12"/>
  <c r="M30" i="12" s="1"/>
  <c r="L28" i="12"/>
  <c r="M28" i="12" s="1"/>
  <c r="L26" i="12"/>
  <c r="M26" i="12" s="1"/>
  <c r="M24" i="12"/>
  <c r="M23" i="12"/>
  <c r="L23" i="12"/>
  <c r="M21" i="12"/>
  <c r="L20" i="12"/>
  <c r="M20" i="12" s="1"/>
  <c r="L18" i="12"/>
  <c r="M18" i="12" s="1"/>
  <c r="L17" i="12"/>
  <c r="M17" i="12" s="1"/>
  <c r="M13" i="12"/>
  <c r="M12" i="12"/>
  <c r="M11" i="12"/>
  <c r="M10" i="12"/>
  <c r="M9" i="12"/>
  <c r="L8" i="12"/>
  <c r="M8" i="12" s="1"/>
  <c r="M7" i="12"/>
  <c r="M6" i="12"/>
  <c r="L5" i="12"/>
  <c r="M5" i="12" s="1"/>
  <c r="L3" i="12"/>
  <c r="M3" i="12" s="1"/>
  <c r="M34" i="13" l="1"/>
  <c r="M33" i="13"/>
  <c r="M35" i="13"/>
  <c r="M38" i="12"/>
  <c r="M37" i="12"/>
  <c r="M36" i="12"/>
  <c r="N23" i="10" l="1"/>
  <c r="N18" i="10"/>
  <c r="O26" i="10" l="1"/>
  <c r="N21" i="10"/>
  <c r="N19" i="10"/>
  <c r="N15" i="10"/>
  <c r="N13" i="10"/>
  <c r="N12" i="10"/>
  <c r="N11" i="10"/>
  <c r="N10" i="10"/>
  <c r="N9" i="10"/>
  <c r="N8" i="10"/>
  <c r="N7" i="10"/>
  <c r="N6" i="10"/>
  <c r="N5" i="10"/>
  <c r="N3" i="10"/>
  <c r="J30" i="9"/>
  <c r="J28" i="9"/>
  <c r="J26" i="9"/>
  <c r="J24" i="9"/>
  <c r="J22" i="9"/>
  <c r="J20" i="9"/>
  <c r="J18" i="9"/>
  <c r="J16" i="9"/>
  <c r="J14" i="9"/>
  <c r="J12" i="9"/>
  <c r="J10" i="9"/>
  <c r="J8" i="9"/>
  <c r="J6" i="9"/>
  <c r="J5" i="9"/>
  <c r="J3" i="9"/>
  <c r="N27" i="10" l="1"/>
  <c r="N25" i="10"/>
  <c r="N26" i="10"/>
  <c r="J37" i="3"/>
  <c r="G37" i="3"/>
  <c r="J35" i="3"/>
  <c r="G35" i="3"/>
  <c r="J33" i="3"/>
  <c r="J29" i="3"/>
  <c r="G33" i="3"/>
  <c r="G41" i="3"/>
  <c r="N17" i="4" l="1"/>
  <c r="L17" i="4"/>
  <c r="G29" i="3"/>
  <c r="G11" i="8" l="1"/>
  <c r="G11" i="8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Yanya Shi</author>
  </authors>
  <commentList>
    <comment ref="H10" authorId="0" shapeId="0" xr:uid="{FEE847C2-CB2E-4585-998F-C8E5D412E165}">
      <text>
        <r>
          <rPr>
            <sz val="22"/>
            <color indexed="81"/>
            <rFont val="Tahoma"/>
            <family val="2"/>
          </rPr>
          <t>9.25 QG02 发现374右侧总驱动链轮固定螺栓一颗未装垫片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 xr:uid="{63CAAD36-EA8B-48C2-AA5D-B8C5C26471CE}">
      <text>
        <r>
          <rPr>
            <b/>
            <sz val="20"/>
            <color indexed="81"/>
            <rFont val="Tahoma"/>
            <family val="2"/>
          </rPr>
          <t>在Scorecard里没有找到这个指标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<sst xmlns="http://schemas.openxmlformats.org/spreadsheetml/2006/main" count="1065" uniqueCount="406">
  <si>
    <t>数据源</t>
  </si>
  <si>
    <t>序号</t>
  </si>
  <si>
    <t>Business  Indicators</t>
  </si>
  <si>
    <t>Lean Assessment</t>
  </si>
  <si>
    <t># of operators OT &gt; 36H/M</t>
    <phoneticPr fontId="1" type="noConversion"/>
  </si>
  <si>
    <t>EI Engagement Index (%)</t>
    <phoneticPr fontId="1" type="noConversion"/>
  </si>
  <si>
    <t># of welding crack in field (YTD)</t>
    <phoneticPr fontId="1" type="noConversion"/>
  </si>
  <si>
    <t>DT welding quality pass yield</t>
    <phoneticPr fontId="1" type="noConversion"/>
  </si>
  <si>
    <t>% of critical &amp; constraint OEE</t>
    <phoneticPr fontId="1" type="noConversion"/>
  </si>
  <si>
    <r>
      <t>ABBS</t>
    </r>
    <r>
      <rPr>
        <sz val="15"/>
        <color theme="1"/>
        <rFont val="Arial Narrow"/>
        <family val="2"/>
      </rPr>
      <t>完成率</t>
    </r>
  </si>
  <si>
    <t>RTY-QG1-Assy</t>
  </si>
  <si>
    <t>RTY-QG2-Assy</t>
  </si>
  <si>
    <t>Budget VS Actual %</t>
  </si>
  <si>
    <t>RIF(可记录伤害）</t>
  </si>
  <si>
    <t>LTCFR（损失工作日）</t>
  </si>
  <si>
    <r>
      <t>RTO</t>
    </r>
    <r>
      <rPr>
        <sz val="15"/>
        <color theme="1"/>
        <rFont val="宋体"/>
        <family val="2"/>
        <charset val="134"/>
      </rPr>
      <t>设备正常开启</t>
    </r>
  </si>
  <si>
    <t>Valid CI/Month</t>
  </si>
  <si>
    <t>质量部文件</t>
  </si>
  <si>
    <t>BIQ文件</t>
  </si>
  <si>
    <t>PBI</t>
  </si>
  <si>
    <t>切割件通过率来自质量部通过率报告</t>
  </si>
  <si>
    <t>超过36小时人数</t>
  </si>
  <si>
    <t>财务数据</t>
  </si>
  <si>
    <t>生产自己统计表</t>
  </si>
  <si>
    <t>RPRT</t>
  </si>
  <si>
    <t>EHS</t>
  </si>
  <si>
    <t>如何衡量</t>
  </si>
  <si>
    <t>EHS(检测是否偷排）</t>
  </si>
  <si>
    <t>AQE /产量</t>
  </si>
  <si>
    <t>PID 审核表分值</t>
  </si>
  <si>
    <t>5S评估</t>
  </si>
  <si>
    <t>5S 评估表</t>
  </si>
  <si>
    <t>PBI Report</t>
  </si>
  <si>
    <t>CXL改进项目/RIW项目汇总列表</t>
  </si>
  <si>
    <t>Leadership Attributes</t>
  </si>
  <si>
    <t>QA/VA/SA 完成率</t>
  </si>
  <si>
    <t>YAMMER宣传条目</t>
  </si>
  <si>
    <r>
      <t>GABMA</t>
    </r>
    <r>
      <rPr>
        <sz val="18"/>
        <color rgb="FF000000"/>
        <rFont val="宋体"/>
        <charset val="134"/>
      </rPr>
      <t>主管领导力评分</t>
    </r>
  </si>
  <si>
    <t>Efficiency improvement</t>
  </si>
  <si>
    <t>Missed defect (YE)</t>
  </si>
  <si>
    <t>360度评估 – 同事打分，为SUPPORTING部门打分</t>
  </si>
  <si>
    <t>针对LEADER的专项培训, 月度培训考核: 质量、精益、人事政策</t>
  </si>
  <si>
    <t xml:space="preserve">PID:Maturity and effectiveness  Evaluation </t>
  </si>
  <si>
    <t>P</t>
  </si>
  <si>
    <t>Q</t>
  </si>
  <si>
    <t>V</t>
  </si>
  <si>
    <t>C</t>
  </si>
  <si>
    <t>员工竞赛参与度和竞赛成绩</t>
  </si>
  <si>
    <t>类别</t>
  </si>
  <si>
    <t>PQVC</t>
  </si>
  <si>
    <r>
      <t>Gemba finding#&gt;=2</t>
    </r>
    <r>
      <rPr>
        <sz val="15"/>
        <color rgb="FF000000"/>
        <rFont val="微软雅黑"/>
        <family val="2"/>
        <charset val="134"/>
      </rPr>
      <t>条，得</t>
    </r>
    <r>
      <rPr>
        <sz val="15"/>
        <color rgb="FF000000"/>
        <rFont val="Arial Narrow"/>
        <family val="2"/>
      </rPr>
      <t>4</t>
    </r>
    <r>
      <rPr>
        <sz val="15"/>
        <color rgb="FF000000"/>
        <rFont val="微软雅黑"/>
        <family val="2"/>
        <charset val="134"/>
      </rPr>
      <t>分</t>
    </r>
  </si>
  <si>
    <t>#</t>
  </si>
  <si>
    <t>Category</t>
  </si>
  <si>
    <t>Metrics</t>
  </si>
  <si>
    <t>Level</t>
  </si>
  <si>
    <t>Definition</t>
  </si>
  <si>
    <t>Calculation</t>
  </si>
  <si>
    <t>Actual Result</t>
  </si>
  <si>
    <t>Actual Score</t>
  </si>
  <si>
    <t xml:space="preserve">Metrics Threshold </t>
  </si>
  <si>
    <t>Threshold Score</t>
  </si>
  <si>
    <t>Metrics Target</t>
  </si>
  <si>
    <t>Target Score</t>
  </si>
  <si>
    <t>Metrics Max</t>
  </si>
  <si>
    <t>Max. Score</t>
  </si>
  <si>
    <t>Safety Recipe</t>
  </si>
  <si>
    <t>0 recordable injury</t>
  </si>
  <si>
    <t>CI （PC/person/month)</t>
  </si>
  <si>
    <t>Assembly Leak in field*</t>
    <phoneticPr fontId="1" type="noConversion"/>
  </si>
  <si>
    <t>Missed Defect (Unit/Month)</t>
  </si>
  <si>
    <t>Rework time reduction(M) (Min/unit)</t>
  </si>
  <si>
    <t>SOL</t>
  </si>
  <si>
    <t>FOL</t>
  </si>
  <si>
    <t>UPST reduction(h/month)</t>
  </si>
  <si>
    <t>UPOT ratio</t>
  </si>
  <si>
    <t>Efficiency Improvement</t>
    <phoneticPr fontId="1" type="noConversion"/>
  </si>
  <si>
    <t>SWP Pilot (% flex labor for Cat permenent)</t>
    <phoneticPr fontId="1" type="noConversion"/>
  </si>
  <si>
    <t xml:space="preserve">Key indirect material consumption </t>
  </si>
  <si>
    <t>LA</t>
  </si>
  <si>
    <t>Leader Attributes</t>
  </si>
  <si>
    <t>Value and behavior</t>
  </si>
  <si>
    <t>LSW score</t>
  </si>
  <si>
    <t>LSW executon eveluation</t>
  </si>
  <si>
    <t>actual score/100 * weight</t>
  </si>
  <si>
    <t>Skills and judgement</t>
  </si>
  <si>
    <t>PID score</t>
  </si>
  <si>
    <t>PID maturity eveluation</t>
  </si>
  <si>
    <t>30 days improvement projects effectiveness</t>
  </si>
  <si>
    <t>30 days projects effectiveness in PID board</t>
  </si>
  <si>
    <t xml:space="preserve">valided projects/totoal </t>
  </si>
  <si>
    <t>Courage and EI</t>
  </si>
  <si>
    <t>Lowest performance employee review</t>
  </si>
  <si>
    <t>Review with lowest employee</t>
  </si>
  <si>
    <t>complete one time /month</t>
  </si>
  <si>
    <t>Received recognition</t>
  </si>
  <si>
    <t>Revceived recognition quantity from peers or supporing function</t>
  </si>
  <si>
    <t>one recognition = 1 score, till to maximum socre of this item</t>
  </si>
  <si>
    <t>Challenge target</t>
  </si>
  <si>
    <t>Sction Manager scorecard</t>
  </si>
  <si>
    <t>Scorecard review with supervisor</t>
  </si>
  <si>
    <t>complete one time/month</t>
  </si>
  <si>
    <t>RCCA for nonconformance</t>
  </si>
  <si>
    <t>RCCA in place for nonconformance</t>
  </si>
  <si>
    <t xml:space="preserve">% of RCCA in place </t>
  </si>
  <si>
    <t>Leading chgange</t>
  </si>
  <si>
    <t>Improvements projects close ration on time</t>
  </si>
  <si>
    <t xml:space="preserve">6 sigma/RIW/CI projects </t>
  </si>
  <si>
    <t xml:space="preserve">closed projects on time/total </t>
  </si>
  <si>
    <t>Improvements projects % of effectiveness</t>
  </si>
  <si>
    <t>6 sigma/RIW/CI projects</t>
  </si>
  <si>
    <t>Curiosity</t>
  </si>
  <si>
    <t>Gemba score</t>
  </si>
  <si>
    <t>actual score/75 * weight</t>
  </si>
  <si>
    <t>5S score</t>
  </si>
  <si>
    <t>Standard work audit score</t>
  </si>
  <si>
    <t>Recruit and develop</t>
  </si>
  <si>
    <t>Employee skills and development matrix</t>
  </si>
  <si>
    <t>Matrix plan and result review</t>
  </si>
  <si>
    <t>complete plan and result update one time/month</t>
  </si>
  <si>
    <t>Painting</t>
  </si>
  <si>
    <t>Description</t>
  </si>
  <si>
    <t xml:space="preserve">Fab Painting FPY </t>
  </si>
  <si>
    <t>% of Zero Rework Machine Painting (M)</t>
  </si>
  <si>
    <t>Missed Defects (M)</t>
  </si>
  <si>
    <t xml:space="preserve">% of Critical Machine achieve 80% OPE </t>
  </si>
  <si>
    <t>Fabrication</t>
  </si>
  <si>
    <t>Missed Defects</t>
  </si>
  <si>
    <t>Welding crake reduction in field</t>
  </si>
  <si>
    <t>UT FPY (end)</t>
  </si>
  <si>
    <t>Robot welding UT FPY</t>
  </si>
  <si>
    <t>% Robot welding</t>
    <phoneticPr fontId="3" type="noConversion"/>
  </si>
  <si>
    <t xml:space="preserve">% of Critical Machine achieve 80% OEE </t>
  </si>
  <si>
    <t xml:space="preserve"> 改进项目完成数量（公司级A3项目参与数量）</t>
  </si>
  <si>
    <t>EI 达到公司目标</t>
  </si>
  <si>
    <t>Threshold Score
门槛分值</t>
  </si>
  <si>
    <t>总监月度审核，得出平均分</t>
  </si>
  <si>
    <t>Weight
权重</t>
  </si>
  <si>
    <t>Actual Score
实际分值</t>
  </si>
  <si>
    <t>数量</t>
  </si>
  <si>
    <t>目前没有第三方打分？</t>
  </si>
  <si>
    <t>Performance Score
绩效分值</t>
  </si>
  <si>
    <t>指标描述</t>
  </si>
  <si>
    <t>发现项数量</t>
  </si>
  <si>
    <t>参与项目数量</t>
  </si>
  <si>
    <t>Tracy:该项很多人近几年并没有参与，自己测量题目设计会比较片面</t>
  </si>
  <si>
    <t>帮助低绩效员工提升绩效水平的结果</t>
  </si>
  <si>
    <t>Section Manager scorecard</t>
  </si>
  <si>
    <t>Leading change</t>
  </si>
  <si>
    <t>EHS(Jerry)</t>
  </si>
  <si>
    <t>Review with lowest employee:complete one time /month</t>
  </si>
  <si>
    <t>各自总监</t>
  </si>
  <si>
    <t>Revceived recognition quantity from peers or supporing function：one recognition = 1 score, till to maximum socre of this item</t>
  </si>
  <si>
    <t>？</t>
  </si>
  <si>
    <t>Scorecard review with supervisor：complete one time/month</t>
  </si>
  <si>
    <t xml:space="preserve">RCCA in place for nonconformance：% of RCCA in place </t>
  </si>
  <si>
    <t xml:space="preserve">6 sigma/RIW/CI projects ：closed projects on time/total </t>
  </si>
  <si>
    <t>Matrix plan and result review:complete plan and result update one time/month</t>
  </si>
  <si>
    <t>和上面重复</t>
  </si>
  <si>
    <t>各自总监： 重复</t>
  </si>
  <si>
    <t>数据源协调人</t>
  </si>
  <si>
    <t>切割件通过率来自质量部通过率报告: CMT Rock Zhang( 王子L 结构）</t>
  </si>
  <si>
    <t>RPRT（机械手&amp;加工中心）</t>
  </si>
  <si>
    <t>X:\Operations\L 厂房公共文件\战略分解-Y\2021\2021scorcard 月度更新\Level 3 vs. scarcard</t>
  </si>
  <si>
    <t>85%比例的关键设备达成OEE85%，路径 公共盘</t>
  </si>
  <si>
    <t>目标90%（比如需要5个切割点，只有4个通过，即80%，不达标）</t>
  </si>
  <si>
    <r>
      <t>1. ABBS 基于现场安全巡查行动的</t>
    </r>
    <r>
      <rPr>
        <sz val="15"/>
        <color theme="1"/>
        <rFont val="Arial Narrow"/>
        <family val="2"/>
      </rPr>
      <t>完成率100%(要求每周都进行一次）
2. 安全改进措施的完成率95%</t>
    </r>
  </si>
  <si>
    <t>OEO</t>
  </si>
  <si>
    <t xml:space="preserve">朱鹏，可以出每个VS分月数据 </t>
  </si>
  <si>
    <t>大部分是提交，并不是责任人</t>
  </si>
  <si>
    <t>CXL改进项目清单（大部分总监是leader, 总监处有参与主管名单）</t>
  </si>
  <si>
    <t>目标定3个公司级项目贡献</t>
  </si>
  <si>
    <t>？？？</t>
  </si>
  <si>
    <t>人事部门统计</t>
  </si>
  <si>
    <t>2条每月</t>
  </si>
  <si>
    <t>活动主办部门记录表和成绩记录表</t>
  </si>
  <si>
    <t>参与为基线，前三名加不同分值</t>
  </si>
  <si>
    <t>人事反馈，并没有全员参与</t>
  </si>
  <si>
    <t>人均有效CI条数</t>
  </si>
  <si>
    <t>RIF(可记录伤害）/LTCFR（损失工作日）</t>
  </si>
  <si>
    <t>财务数据PBI</t>
  </si>
  <si>
    <t>Angela</t>
  </si>
  <si>
    <t>Mini EI Engagement Index (%)(拿走公司级内容）</t>
  </si>
  <si>
    <t>?</t>
  </si>
  <si>
    <t xml:space="preserve">PBI </t>
  </si>
  <si>
    <t>% of critical &amp; constraint OEE(结构线 手动数据)</t>
  </si>
  <si>
    <t>总监统计/Yammer 后台</t>
  </si>
  <si>
    <t>主管截屏给总监，EXCEL 统计</t>
  </si>
  <si>
    <t>员工竞赛、获奖成绩（CI 评选/中国区创新奖/COD 创新奖/ Lean知识竞赛/安全奖？/质量奖？）</t>
  </si>
  <si>
    <t xml:space="preserve">每个VS分月数据 </t>
  </si>
  <si>
    <t>朱鹏</t>
  </si>
  <si>
    <t>超过人数定档，扣分</t>
  </si>
  <si>
    <t>加班管理系统（吴伟卓）</t>
  </si>
  <si>
    <t>Jerry</t>
  </si>
  <si>
    <t>定数量定档，扣分</t>
  </si>
  <si>
    <t>EXCEL( 王子L 结构)</t>
  </si>
  <si>
    <t>EXCEL(冯灿)</t>
  </si>
  <si>
    <t>定指标90%准确率？</t>
  </si>
  <si>
    <t>OEO EXCEL</t>
  </si>
  <si>
    <t>数据如何衡量</t>
  </si>
  <si>
    <t>0伤害目标</t>
  </si>
  <si>
    <t>得分80达标，90-100分定档加分</t>
  </si>
  <si>
    <t>Gemba 得分</t>
  </si>
  <si>
    <t>参与3个公司级项目贡献达标，超过定档加分</t>
  </si>
  <si>
    <t>人均有效CI条数比如1条达标，超过定档加分</t>
  </si>
  <si>
    <t>90%达标，超过定档加分</t>
  </si>
  <si>
    <t>每人每月1条发布达标，超过定档加分</t>
  </si>
  <si>
    <t>获得奖项定档加分</t>
  </si>
  <si>
    <t>总监EXCEL 统计</t>
  </si>
  <si>
    <r>
      <rPr>
        <b/>
        <sz val="16"/>
        <color theme="1"/>
        <rFont val="DengXian"/>
        <family val="2"/>
        <charset val="134"/>
      </rPr>
      <t>有无相关</t>
    </r>
    <r>
      <rPr>
        <b/>
        <sz val="16"/>
        <color theme="1"/>
        <rFont val="Arial Narrow"/>
        <family val="2"/>
      </rPr>
      <t>Power BI</t>
    </r>
    <r>
      <rPr>
        <b/>
        <sz val="16"/>
        <color theme="1"/>
        <rFont val="DengXian"/>
        <family val="2"/>
        <charset val="134"/>
      </rPr>
      <t>报告</t>
    </r>
    <phoneticPr fontId="15" type="noConversion"/>
  </si>
  <si>
    <r>
      <t>EHSS</t>
    </r>
    <r>
      <rPr>
        <sz val="15"/>
        <rFont val="DengXian"/>
        <family val="2"/>
        <charset val="134"/>
      </rPr>
      <t>报告</t>
    </r>
    <phoneticPr fontId="15" type="noConversion"/>
  </si>
  <si>
    <t>无</t>
    <phoneticPr fontId="15" type="noConversion"/>
  </si>
  <si>
    <r>
      <t>OT</t>
    </r>
    <r>
      <rPr>
        <sz val="15"/>
        <rFont val="DengXian"/>
        <family val="2"/>
        <charset val="134"/>
      </rPr>
      <t>报告（制作中）</t>
    </r>
    <phoneticPr fontId="15" type="noConversion"/>
  </si>
  <si>
    <t>BIQ Report</t>
    <phoneticPr fontId="15" type="noConversion"/>
  </si>
  <si>
    <t>制作中</t>
    <phoneticPr fontId="15" type="noConversion"/>
  </si>
  <si>
    <t>财务报告</t>
    <phoneticPr fontId="15" type="noConversion"/>
  </si>
  <si>
    <t>CI Report</t>
    <phoneticPr fontId="15" type="noConversion"/>
  </si>
  <si>
    <t>Gemba Report</t>
    <phoneticPr fontId="15" type="noConversion"/>
  </si>
  <si>
    <r>
      <rPr>
        <b/>
        <sz val="16"/>
        <color theme="1"/>
        <rFont val="DengXian"/>
        <family val="2"/>
        <charset val="134"/>
      </rPr>
      <t>相关</t>
    </r>
    <r>
      <rPr>
        <b/>
        <sz val="16"/>
        <color theme="1"/>
        <rFont val="Arial Narrow"/>
        <family val="2"/>
        <charset val="134"/>
      </rPr>
      <t>Power BI</t>
    </r>
    <r>
      <rPr>
        <b/>
        <sz val="16"/>
        <color theme="1"/>
        <rFont val="DengXian"/>
        <family val="2"/>
        <charset val="134"/>
      </rPr>
      <t>报告负责人</t>
    </r>
    <phoneticPr fontId="15" type="noConversion"/>
  </si>
  <si>
    <t>Peng Zhu</t>
    <phoneticPr fontId="15" type="noConversion"/>
  </si>
  <si>
    <t>Weizhuo Wu</t>
    <phoneticPr fontId="15" type="noConversion"/>
  </si>
  <si>
    <t>Yuri Wang</t>
    <phoneticPr fontId="15" type="noConversion"/>
  </si>
  <si>
    <t>Angela Liu</t>
    <phoneticPr fontId="15" type="noConversion"/>
  </si>
  <si>
    <t>Lina Cai（原）</t>
    <phoneticPr fontId="15" type="noConversion"/>
  </si>
  <si>
    <t>王子（L 结构，EXCEL表格)</t>
  </si>
  <si>
    <t>冯灿（EXCEL表格）</t>
  </si>
  <si>
    <t>Jerry Sun</t>
  </si>
  <si>
    <t xml:space="preserve">Connie </t>
  </si>
  <si>
    <t>Angela Liu</t>
  </si>
  <si>
    <t>Angela Liu (PBI )</t>
  </si>
  <si>
    <t>总监(EXCEL表格）</t>
  </si>
  <si>
    <t xml:space="preserve"> EI Engagement Index (%)</t>
  </si>
  <si>
    <t>人事部</t>
  </si>
  <si>
    <t>Tracy</t>
  </si>
  <si>
    <t>总监(EXCEL 统计)</t>
  </si>
  <si>
    <t>相关报告负责人</t>
  </si>
  <si>
    <t>无</t>
  </si>
  <si>
    <t xml:space="preserve"> 安全改进措施的完成率95%</t>
  </si>
  <si>
    <t>生产自己统计表X:\Operations\L 厂房公共文件\战略分解-Y\2021\2021scorcard 月度更新\Level 3 vs. scarcard</t>
  </si>
  <si>
    <t xml:space="preserve">财务报告PBI </t>
  </si>
  <si>
    <t>Connie Shi</t>
  </si>
  <si>
    <r>
      <rPr>
        <b/>
        <sz val="16"/>
        <color theme="1"/>
        <rFont val="DengXian"/>
        <family val="2"/>
        <charset val="134"/>
      </rPr>
      <t>有无相关</t>
    </r>
    <r>
      <rPr>
        <b/>
        <sz val="16"/>
        <color theme="1"/>
        <rFont val="Arial Narrow"/>
        <family val="2"/>
      </rPr>
      <t>Power BI</t>
    </r>
    <r>
      <rPr>
        <b/>
        <sz val="16"/>
        <color theme="1"/>
        <rFont val="DengXian"/>
        <family val="2"/>
        <charset val="134"/>
      </rPr>
      <t>报告</t>
    </r>
  </si>
  <si>
    <t>目标0伤害: 达标100分/每增加一起可记录伤害扣30分</t>
  </si>
  <si>
    <t>目标0损失: 达标100分/每增加一天工作日损失扣20分</t>
  </si>
  <si>
    <t xml:space="preserve">EHS：每个VS分月数据 </t>
  </si>
  <si>
    <r>
      <t xml:space="preserve"> ABBS 基于现场安全巡查行动的</t>
    </r>
    <r>
      <rPr>
        <sz val="15"/>
        <color theme="1"/>
        <rFont val="Arial Narrow"/>
        <family val="2"/>
      </rPr>
      <t>完成率</t>
    </r>
  </si>
  <si>
    <t>目标100%(要求每周都进行一次):  相应百分比转换成百分数分值</t>
  </si>
  <si>
    <t>目标0人：达标100分/超1人扣50分</t>
  </si>
  <si>
    <t>Yu Zheng</t>
  </si>
  <si>
    <t>目标0逃逸缺陷：达标100分/超1个扣10分</t>
  </si>
  <si>
    <t>切割件通过率来自质量部通过率报告: CMT Rock Zhang</t>
  </si>
  <si>
    <t>目标90%（比如需要5个切割点，只有4个通过，即80%，不达标): 相应百分比转换成百分数分值</t>
  </si>
  <si>
    <t>Yao Feng</t>
  </si>
  <si>
    <t>目标6%：达标100分/未达标，相应百分比转换成百分数分值，用实际数➗6%✖100</t>
  </si>
  <si>
    <t>Lina Cai</t>
  </si>
  <si>
    <t>PBI Report:人均有效CI条数比如0.5条达标，超过定档加分</t>
  </si>
  <si>
    <t>目标得分90达标：达标为100分/未达标，相应分值转换成，实际分值➗90✖100；80分以下，该项不得分</t>
  </si>
  <si>
    <t>PBI Report：Gemba finding#&gt;=2条</t>
  </si>
  <si>
    <t>人事部：90%达标，超过定档加分</t>
  </si>
  <si>
    <t>目标100%: 达标为100分/不达标 相应百分比转换成百分数分值</t>
  </si>
  <si>
    <t>目标90%达标： 达标为100分/相应百分比转换成百分数分值，用实际数➗90%✖100</t>
  </si>
  <si>
    <t>总监统计/Yammer 后台:每人每月1条发布达标，超过定档加分</t>
  </si>
  <si>
    <t>每人每月发布1篇文章达标：达标为100分/每超过1篇加50分；不发表该项不得分</t>
  </si>
  <si>
    <t>目标是参与：参与即达标100分/获得奖项为公司级加100分；中国区级加200分；COD/EXD加400分</t>
  </si>
  <si>
    <t>合计分值</t>
  </si>
  <si>
    <t>Performance</t>
  </si>
  <si>
    <t>Culture&amp;attributes</t>
  </si>
  <si>
    <t>Culture &amp; attributes</t>
  </si>
  <si>
    <t>总占比</t>
  </si>
  <si>
    <t>目标人均有效CI条数1： 达标100分/超过0.1-0.2,加20分;超过0.2以上，加30分/不达标，0.4-0.5，扣20分；0.3-0.4扣50分；0.3以下该项不得分</t>
  </si>
  <si>
    <t>目标是OPACC 贡献值 公司级项目成员： 达标100分/每超过1个项目加30分；每少与目标1个，扣30分；一个没有不得分</t>
  </si>
  <si>
    <t>Unplan OT</t>
  </si>
  <si>
    <t>花费控制在预算内为达标100分；超出预10%以内，扣10分，10%-20%之间，扣20分，以此类推</t>
  </si>
  <si>
    <t>由于主管原因导致非计划加班发生</t>
  </si>
  <si>
    <t>目标非计划加班小时数为0达标100分：如有发生，每工时扣10分，以此类推</t>
  </si>
  <si>
    <t>描述</t>
  </si>
  <si>
    <t>勇于挑战，勇于改变，充满好奇，发展团队</t>
  </si>
  <si>
    <t>领导力考核评分表（主管填写提供依据，总监审核分值）</t>
  </si>
  <si>
    <t>合计</t>
  </si>
  <si>
    <t>不设目标，直接用分值乘以权重</t>
  </si>
  <si>
    <t>xxxxxxx</t>
  </si>
  <si>
    <t xml:space="preserve"> </t>
  </si>
  <si>
    <t>周目标发现项2条为达标：达标为100分/每 超过1条发现项加20分；每少于目标1条扣50分</t>
  </si>
  <si>
    <t xml:space="preserve"> 改进项目完成数量和OPACC（公司级A3项目）</t>
  </si>
  <si>
    <t>CXL改进项目清单（大部分总监是leader, 总监有参与主管名单）：参与3个公司级项目+OPACC贡献?$达标，超过定档加分</t>
  </si>
  <si>
    <t>UT FPY -L&amp;SLHEX</t>
  </si>
  <si>
    <t>UT FPY (end)-L&amp;SLHEX</t>
  </si>
  <si>
    <t>PA FPY- LHEX</t>
  </si>
  <si>
    <t>目标92%,达标为100分/不达标， 相应百分比转换成百分数分值</t>
  </si>
  <si>
    <t>目标70%,达标为100分/不达标， 相应百分比转换成百分数分值</t>
  </si>
  <si>
    <t>目标80%,达标为100分/不达标， 相应百分比转换成百分数分值</t>
  </si>
  <si>
    <t>% of zero touchup machine(YE)</t>
  </si>
  <si>
    <t>整机0找补比例</t>
  </si>
  <si>
    <t>路径</t>
  </si>
  <si>
    <r>
      <t>CI Report</t>
    </r>
    <r>
      <rPr>
        <b/>
        <sz val="15"/>
        <color rgb="FF000000"/>
        <rFont val="Arial Narrow"/>
        <family val="2"/>
      </rPr>
      <t>(PBI)</t>
    </r>
  </si>
  <si>
    <t>Gemba Report(PBI)</t>
  </si>
  <si>
    <t>PID审核结果分月明细</t>
  </si>
  <si>
    <t>目标6%：达标100分/ 未达标，相应百分比转换成百分数分值，用实际数➗6%✖100</t>
  </si>
  <si>
    <t>目标80分： 达标为100分/ 未达标或超标完成，用相应得分转换成百分数分值，即用审核分数➗80✖100</t>
  </si>
  <si>
    <t>Liz Wang</t>
  </si>
  <si>
    <t>Valid CI per Month</t>
  </si>
  <si>
    <t>总监</t>
  </si>
  <si>
    <t>领导力考核评分表
（主管填写提供依据，总监审核分值）</t>
  </si>
  <si>
    <t>领导力量化考核评分表</t>
  </si>
  <si>
    <t>89分</t>
  </si>
  <si>
    <t>有效人均CI:1.5个</t>
  </si>
  <si>
    <t>得分</t>
  </si>
  <si>
    <t>EI: 100分</t>
  </si>
  <si>
    <t>人事部：95%达标，超过定档加分</t>
  </si>
  <si>
    <t>1. 目标95%达标： 达标为100分；
2. 不达标或超标，用相应百分比转换成百分数分值，即用实际分数➗95%✖100</t>
  </si>
  <si>
    <t>不设目标，直接用得分乘以权重</t>
  </si>
  <si>
    <t>总得分</t>
  </si>
  <si>
    <t>Jackie Yao 实际数据-9月</t>
  </si>
  <si>
    <t>Max Yang</t>
  </si>
  <si>
    <t>发表宣传文章</t>
  </si>
  <si>
    <t>发表时间</t>
  </si>
  <si>
    <t>填写文章名称</t>
  </si>
  <si>
    <t>Yammer</t>
  </si>
  <si>
    <t>CXL news Letter</t>
  </si>
  <si>
    <t>COD new letter</t>
  </si>
  <si>
    <t>EXD new letter</t>
  </si>
  <si>
    <t>2021年9月1日</t>
  </si>
  <si>
    <t>xxxxx</t>
  </si>
  <si>
    <t>XXXX</t>
  </si>
  <si>
    <t>合计分值：</t>
  </si>
  <si>
    <t>本区域改进项目</t>
  </si>
  <si>
    <t>总经理认可奖</t>
  </si>
  <si>
    <t>目标95%: 达标为100分/不达标 相应百分比转换成百分数分值</t>
  </si>
  <si>
    <t>Unplan OT(现在系统显示效率休假等）</t>
  </si>
  <si>
    <t>时间</t>
  </si>
  <si>
    <t xml:space="preserve">获得月度CI金或银 </t>
  </si>
  <si>
    <t>季度文化/创新/质量/成本</t>
  </si>
  <si>
    <t>改进项目统计表</t>
  </si>
  <si>
    <t>项目描述</t>
  </si>
  <si>
    <t>收益（CNY/Year)</t>
  </si>
  <si>
    <t>合计得分</t>
  </si>
  <si>
    <t>公司级A3项目
(参与即可填）</t>
  </si>
  <si>
    <t>TinaYu</t>
  </si>
  <si>
    <t>Gemba 巡查活动的完成率和发现项&gt;=2</t>
  </si>
  <si>
    <t>PBI Report：Gemba 1 次/周；Gemba finding/每月#&gt;=2条</t>
  </si>
  <si>
    <t>每周Gamba 一次，每月发现项2条为达标：达标为100分/每月超过1条发现项加20分，每月少于目标1条扣20分；Gamba 次数少于一次扣20分，少于2次为0分，超过4次不加分</t>
  </si>
  <si>
    <t>目标0人：达标100分/加班超36小时发生1人扣50分，以此类推</t>
  </si>
  <si>
    <t>目标0逃逸缺陷：达标100分/逃逸缺陷发生1个扣10分，以此类推</t>
  </si>
  <si>
    <t>1. 目标人均有效CI条数1： 达标为100分 ；
2. 超标加分：每超过1个10%, 加20分，以此类推；
3. 不达标扣分，每少于目标1%-10%，扣20分；11%-20%，扣40分，以此类推；
4.人均CI 个数在0.3以下该项不得分</t>
  </si>
  <si>
    <r>
      <t xml:space="preserve"> ABBS基于现场安全巡查行动的</t>
    </r>
    <r>
      <rPr>
        <sz val="15"/>
        <color theme="1"/>
        <rFont val="Arial Narrow"/>
        <family val="2"/>
      </rPr>
      <t>完成率</t>
    </r>
    <r>
      <rPr>
        <sz val="15"/>
        <rFont val="Arial Narrow"/>
        <family val="2"/>
      </rPr>
      <t>（每周一次）</t>
    </r>
  </si>
  <si>
    <t>4次</t>
  </si>
  <si>
    <t>0人</t>
  </si>
  <si>
    <t>1个缺陷</t>
  </si>
  <si>
    <t>生产自己统计表X:\Operations\2021\2021scorcard 月度更新\Level 3 vs. scarcard</t>
  </si>
  <si>
    <t>X:\Operations\2021\2021scorcard 月度更新\Level 3 vs. scarcard</t>
  </si>
  <si>
    <t>质量部报废系统</t>
  </si>
  <si>
    <t>Qing Li</t>
  </si>
  <si>
    <t>报废控制在$1000内为达标100分；超10%以内，扣10分，10%-20%之间，扣20分，以此类推</t>
  </si>
  <si>
    <t>Material Scrap 材料报废金额</t>
  </si>
  <si>
    <t>12.9CNY</t>
  </si>
  <si>
    <t>Inventory Scrap Toolkit</t>
  </si>
  <si>
    <t>4% 提高</t>
  </si>
  <si>
    <t>0 伤害</t>
  </si>
  <si>
    <t>0损失</t>
  </si>
  <si>
    <t>目标要求每周进行一次，为100分达标； 少于目标一次扣25分，如一次都未进行即没有ABBS 巡查，为0分；如多于4次巡查不加分</t>
  </si>
  <si>
    <t>1. 目标非计划加班小时数为0：达标100分；
2. 如有发生，每增加1工时扣10分，以此类推</t>
  </si>
  <si>
    <t>Performance Scorecard</t>
  </si>
  <si>
    <t>跨部门协作能力</t>
  </si>
  <si>
    <t>业务决定具备全局观</t>
  </si>
  <si>
    <r>
      <t>2. Demonstrates good</t>
    </r>
    <r>
      <rPr>
        <b/>
        <sz val="11"/>
        <color theme="1"/>
        <rFont val="等线"/>
        <family val="2"/>
        <scheme val="minor"/>
      </rPr>
      <t xml:space="preserve"> business skills and judgment</t>
    </r>
  </si>
  <si>
    <t>具备多专业知识做出正确的业务决定</t>
  </si>
  <si>
    <t>建设性地处理没有明确解决方案或结果的问题</t>
  </si>
  <si>
    <t>无需全盘即可决定和采取行动</t>
  </si>
  <si>
    <t>3. Demonstrates courage and emotional intelligence</t>
  </si>
  <si>
    <t>在压力下能够保持清醒的自我意识，并冷静且高情商地处理问题</t>
  </si>
  <si>
    <t>根据不同情形改变领导风格以实现业务预期</t>
  </si>
  <si>
    <t>在迎接挑战中充满热情和紧迫感，积极抓住机会</t>
  </si>
  <si>
    <r>
      <t xml:space="preserve">5. Creates the vision and </t>
    </r>
    <r>
      <rPr>
        <b/>
        <sz val="11"/>
        <color theme="1"/>
        <rFont val="等线"/>
        <family val="2"/>
        <scheme val="minor"/>
      </rPr>
      <t>leads change</t>
    </r>
  </si>
  <si>
    <t>创造积极向上的团队氛围，</t>
  </si>
  <si>
    <t>阐明愿景使下属充分了解工作任务优先级和目标</t>
  </si>
  <si>
    <r>
      <t>6. Demonstrates intellectual</t>
    </r>
    <r>
      <rPr>
        <b/>
        <sz val="11"/>
        <color theme="1"/>
        <rFont val="等线"/>
        <family val="2"/>
        <scheme val="minor"/>
      </rPr>
      <t xml:space="preserve"> curiosity </t>
    </r>
  </si>
  <si>
    <t>提出新的，更好的或独特的想法</t>
  </si>
  <si>
    <r>
      <t xml:space="preserve">7. </t>
    </r>
    <r>
      <rPr>
        <b/>
        <sz val="11"/>
        <color theme="1"/>
        <rFont val="等线"/>
        <family val="2"/>
        <scheme val="minor"/>
      </rPr>
      <t>Recruits and develops</t>
    </r>
    <r>
      <rPr>
        <sz val="11"/>
        <color theme="1"/>
        <rFont val="等线"/>
        <family val="2"/>
        <scheme val="minor"/>
      </rPr>
      <t xml:space="preserve"> the best talent </t>
    </r>
  </si>
  <si>
    <t>发现、识别和聚集高潜力人才处理公司优先事项</t>
  </si>
  <si>
    <t>通过提供指导、反馈、分配有挑战的目标、曝光机会帮助他人发展</t>
  </si>
  <si>
    <t>1.Demonstrates our values and enterprise behavior</t>
  </si>
  <si>
    <r>
      <t>2.面对总监提出的工作任务时：提出</t>
    </r>
    <r>
      <rPr>
        <b/>
        <sz val="11"/>
        <color theme="1"/>
        <rFont val="等线"/>
        <family val="2"/>
        <scheme val="minor"/>
      </rPr>
      <t>新的或独特的想法</t>
    </r>
    <r>
      <rPr>
        <sz val="11"/>
        <color theme="1"/>
        <rFont val="等线"/>
        <family val="2"/>
        <scheme val="minor"/>
      </rPr>
      <t>，建设性建议</t>
    </r>
  </si>
  <si>
    <t>4. Sets challenging targets and prioritizes to achieve results</t>
  </si>
  <si>
    <r>
      <t>1.</t>
    </r>
    <r>
      <rPr>
        <b/>
        <sz val="11"/>
        <color theme="1"/>
        <rFont val="等线"/>
        <family val="2"/>
        <scheme val="minor"/>
      </rPr>
      <t>主动复制</t>
    </r>
    <r>
      <rPr>
        <sz val="11"/>
        <color theme="1"/>
        <rFont val="等线"/>
        <family val="2"/>
        <scheme val="minor"/>
      </rPr>
      <t>其他区域成功的经验或者做法，并复制运用成功或</t>
    </r>
    <r>
      <rPr>
        <b/>
        <sz val="11"/>
        <color theme="1"/>
        <rFont val="等线"/>
        <family val="2"/>
        <scheme val="minor"/>
      </rPr>
      <t>更好的改进</t>
    </r>
  </si>
  <si>
    <r>
      <t>2.</t>
    </r>
    <r>
      <rPr>
        <b/>
        <sz val="11"/>
        <color theme="1"/>
        <rFont val="等线"/>
        <family val="2"/>
        <scheme val="minor"/>
      </rPr>
      <t>发现、识别和聚集高潜力人才处理公司优先事项：发现</t>
    </r>
    <r>
      <rPr>
        <sz val="11"/>
        <color theme="1"/>
        <rFont val="等线"/>
        <family val="2"/>
        <scheme val="minor"/>
      </rPr>
      <t>喜欢专研的</t>
    </r>
    <r>
      <rPr>
        <b/>
        <sz val="11"/>
        <color theme="1"/>
        <rFont val="等线"/>
        <family val="2"/>
        <scheme val="minor"/>
      </rPr>
      <t>一线优秀员工</t>
    </r>
    <r>
      <rPr>
        <sz val="11"/>
        <color theme="1"/>
        <rFont val="等线"/>
        <family val="2"/>
        <scheme val="minor"/>
      </rPr>
      <t>，协调资源，同时让他们参与处理公司优先事项</t>
    </r>
  </si>
  <si>
    <r>
      <t>4. 挑战现状，用</t>
    </r>
    <r>
      <rPr>
        <b/>
        <sz val="11"/>
        <color theme="1"/>
        <rFont val="等线"/>
        <family val="2"/>
        <scheme val="minor"/>
      </rPr>
      <t>批判性思维</t>
    </r>
    <r>
      <rPr>
        <sz val="11"/>
        <color theme="1"/>
        <rFont val="等线"/>
        <family val="2"/>
        <scheme val="minor"/>
      </rPr>
      <t>发现并提出问题</t>
    </r>
  </si>
  <si>
    <t>得分(总监填写）
分值区间（1-5分）</t>
  </si>
  <si>
    <r>
      <t>1.具备多专业知识做出正确的业务决定: 具备</t>
    </r>
    <r>
      <rPr>
        <b/>
        <sz val="11"/>
        <color theme="1"/>
        <rFont val="等线"/>
        <family val="2"/>
        <scheme val="minor"/>
      </rPr>
      <t xml:space="preserve">精益技能: </t>
    </r>
    <r>
      <rPr>
        <sz val="11"/>
        <color theme="1"/>
        <rFont val="等线"/>
        <family val="2"/>
        <scheme val="minor"/>
      </rPr>
      <t>VSM, VOS&amp;SWCS etc.</t>
    </r>
  </si>
  <si>
    <r>
      <t>1.积极</t>
    </r>
    <r>
      <rPr>
        <b/>
        <sz val="11"/>
        <color theme="1"/>
        <rFont val="等线"/>
        <family val="2"/>
        <scheme val="minor"/>
      </rPr>
      <t xml:space="preserve">主动承担领导项目, </t>
    </r>
    <r>
      <rPr>
        <sz val="11"/>
        <color theme="1"/>
        <rFont val="等线"/>
        <family val="2"/>
        <scheme val="minor"/>
      </rPr>
      <t>充满热情和紧迫感，积极抓住机会
     A. 所有项目的落实到</t>
    </r>
    <r>
      <rPr>
        <b/>
        <sz val="11"/>
        <color theme="1"/>
        <rFont val="等线"/>
        <family val="2"/>
        <scheme val="minor"/>
      </rPr>
      <t>产能提升</t>
    </r>
    <r>
      <rPr>
        <sz val="11"/>
        <color theme="1"/>
        <rFont val="等线"/>
        <family val="2"/>
        <scheme val="minor"/>
      </rPr>
      <t>和</t>
    </r>
    <r>
      <rPr>
        <b/>
        <sz val="11"/>
        <color theme="1"/>
        <rFont val="等线"/>
        <family val="2"/>
        <scheme val="minor"/>
      </rPr>
      <t>人员有效利用</t>
    </r>
    <r>
      <rPr>
        <sz val="11"/>
        <color theme="1"/>
        <rFont val="等线"/>
        <family val="2"/>
        <scheme val="minor"/>
      </rPr>
      <t xml:space="preserve">
     B. 项目积极申报：总监理认可奖/各季度奖/中国区创新奖/COD 创新奖
     C. 积极项目展示汇报：Virtual meeting/Gallery Walk/Shop Tour/CI 评选
     D. 积极参与并或的优异成绩：Lean知识竞赛/安全奖/质量奖等</t>
    </r>
  </si>
  <si>
    <r>
      <t>1.</t>
    </r>
    <r>
      <rPr>
        <b/>
        <sz val="11"/>
        <color theme="1"/>
        <rFont val="等线"/>
        <family val="2"/>
        <scheme val="minor"/>
      </rPr>
      <t>帮助员工发展</t>
    </r>
    <r>
      <rPr>
        <sz val="11"/>
        <color theme="1"/>
        <rFont val="等线"/>
        <family val="2"/>
        <scheme val="minor"/>
      </rPr>
      <t>：通过提供指导、反馈、分配有挑战的目标、增加展示机会等，比如指导，影响，带领所辖区域班长，员工领导SWCS项目</t>
    </r>
  </si>
  <si>
    <t>主管领导力特质考评表</t>
  </si>
  <si>
    <r>
      <t xml:space="preserve">详细事例说明 (主管填写)
</t>
    </r>
    <r>
      <rPr>
        <b/>
        <sz val="9"/>
        <color theme="1"/>
        <rFont val="Arial"/>
        <family val="2"/>
      </rPr>
      <t>X:\Operations\L厂房区域公共文件\L 厂房战略分解-Y\2021\2021 scorecard 月度更新\总监</t>
    </r>
  </si>
  <si>
    <t>1.Demonstrates our values and enterprise behavior 展现我们的企业价值观和全局观</t>
  </si>
  <si>
    <r>
      <t>1.</t>
    </r>
    <r>
      <rPr>
        <b/>
        <sz val="11"/>
        <color theme="1"/>
        <rFont val="等线"/>
        <family val="2"/>
        <scheme val="minor"/>
      </rPr>
      <t>跨部门协作能力</t>
    </r>
    <r>
      <rPr>
        <sz val="11"/>
        <color theme="1"/>
        <rFont val="等线"/>
        <family val="2"/>
        <scheme val="minor"/>
      </rPr>
      <t>:和其他业务部门合作成功，展示具备跨部门协作能力的典型事例：比如和支持部门合作SWCS 项目等</t>
    </r>
  </si>
  <si>
    <r>
      <t>2.要有全局观，勇于</t>
    </r>
    <r>
      <rPr>
        <b/>
        <sz val="11"/>
        <color theme="1"/>
        <rFont val="等线"/>
        <family val="2"/>
        <scheme val="minor"/>
      </rPr>
      <t xml:space="preserve">分享自己的成功经验和好的做法: </t>
    </r>
    <r>
      <rPr>
        <sz val="11"/>
        <color theme="1"/>
        <rFont val="等线"/>
        <family val="2"/>
        <scheme val="minor"/>
      </rPr>
      <t>A.积极</t>
    </r>
    <r>
      <rPr>
        <b/>
        <sz val="11"/>
        <color theme="1"/>
        <rFont val="等线"/>
        <family val="2"/>
        <scheme val="minor"/>
      </rPr>
      <t>主动帮助</t>
    </r>
    <r>
      <rPr>
        <sz val="11"/>
        <color theme="1"/>
        <rFont val="等线"/>
        <family val="2"/>
        <scheme val="minor"/>
      </rPr>
      <t>其他区域共同提高，达成整个部门至全公司的业务提升 B.</t>
    </r>
    <r>
      <rPr>
        <b/>
        <sz val="11"/>
        <color theme="1"/>
        <rFont val="等线"/>
        <family val="2"/>
        <scheme val="minor"/>
      </rPr>
      <t>带动班长和员工</t>
    </r>
    <r>
      <rPr>
        <sz val="11"/>
        <color theme="1"/>
        <rFont val="等线"/>
        <family val="2"/>
        <scheme val="minor"/>
      </rPr>
      <t>发现问题，解决问题：比如指导下属完成几个SWCS项目等</t>
    </r>
  </si>
  <si>
    <t>2.Demonstrates good business skills and judgment
拥有良好的业务技能和判断能力</t>
  </si>
  <si>
    <t>3.Demonstrates courage and emotional intelligence
既有勇气，又有情商</t>
  </si>
  <si>
    <t>4.Challenge target: 
Sets challenging targets and prioritizes to achieve results
设定富有挑战性的目标，并设置工作优先级以实现业务结果</t>
  </si>
  <si>
    <r>
      <t>3. 能否</t>
    </r>
    <r>
      <rPr>
        <b/>
        <sz val="11"/>
        <color theme="1"/>
        <rFont val="等线"/>
        <family val="2"/>
        <scheme val="minor"/>
      </rPr>
      <t>提出系统性问题</t>
    </r>
    <r>
      <rPr>
        <sz val="11"/>
        <color theme="1"/>
        <rFont val="等线"/>
        <family val="2"/>
        <scheme val="minor"/>
      </rPr>
      <t>，并主动</t>
    </r>
    <r>
      <rPr>
        <b/>
        <sz val="11"/>
        <color theme="1"/>
        <rFont val="等线"/>
        <family val="2"/>
        <scheme val="minor"/>
      </rPr>
      <t>推动问题更进</t>
    </r>
    <r>
      <rPr>
        <sz val="11"/>
        <color theme="1"/>
        <rFont val="等线"/>
        <family val="2"/>
        <scheme val="minor"/>
      </rPr>
      <t>直到问题解决</t>
    </r>
  </si>
  <si>
    <t>5.Leading change：
Creates the vision and leads change
能够制定愿景、引领变革</t>
  </si>
  <si>
    <r>
      <t>1.创造</t>
    </r>
    <r>
      <rPr>
        <b/>
        <sz val="11"/>
        <color theme="1"/>
        <rFont val="等线"/>
        <family val="2"/>
        <scheme val="minor"/>
      </rPr>
      <t>积极向上的团队氛围：</t>
    </r>
    <r>
      <rPr>
        <sz val="11"/>
        <color theme="1"/>
        <rFont val="等线"/>
        <family val="2"/>
        <scheme val="minor"/>
      </rPr>
      <t>比如积极主动举办增加凝聚力活动</t>
    </r>
  </si>
  <si>
    <t>6.Curiosity: Demonstrates intellectual curiosity 
充满好奇心和求知欲</t>
  </si>
  <si>
    <t>7.Recruit and develop: Recruits and develops the best talent 
招聘和培养优秀人才</t>
  </si>
  <si>
    <r>
      <t>2.创造</t>
    </r>
    <r>
      <rPr>
        <b/>
        <sz val="11"/>
        <rFont val="等线"/>
        <family val="2"/>
        <scheme val="minor"/>
      </rPr>
      <t>愿景</t>
    </r>
    <r>
      <rPr>
        <sz val="11"/>
        <rFont val="等线"/>
        <family val="2"/>
        <scheme val="minor"/>
      </rPr>
      <t>，</t>
    </r>
    <r>
      <rPr>
        <b/>
        <sz val="11"/>
        <rFont val="等线"/>
        <family val="2"/>
        <scheme val="minor"/>
      </rPr>
      <t>引领变革</t>
    </r>
    <r>
      <rPr>
        <sz val="11"/>
        <rFont val="等线"/>
        <family val="2"/>
        <scheme val="minor"/>
      </rPr>
      <t>: 做出些大的变革，如价值流的转换项目等</t>
    </r>
  </si>
  <si>
    <r>
      <t>2. 参加</t>
    </r>
    <r>
      <rPr>
        <b/>
        <sz val="11"/>
        <color theme="1"/>
        <rFont val="等线"/>
        <family val="2"/>
        <scheme val="minor"/>
      </rPr>
      <t>公司级俱乐部，做出哪些贡献，带来哪些改变，培养了并影响了哪些团队成员：</t>
    </r>
    <r>
      <rPr>
        <sz val="11"/>
        <color theme="1"/>
        <rFont val="等线"/>
        <family val="2"/>
        <scheme val="minor"/>
      </rPr>
      <t xml:space="preserve">
   A. 是不是LEAN Digital Club 的成员, 参与或领导过哪些Digital 项目?
   B. 是否参加头马演讲俱乐部等，有哪些分享收获？
   C. 是不是读书会成员，参加过几次读书分享?</t>
    </r>
  </si>
  <si>
    <r>
      <t xml:space="preserve">2. </t>
    </r>
    <r>
      <rPr>
        <b/>
        <sz val="11"/>
        <color theme="1"/>
        <rFont val="等线"/>
        <family val="2"/>
        <scheme val="minor"/>
      </rPr>
      <t>创新地</t>
    </r>
    <r>
      <rPr>
        <sz val="11"/>
        <color theme="1"/>
        <rFont val="等线"/>
        <family val="2"/>
        <scheme val="minor"/>
      </rPr>
      <t>和建设性地，去</t>
    </r>
    <r>
      <rPr>
        <b/>
        <sz val="11"/>
        <color theme="1"/>
        <rFont val="等线"/>
        <family val="2"/>
        <scheme val="minor"/>
      </rPr>
      <t>解决</t>
    </r>
    <r>
      <rPr>
        <sz val="11"/>
        <color theme="1"/>
        <rFont val="等线"/>
        <family val="2"/>
        <scheme val="minor"/>
      </rPr>
      <t>和处理没有明确解决方案或结果的业务问题</t>
    </r>
  </si>
  <si>
    <r>
      <t>1. 在压力下能够保持</t>
    </r>
    <r>
      <rPr>
        <b/>
        <sz val="11"/>
        <color theme="1"/>
        <rFont val="等线"/>
        <family val="2"/>
        <scheme val="minor"/>
      </rPr>
      <t>勇气</t>
    </r>
    <r>
      <rPr>
        <sz val="11"/>
        <color theme="1"/>
        <rFont val="等线"/>
        <family val="2"/>
        <scheme val="minor"/>
      </rPr>
      <t>和清醒的自我意识，并冷静且</t>
    </r>
    <r>
      <rPr>
        <b/>
        <sz val="11"/>
        <color theme="1"/>
        <rFont val="等线"/>
        <family val="2"/>
        <scheme val="minor"/>
      </rPr>
      <t>高情商</t>
    </r>
    <r>
      <rPr>
        <sz val="11"/>
        <color theme="1"/>
        <rFont val="等线"/>
        <family val="2"/>
        <scheme val="minor"/>
      </rPr>
      <t>地处理问题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</si>
</sst>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* #,##0.00_);_(* \(#,##0.00\);_(* &quot;-&quot;??_);_(@_)"/>
    <numFmt numFmtId="177" formatCode="0.00_ "/>
    <numFmt numFmtId="178" formatCode="0_ "/>
  </numFmts>
  <fonts count="38"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sz val="15"/>
      <name val="Arial Narrow"/>
      <family val="2"/>
    </font>
    <font>
      <sz val="15"/>
      <color theme="1"/>
      <name val="Arial Narrow"/>
      <family val="2"/>
    </font>
    <font>
      <sz val="15"/>
      <color theme="1"/>
      <name val="宋体"/>
      <family val="2"/>
      <charset val="134"/>
    </font>
    <font>
      <b/>
      <sz val="16"/>
      <color theme="1"/>
      <name val="Arial Narrow"/>
      <family val="2"/>
    </font>
    <font>
      <sz val="15"/>
      <color rgb="FF000000"/>
      <name val="Arial Narrow"/>
      <family val="2"/>
    </font>
    <font>
      <sz val="15"/>
      <color rgb="FF000000"/>
      <name val="宋体"/>
      <family val="2"/>
      <charset val="134"/>
    </font>
    <font>
      <sz val="15"/>
      <color rgb="FF000000"/>
      <name val="微软雅黑"/>
      <family val="2"/>
      <charset val="134"/>
    </font>
    <font>
      <b/>
      <sz val="20"/>
      <color theme="1"/>
      <name val="Arial Narrow"/>
      <family val="2"/>
    </font>
    <font>
      <sz val="18"/>
      <color rgb="FF000000"/>
      <name val="宋体"/>
      <charset val="134"/>
    </font>
    <font>
      <sz val="11"/>
      <color theme="1"/>
      <name val="等线"/>
      <family val="2"/>
      <scheme val="minor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9"/>
      <name val="等线"/>
      <family val="3"/>
      <charset val="134"/>
      <scheme val="minor"/>
    </font>
    <font>
      <b/>
      <sz val="16"/>
      <color theme="1"/>
      <name val="DengXian"/>
      <family val="2"/>
      <charset val="134"/>
    </font>
    <font>
      <b/>
      <sz val="16"/>
      <color theme="1"/>
      <name val="Arial Narrow"/>
      <family val="2"/>
      <charset val="134"/>
    </font>
    <font>
      <sz val="15"/>
      <name val="DengXian"/>
      <family val="2"/>
      <charset val="134"/>
    </font>
    <font>
      <sz val="15"/>
      <color rgb="FF000000"/>
      <name val="DengXian"/>
      <family val="2"/>
      <charset val="134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6"/>
      <color theme="1"/>
      <name val="Arial Narrow"/>
      <family val="2"/>
    </font>
    <font>
      <b/>
      <sz val="15"/>
      <color rgb="FF000000"/>
      <name val="Arial Narrow"/>
      <family val="2"/>
    </font>
    <font>
      <sz val="15"/>
      <color rgb="FF000000"/>
      <name val="DengXian"/>
      <charset val="134"/>
    </font>
    <font>
      <b/>
      <sz val="11"/>
      <color theme="1"/>
      <name val="等线"/>
      <family val="2"/>
      <scheme val="minor"/>
    </font>
    <font>
      <b/>
      <sz val="9"/>
      <color theme="1"/>
      <name val="等线"/>
      <family val="2"/>
      <scheme val="minor"/>
    </font>
    <font>
      <sz val="9"/>
      <color indexed="81"/>
      <name val="Tahoma"/>
      <family val="2"/>
    </font>
    <font>
      <sz val="22"/>
      <color indexed="81"/>
      <name val="Tahoma"/>
      <family val="2"/>
    </font>
    <font>
      <b/>
      <sz val="18"/>
      <color theme="1"/>
      <name val="Arial Narrow"/>
      <family val="2"/>
    </font>
    <font>
      <b/>
      <sz val="18"/>
      <color theme="1"/>
      <name val="Arial Narrow"/>
      <family val="2"/>
      <charset val="134"/>
    </font>
    <font>
      <b/>
      <sz val="15"/>
      <name val="Arial Narrow"/>
      <family val="2"/>
    </font>
    <font>
      <b/>
      <sz val="14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color indexed="81"/>
      <name val="Tahoma"/>
      <charset val="1"/>
    </font>
    <font>
      <b/>
      <sz val="20"/>
      <color indexed="81"/>
      <name val="Tahoma"/>
      <family val="2"/>
    </font>
    <font>
      <b/>
      <sz val="9"/>
      <color theme="1"/>
      <name val="Arial"/>
      <family val="2"/>
    </font>
    <font>
      <b/>
      <sz val="11"/>
      <name val="等线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1" fillId="0" borderId="0" applyFont="0" applyFill="0" applyBorder="0" applyAlignment="0" applyProtection="0"/>
    <xf numFmtId="176" fontId="11" fillId="0" borderId="0" applyFont="0" applyFill="0" applyBorder="0" applyAlignment="0" applyProtection="0"/>
  </cellStyleXfs>
  <cellXfs count="47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readingOrder="1"/>
    </xf>
    <xf numFmtId="0" fontId="6" fillId="0" borderId="1" xfId="0" applyFont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177" fontId="2" fillId="0" borderId="1" xfId="0" applyNumberFormat="1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7" fontId="2" fillId="0" borderId="6" xfId="0" applyNumberFormat="1" applyFont="1" applyFill="1" applyBorder="1" applyAlignment="1">
      <alignment vertical="center" wrapText="1"/>
    </xf>
    <xf numFmtId="0" fontId="6" fillId="0" borderId="6" xfId="0" applyFont="1" applyBorder="1" applyAlignment="1">
      <alignment horizontal="left" vertical="center" readingOrder="1"/>
    </xf>
    <xf numFmtId="0" fontId="6" fillId="0" borderId="6" xfId="0" applyFont="1" applyBorder="1" applyAlignment="1">
      <alignment horizontal="center" vertical="center" readingOrder="1"/>
    </xf>
    <xf numFmtId="0" fontId="5" fillId="3" borderId="1" xfId="0" applyFont="1" applyFill="1" applyBorder="1" applyAlignment="1">
      <alignment horizontal="center"/>
    </xf>
    <xf numFmtId="9" fontId="6" fillId="0" borderId="4" xfId="1" applyFont="1" applyBorder="1" applyAlignment="1">
      <alignment horizontal="center" vertical="center" readingOrder="1"/>
    </xf>
    <xf numFmtId="9" fontId="6" fillId="0" borderId="7" xfId="1" applyFont="1" applyBorder="1" applyAlignment="1">
      <alignment horizontal="center" vertical="center" readingOrder="1"/>
    </xf>
    <xf numFmtId="9" fontId="0" fillId="0" borderId="0" xfId="1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9" fontId="14" fillId="4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3" fillId="5" borderId="1" xfId="0" applyFont="1" applyFill="1" applyBorder="1" applyAlignment="1">
      <alignment vertical="center"/>
    </xf>
    <xf numFmtId="9" fontId="5" fillId="3" borderId="1" xfId="1" applyFont="1" applyFill="1" applyBorder="1" applyAlignment="1">
      <alignment horizontal="center" wrapText="1"/>
    </xf>
    <xf numFmtId="1" fontId="5" fillId="3" borderId="1" xfId="1" applyNumberFormat="1" applyFont="1" applyFill="1" applyBorder="1" applyAlignment="1">
      <alignment horizontal="center" wrapText="1"/>
    </xf>
    <xf numFmtId="1" fontId="6" fillId="0" borderId="4" xfId="1" applyNumberFormat="1" applyFont="1" applyBorder="1" applyAlignment="1">
      <alignment horizontal="center" vertical="center" readingOrder="1"/>
    </xf>
    <xf numFmtId="1" fontId="6" fillId="0" borderId="7" xfId="1" applyNumberFormat="1" applyFont="1" applyBorder="1" applyAlignment="1">
      <alignment horizontal="center" vertical="center" readingOrder="1"/>
    </xf>
    <xf numFmtId="1" fontId="0" fillId="0" borderId="0" xfId="1" applyNumberFormat="1" applyFont="1"/>
    <xf numFmtId="0" fontId="6" fillId="7" borderId="1" xfId="0" applyFont="1" applyFill="1" applyBorder="1" applyAlignment="1">
      <alignment vertical="center" wrapText="1" readingOrder="1"/>
    </xf>
    <xf numFmtId="177" fontId="2" fillId="7" borderId="6" xfId="0" applyNumberFormat="1" applyFont="1" applyFill="1" applyBorder="1" applyAlignment="1">
      <alignment horizontal="center" vertical="center" wrapText="1"/>
    </xf>
    <xf numFmtId="177" fontId="2" fillId="7" borderId="6" xfId="0" applyNumberFormat="1" applyFont="1" applyFill="1" applyBorder="1" applyAlignment="1">
      <alignment horizontal="left" vertical="center" wrapText="1"/>
    </xf>
    <xf numFmtId="0" fontId="6" fillId="7" borderId="6" xfId="0" applyFont="1" applyFill="1" applyBorder="1" applyAlignment="1">
      <alignment horizontal="left" vertical="center" wrapText="1" readingOrder="1"/>
    </xf>
    <xf numFmtId="9" fontId="6" fillId="7" borderId="6" xfId="1" applyFont="1" applyFill="1" applyBorder="1" applyAlignment="1">
      <alignment horizontal="center" vertical="center" readingOrder="1"/>
    </xf>
    <xf numFmtId="1" fontId="6" fillId="7" borderId="6" xfId="1" applyNumberFormat="1" applyFont="1" applyFill="1" applyBorder="1" applyAlignment="1">
      <alignment horizontal="center" vertical="center" readingOrder="1"/>
    </xf>
    <xf numFmtId="1" fontId="6" fillId="7" borderId="7" xfId="1" applyNumberFormat="1" applyFont="1" applyFill="1" applyBorder="1" applyAlignment="1">
      <alignment horizontal="center" vertical="center" readingOrder="1"/>
    </xf>
    <xf numFmtId="0" fontId="3" fillId="0" borderId="3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 wrapText="1" readingOrder="1"/>
    </xf>
    <xf numFmtId="0" fontId="6" fillId="7" borderId="1" xfId="0" applyFont="1" applyFill="1" applyBorder="1" applyAlignment="1">
      <alignment horizontal="left" vertical="center" readingOrder="1"/>
    </xf>
    <xf numFmtId="9" fontId="6" fillId="7" borderId="1" xfId="1" applyFont="1" applyFill="1" applyBorder="1" applyAlignment="1">
      <alignment horizontal="center" vertical="center" readingOrder="1"/>
    </xf>
    <xf numFmtId="1" fontId="6" fillId="7" borderId="1" xfId="1" applyNumberFormat="1" applyFont="1" applyFill="1" applyBorder="1" applyAlignment="1">
      <alignment horizontal="center" vertical="center" readingOrder="1"/>
    </xf>
    <xf numFmtId="1" fontId="6" fillId="7" borderId="4" xfId="1" applyNumberFormat="1" applyFont="1" applyFill="1" applyBorder="1" applyAlignment="1">
      <alignment horizontal="center" vertical="center" readingOrder="1"/>
    </xf>
    <xf numFmtId="177" fontId="2" fillId="7" borderId="1" xfId="0" applyNumberFormat="1" applyFont="1" applyFill="1" applyBorder="1" applyAlignment="1">
      <alignment horizontal="left" vertical="center" wrapText="1"/>
    </xf>
    <xf numFmtId="177" fontId="2" fillId="7" borderId="1" xfId="0" applyNumberFormat="1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9" fontId="5" fillId="3" borderId="11" xfId="1" applyFont="1" applyFill="1" applyBorder="1" applyAlignment="1">
      <alignment horizontal="center" vertical="center" wrapText="1"/>
    </xf>
    <xf numFmtId="1" fontId="5" fillId="3" borderId="11" xfId="1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left" vertical="center" wrapText="1"/>
    </xf>
    <xf numFmtId="1" fontId="2" fillId="0" borderId="4" xfId="1" applyNumberFormat="1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1" fontId="2" fillId="0" borderId="1" xfId="1" applyNumberFormat="1" applyFont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left" vertical="center" wrapText="1"/>
    </xf>
    <xf numFmtId="178" fontId="2" fillId="0" borderId="1" xfId="0" applyNumberFormat="1" applyFont="1" applyFill="1" applyBorder="1" applyAlignment="1">
      <alignment horizontal="left" vertical="center" wrapText="1"/>
    </xf>
    <xf numFmtId="0" fontId="17" fillId="3" borderId="11" xfId="0" applyFont="1" applyFill="1" applyBorder="1" applyAlignment="1">
      <alignment horizontal="center" vertical="center"/>
    </xf>
    <xf numFmtId="177" fontId="18" fillId="0" borderId="1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0" fontId="6" fillId="0" borderId="19" xfId="0" applyFont="1" applyBorder="1" applyAlignment="1">
      <alignment horizontal="center" vertical="center" wrapText="1" readingOrder="1"/>
    </xf>
    <xf numFmtId="0" fontId="19" fillId="6" borderId="12" xfId="0" applyFont="1" applyFill="1" applyBorder="1" applyAlignment="1">
      <alignment horizontal="center" vertical="center" wrapText="1" readingOrder="1"/>
    </xf>
    <xf numFmtId="0" fontId="19" fillId="6" borderId="11" xfId="0" applyFont="1" applyFill="1" applyBorder="1" applyAlignment="1">
      <alignment horizontal="center" vertical="center" wrapText="1" readingOrder="1"/>
    </xf>
    <xf numFmtId="0" fontId="6" fillId="6" borderId="12" xfId="0" applyFont="1" applyFill="1" applyBorder="1" applyAlignment="1">
      <alignment horizontal="center" vertical="center" wrapText="1" readingOrder="1"/>
    </xf>
    <xf numFmtId="0" fontId="19" fillId="0" borderId="11" xfId="0" applyFont="1" applyBorder="1" applyAlignment="1">
      <alignment horizontal="center" vertical="center" wrapText="1" readingOrder="1"/>
    </xf>
    <xf numFmtId="9" fontId="2" fillId="0" borderId="1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left" vertical="center" wrapText="1"/>
    </xf>
    <xf numFmtId="1" fontId="2" fillId="0" borderId="1" xfId="1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1" fontId="2" fillId="0" borderId="1" xfId="1" applyNumberFormat="1" applyFont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left" vertical="center" wrapText="1"/>
    </xf>
    <xf numFmtId="1" fontId="2" fillId="0" borderId="1" xfId="1" applyNumberFormat="1" applyFont="1" applyFill="1" applyBorder="1" applyAlignment="1">
      <alignment vertical="center" wrapText="1"/>
    </xf>
    <xf numFmtId="177" fontId="2" fillId="6" borderId="1" xfId="0" applyNumberFormat="1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 readingOrder="1"/>
    </xf>
    <xf numFmtId="1" fontId="6" fillId="6" borderId="1" xfId="1" applyNumberFormat="1" applyFont="1" applyFill="1" applyBorder="1" applyAlignment="1">
      <alignment vertical="center" readingOrder="1"/>
    </xf>
    <xf numFmtId="177" fontId="18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9" fillId="6" borderId="1" xfId="0" applyFont="1" applyFill="1" applyBorder="1" applyAlignment="1">
      <alignment horizontal="center" vertical="center" wrapText="1" readingOrder="1"/>
    </xf>
    <xf numFmtId="0" fontId="5" fillId="3" borderId="16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16" fillId="3" borderId="14" xfId="0" applyFont="1" applyFill="1" applyBorder="1" applyAlignment="1">
      <alignment horizontal="center" vertical="center"/>
    </xf>
    <xf numFmtId="9" fontId="5" fillId="3" borderId="14" xfId="1" applyFont="1" applyFill="1" applyBorder="1" applyAlignment="1">
      <alignment horizontal="center" vertical="center" wrapText="1"/>
    </xf>
    <xf numFmtId="1" fontId="5" fillId="3" borderId="14" xfId="1" applyNumberFormat="1" applyFont="1" applyFill="1" applyBorder="1" applyAlignment="1">
      <alignment horizontal="center" vertical="center" wrapText="1"/>
    </xf>
    <xf numFmtId="9" fontId="0" fillId="0" borderId="0" xfId="1" applyFont="1" applyAlignment="1">
      <alignment horizontal="center"/>
    </xf>
    <xf numFmtId="176" fontId="5" fillId="3" borderId="15" xfId="2" applyFont="1" applyFill="1" applyBorder="1" applyAlignment="1">
      <alignment horizontal="center" vertical="center" wrapText="1"/>
    </xf>
    <xf numFmtId="176" fontId="0" fillId="0" borderId="0" xfId="2" applyFont="1" applyAlignment="1">
      <alignment horizontal="center"/>
    </xf>
    <xf numFmtId="0" fontId="2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7" xfId="0" applyBorder="1"/>
    <xf numFmtId="177" fontId="2" fillId="0" borderId="1" xfId="0" applyNumberFormat="1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9" fontId="2" fillId="0" borderId="1" xfId="1" applyFont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9" fontId="2" fillId="0" borderId="1" xfId="1" applyFont="1" applyFill="1" applyBorder="1" applyAlignment="1">
      <alignment horizontal="center" vertical="center" wrapText="1"/>
    </xf>
    <xf numFmtId="176" fontId="6" fillId="6" borderId="4" xfId="2" applyFont="1" applyFill="1" applyBorder="1" applyAlignment="1">
      <alignment horizontal="center" vertical="center" readingOrder="1"/>
    </xf>
    <xf numFmtId="177" fontId="2" fillId="6" borderId="1" xfId="0" applyNumberFormat="1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9" fontId="2" fillId="6" borderId="1" xfId="1" applyFont="1" applyFill="1" applyBorder="1" applyAlignment="1">
      <alignment horizontal="center" vertical="center" wrapText="1"/>
    </xf>
    <xf numFmtId="1" fontId="6" fillId="6" borderId="1" xfId="1" applyNumberFormat="1" applyFont="1" applyFill="1" applyBorder="1" applyAlignment="1">
      <alignment horizontal="center" vertical="center" readingOrder="1"/>
    </xf>
    <xf numFmtId="177" fontId="18" fillId="0" borderId="1" xfId="0" applyNumberFormat="1" applyFont="1" applyFill="1" applyBorder="1" applyAlignment="1">
      <alignment horizontal="center" vertical="center" wrapText="1"/>
    </xf>
    <xf numFmtId="176" fontId="2" fillId="0" borderId="4" xfId="2" applyFont="1" applyFill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horizontal="center" vertical="center" wrapText="1"/>
    </xf>
    <xf numFmtId="1" fontId="2" fillId="0" borderId="1" xfId="1" applyNumberFormat="1" applyFont="1" applyBorder="1" applyAlignment="1">
      <alignment horizontal="center" vertical="center" wrapText="1"/>
    </xf>
    <xf numFmtId="176" fontId="2" fillId="0" borderId="4" xfId="2" applyFont="1" applyBorder="1" applyAlignment="1">
      <alignment horizontal="center" vertical="center" wrapText="1"/>
    </xf>
    <xf numFmtId="9" fontId="2" fillId="10" borderId="1" xfId="1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left" vertical="center" wrapText="1"/>
    </xf>
    <xf numFmtId="176" fontId="5" fillId="0" borderId="4" xfId="2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/>
    <xf numFmtId="9" fontId="22" fillId="0" borderId="0" xfId="1" applyFont="1" applyAlignment="1">
      <alignment horizontal="center"/>
    </xf>
    <xf numFmtId="176" fontId="5" fillId="0" borderId="7" xfId="2" applyFont="1" applyBorder="1" applyAlignment="1">
      <alignment horizontal="center"/>
    </xf>
    <xf numFmtId="9" fontId="2" fillId="0" borderId="1" xfId="1" applyFont="1" applyFill="1" applyBorder="1" applyAlignment="1">
      <alignment vertical="center" wrapText="1"/>
    </xf>
    <xf numFmtId="177" fontId="2" fillId="13" borderId="1" xfId="0" applyNumberFormat="1" applyFont="1" applyFill="1" applyBorder="1" applyAlignment="1">
      <alignment horizontal="left" vertical="center" wrapText="1"/>
    </xf>
    <xf numFmtId="177" fontId="18" fillId="0" borderId="1" xfId="0" applyNumberFormat="1" applyFont="1" applyFill="1" applyBorder="1" applyAlignment="1">
      <alignment horizontal="center" vertical="center" wrapText="1"/>
    </xf>
    <xf numFmtId="177" fontId="18" fillId="0" borderId="1" xfId="0" applyNumberFormat="1" applyFont="1" applyFill="1" applyBorder="1" applyAlignment="1">
      <alignment vertical="center" wrapText="1"/>
    </xf>
    <xf numFmtId="0" fontId="0" fillId="11" borderId="0" xfId="0" applyFill="1"/>
    <xf numFmtId="0" fontId="20" fillId="12" borderId="16" xfId="0" applyFont="1" applyFill="1" applyBorder="1" applyAlignment="1">
      <alignment horizontal="center" vertical="center"/>
    </xf>
    <xf numFmtId="0" fontId="0" fillId="16" borderId="11" xfId="0" applyFill="1" applyBorder="1"/>
    <xf numFmtId="0" fontId="0" fillId="16" borderId="21" xfId="0" applyFill="1" applyBorder="1"/>
    <xf numFmtId="0" fontId="0" fillId="0" borderId="16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6" fillId="0" borderId="3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/>
    </xf>
    <xf numFmtId="0" fontId="26" fillId="0" borderId="4" xfId="0" applyFont="1" applyBorder="1" applyAlignment="1">
      <alignment horizontal="center"/>
    </xf>
    <xf numFmtId="0" fontId="25" fillId="0" borderId="7" xfId="0" applyFont="1" applyBorder="1" applyAlignment="1">
      <alignment horizontal="center"/>
    </xf>
    <xf numFmtId="177" fontId="2" fillId="0" borderId="1" xfId="0" applyNumberFormat="1" applyFont="1" applyFill="1" applyBorder="1" applyAlignment="1">
      <alignment horizontal="left" vertical="center" wrapText="1"/>
    </xf>
    <xf numFmtId="2" fontId="2" fillId="0" borderId="1" xfId="1" applyNumberFormat="1" applyFont="1" applyBorder="1" applyAlignment="1">
      <alignment horizontal="center" vertical="center" wrapText="1"/>
    </xf>
    <xf numFmtId="2" fontId="2" fillId="0" borderId="1" xfId="1" applyNumberFormat="1" applyFont="1" applyFill="1" applyBorder="1" applyAlignment="1">
      <alignment horizontal="center" vertical="center" wrapText="1"/>
    </xf>
    <xf numFmtId="176" fontId="5" fillId="0" borderId="4" xfId="2" applyFont="1" applyBorder="1" applyAlignment="1">
      <alignment horizontal="center" vertical="center" wrapText="1"/>
    </xf>
    <xf numFmtId="176" fontId="5" fillId="0" borderId="7" xfId="2" applyFont="1" applyBorder="1" applyAlignment="1">
      <alignment horizontal="center" vertical="center" wrapText="1"/>
    </xf>
    <xf numFmtId="178" fontId="18" fillId="0" borderId="1" xfId="0" applyNumberFormat="1" applyFont="1" applyFill="1" applyBorder="1" applyAlignment="1">
      <alignment horizontal="center" vertical="center" wrapText="1"/>
    </xf>
    <xf numFmtId="9" fontId="18" fillId="0" borderId="1" xfId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/>
    <xf numFmtId="177" fontId="2" fillId="17" borderId="1" xfId="0" applyNumberFormat="1" applyFont="1" applyFill="1" applyBorder="1" applyAlignment="1">
      <alignment vertical="center" wrapText="1"/>
    </xf>
    <xf numFmtId="0" fontId="6" fillId="17" borderId="1" xfId="0" applyFont="1" applyFill="1" applyBorder="1" applyAlignment="1">
      <alignment vertical="center" wrapText="1" readingOrder="1"/>
    </xf>
    <xf numFmtId="0" fontId="24" fillId="17" borderId="1" xfId="0" applyFont="1" applyFill="1" applyBorder="1" applyAlignment="1">
      <alignment vertical="center" wrapText="1" readingOrder="1"/>
    </xf>
    <xf numFmtId="0" fontId="19" fillId="17" borderId="1" xfId="0" applyFont="1" applyFill="1" applyBorder="1" applyAlignment="1">
      <alignment horizontal="center" vertical="center" wrapText="1" readingOrder="1"/>
    </xf>
    <xf numFmtId="9" fontId="2" fillId="17" borderId="1" xfId="1" applyFont="1" applyFill="1" applyBorder="1" applyAlignment="1">
      <alignment horizontal="center" vertical="center" wrapText="1"/>
    </xf>
    <xf numFmtId="1" fontId="6" fillId="17" borderId="1" xfId="1" applyNumberFormat="1" applyFont="1" applyFill="1" applyBorder="1" applyAlignment="1">
      <alignment vertical="center" readingOrder="1"/>
    </xf>
    <xf numFmtId="1" fontId="6" fillId="17" borderId="1" xfId="1" applyNumberFormat="1" applyFont="1" applyFill="1" applyBorder="1" applyAlignment="1">
      <alignment horizontal="center" vertical="center" readingOrder="1"/>
    </xf>
    <xf numFmtId="2" fontId="6" fillId="17" borderId="1" xfId="1" applyNumberFormat="1" applyFont="1" applyFill="1" applyBorder="1" applyAlignment="1">
      <alignment horizontal="center" vertical="center" readingOrder="1"/>
    </xf>
    <xf numFmtId="177" fontId="2" fillId="17" borderId="1" xfId="0" applyNumberFormat="1" applyFont="1" applyFill="1" applyBorder="1" applyAlignment="1">
      <alignment horizontal="left" vertical="center" wrapText="1"/>
    </xf>
    <xf numFmtId="0" fontId="6" fillId="17" borderId="1" xfId="0" applyFont="1" applyFill="1" applyBorder="1" applyAlignment="1">
      <alignment horizontal="left" vertical="center" wrapText="1" readingOrder="1"/>
    </xf>
    <xf numFmtId="0" fontId="6" fillId="17" borderId="1" xfId="0" applyFont="1" applyFill="1" applyBorder="1" applyAlignment="1">
      <alignment horizontal="center" vertical="center" wrapText="1" readingOrder="1"/>
    </xf>
    <xf numFmtId="0" fontId="3" fillId="17" borderId="3" xfId="0" applyFont="1" applyFill="1" applyBorder="1" applyAlignment="1">
      <alignment horizontal="center" vertical="center"/>
    </xf>
    <xf numFmtId="0" fontId="29" fillId="2" borderId="16" xfId="0" applyFont="1" applyFill="1" applyBorder="1" applyAlignment="1">
      <alignment horizontal="center" vertical="center"/>
    </xf>
    <xf numFmtId="0" fontId="29" fillId="2" borderId="14" xfId="0" applyFont="1" applyFill="1" applyBorder="1" applyAlignment="1">
      <alignment horizontal="center" vertical="center"/>
    </xf>
    <xf numFmtId="0" fontId="29" fillId="2" borderId="14" xfId="0" applyFont="1" applyFill="1" applyBorder="1" applyAlignment="1">
      <alignment horizontal="center" vertical="center" wrapText="1"/>
    </xf>
    <xf numFmtId="9" fontId="29" fillId="2" borderId="14" xfId="1" applyFont="1" applyFill="1" applyBorder="1" applyAlignment="1">
      <alignment horizontal="center" vertical="center" wrapText="1"/>
    </xf>
    <xf numFmtId="1" fontId="29" fillId="2" borderId="14" xfId="1" applyNumberFormat="1" applyFont="1" applyFill="1" applyBorder="1" applyAlignment="1">
      <alignment horizontal="center" vertical="center" wrapText="1"/>
    </xf>
    <xf numFmtId="176" fontId="29" fillId="2" borderId="15" xfId="2" applyFont="1" applyFill="1" applyBorder="1" applyAlignment="1">
      <alignment horizontal="center" vertical="center" wrapText="1"/>
    </xf>
    <xf numFmtId="0" fontId="30" fillId="2" borderId="14" xfId="0" applyFont="1" applyFill="1" applyBorder="1" applyAlignment="1">
      <alignment horizontal="center" vertical="center"/>
    </xf>
    <xf numFmtId="9" fontId="31" fillId="7" borderId="1" xfId="1" applyFont="1" applyFill="1" applyBorder="1" applyAlignment="1">
      <alignment horizontal="center" vertical="center" wrapText="1"/>
    </xf>
    <xf numFmtId="9" fontId="5" fillId="0" borderId="0" xfId="1" applyFont="1" applyAlignment="1">
      <alignment horizontal="center"/>
    </xf>
    <xf numFmtId="0" fontId="32" fillId="4" borderId="0" xfId="0" applyFont="1" applyFill="1"/>
    <xf numFmtId="0" fontId="20" fillId="12" borderId="15" xfId="0" applyFont="1" applyFill="1" applyBorder="1" applyAlignment="1">
      <alignment horizontal="center" vertical="center" wrapText="1"/>
    </xf>
    <xf numFmtId="177" fontId="18" fillId="0" borderId="1" xfId="0" applyNumberFormat="1" applyFont="1" applyFill="1" applyBorder="1" applyAlignment="1">
      <alignment vertical="center" wrapText="1"/>
    </xf>
    <xf numFmtId="0" fontId="9" fillId="12" borderId="37" xfId="0" applyFont="1" applyFill="1" applyBorder="1" applyAlignment="1">
      <alignment vertical="center"/>
    </xf>
    <xf numFmtId="0" fontId="9" fillId="12" borderId="0" xfId="0" applyFont="1" applyFill="1" applyAlignment="1">
      <alignment vertical="center"/>
    </xf>
    <xf numFmtId="0" fontId="9" fillId="12" borderId="38" xfId="0" applyFont="1" applyFill="1" applyBorder="1" applyAlignment="1">
      <alignment vertical="center"/>
    </xf>
    <xf numFmtId="0" fontId="9" fillId="12" borderId="29" xfId="0" applyFont="1" applyFill="1" applyBorder="1" applyAlignment="1">
      <alignment vertical="center"/>
    </xf>
    <xf numFmtId="0" fontId="9" fillId="12" borderId="39" xfId="0" applyFont="1" applyFill="1" applyBorder="1" applyAlignment="1">
      <alignment vertical="center"/>
    </xf>
    <xf numFmtId="0" fontId="9" fillId="12" borderId="40" xfId="0" applyFont="1" applyFill="1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20" fillId="12" borderId="15" xfId="0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18" borderId="4" xfId="0" applyFill="1" applyBorder="1" applyAlignment="1">
      <alignment vertical="center" wrapText="1"/>
    </xf>
    <xf numFmtId="0" fontId="0" fillId="18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18" borderId="4" xfId="0" applyFill="1" applyBorder="1" applyAlignment="1">
      <alignment vertical="center"/>
    </xf>
    <xf numFmtId="0" fontId="33" fillId="18" borderId="4" xfId="0" applyFont="1" applyFill="1" applyBorder="1" applyAlignment="1">
      <alignment vertical="center"/>
    </xf>
    <xf numFmtId="177" fontId="18" fillId="19" borderId="1" xfId="0" applyNumberFormat="1" applyFont="1" applyFill="1" applyBorder="1" applyAlignment="1">
      <alignment vertical="center" wrapText="1"/>
    </xf>
    <xf numFmtId="0" fontId="0" fillId="0" borderId="1" xfId="0" applyFill="1" applyBorder="1"/>
    <xf numFmtId="0" fontId="25" fillId="0" borderId="1" xfId="0" applyFont="1" applyFill="1" applyBorder="1" applyAlignment="1">
      <alignment horizontal="left" vertical="center"/>
    </xf>
    <xf numFmtId="0" fontId="33" fillId="0" borderId="1" xfId="0" applyFont="1" applyFill="1" applyBorder="1"/>
    <xf numFmtId="0" fontId="0" fillId="0" borderId="1" xfId="0" applyFill="1" applyBorder="1" applyAlignment="1">
      <alignment horizontal="left" vertical="center"/>
    </xf>
    <xf numFmtId="0" fontId="20" fillId="12" borderId="46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21" xfId="0" applyBorder="1"/>
    <xf numFmtId="0" fontId="25" fillId="16" borderId="51" xfId="0" applyFont="1" applyFill="1" applyBorder="1"/>
    <xf numFmtId="178" fontId="2" fillId="0" borderId="1" xfId="0" applyNumberFormat="1" applyFont="1" applyFill="1" applyBorder="1" applyAlignment="1">
      <alignment horizontal="center" vertical="center" wrapText="1"/>
    </xf>
    <xf numFmtId="177" fontId="18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0" fontId="6" fillId="17" borderId="11" xfId="0" applyFont="1" applyFill="1" applyBorder="1" applyAlignment="1">
      <alignment horizontal="center" vertical="center" wrapText="1" readingOrder="1"/>
    </xf>
    <xf numFmtId="0" fontId="6" fillId="17" borderId="2" xfId="0" applyFont="1" applyFill="1" applyBorder="1" applyAlignment="1">
      <alignment horizontal="center" vertical="center" wrapText="1" readingOrder="1"/>
    </xf>
    <xf numFmtId="0" fontId="19" fillId="15" borderId="1" xfId="0" applyFont="1" applyFill="1" applyBorder="1" applyAlignment="1">
      <alignment horizontal="center" vertical="center" wrapText="1" readingOrder="1"/>
    </xf>
    <xf numFmtId="0" fontId="6" fillId="15" borderId="1" xfId="0" applyFont="1" applyFill="1" applyBorder="1" applyAlignment="1">
      <alignment horizontal="center" vertical="center" wrapText="1" readingOrder="1"/>
    </xf>
    <xf numFmtId="0" fontId="6" fillId="17" borderId="1" xfId="0" applyFont="1" applyFill="1" applyBorder="1" applyAlignment="1">
      <alignment horizontal="center" vertical="center" wrapText="1" readingOrder="1"/>
    </xf>
    <xf numFmtId="0" fontId="3" fillId="15" borderId="22" xfId="0" applyFont="1" applyFill="1" applyBorder="1" applyAlignment="1">
      <alignment horizontal="center" vertical="center"/>
    </xf>
    <xf numFmtId="0" fontId="3" fillId="15" borderId="17" xfId="0" applyFont="1" applyFill="1" applyBorder="1" applyAlignment="1">
      <alignment horizontal="center" vertical="center"/>
    </xf>
    <xf numFmtId="177" fontId="2" fillId="15" borderId="1" xfId="0" applyNumberFormat="1" applyFont="1" applyFill="1" applyBorder="1" applyAlignment="1">
      <alignment horizontal="left" vertical="center" wrapText="1"/>
    </xf>
    <xf numFmtId="0" fontId="6" fillId="15" borderId="1" xfId="0" applyFont="1" applyFill="1" applyBorder="1" applyAlignment="1">
      <alignment horizontal="left" vertical="center" wrapText="1" readingOrder="1"/>
    </xf>
    <xf numFmtId="0" fontId="19" fillId="15" borderId="1" xfId="0" applyFont="1" applyFill="1" applyBorder="1" applyAlignment="1">
      <alignment vertical="center" wrapText="1" readingOrder="1"/>
    </xf>
    <xf numFmtId="0" fontId="6" fillId="15" borderId="1" xfId="0" applyFont="1" applyFill="1" applyBorder="1" applyAlignment="1">
      <alignment vertical="center" wrapText="1" readingOrder="1"/>
    </xf>
    <xf numFmtId="0" fontId="3" fillId="15" borderId="3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177" fontId="2" fillId="15" borderId="1" xfId="0" applyNumberFormat="1" applyFont="1" applyFill="1" applyBorder="1" applyAlignment="1">
      <alignment horizontal="center" vertical="center" wrapText="1"/>
    </xf>
    <xf numFmtId="9" fontId="6" fillId="15" borderId="1" xfId="0" applyNumberFormat="1" applyFont="1" applyFill="1" applyBorder="1" applyAlignment="1">
      <alignment horizontal="left" vertical="center" wrapText="1" readingOrder="1"/>
    </xf>
    <xf numFmtId="9" fontId="2" fillId="15" borderId="1" xfId="1" applyFont="1" applyFill="1" applyBorder="1" applyAlignment="1">
      <alignment horizontal="center" vertical="center" wrapText="1"/>
    </xf>
    <xf numFmtId="1" fontId="6" fillId="15" borderId="1" xfId="1" applyNumberFormat="1" applyFont="1" applyFill="1" applyBorder="1" applyAlignment="1">
      <alignment horizontal="center" vertical="center" readingOrder="1"/>
    </xf>
    <xf numFmtId="9" fontId="31" fillId="7" borderId="11" xfId="1" applyFont="1" applyFill="1" applyBorder="1" applyAlignment="1">
      <alignment horizontal="center" vertical="center" wrapText="1"/>
    </xf>
    <xf numFmtId="9" fontId="31" fillId="7" borderId="2" xfId="1" applyFont="1" applyFill="1" applyBorder="1" applyAlignment="1">
      <alignment horizontal="center" vertical="center" wrapText="1"/>
    </xf>
    <xf numFmtId="2" fontId="6" fillId="15" borderId="1" xfId="1" applyNumberFormat="1" applyFont="1" applyFill="1" applyBorder="1" applyAlignment="1">
      <alignment horizontal="center" vertical="center" readingOrder="1"/>
    </xf>
    <xf numFmtId="2" fontId="6" fillId="17" borderId="1" xfId="1" applyNumberFormat="1" applyFont="1" applyFill="1" applyBorder="1" applyAlignment="1">
      <alignment horizontal="center" vertical="center" readingOrder="1"/>
    </xf>
    <xf numFmtId="0" fontId="3" fillId="17" borderId="3" xfId="0" applyFont="1" applyFill="1" applyBorder="1" applyAlignment="1">
      <alignment horizontal="center" vertical="center"/>
    </xf>
    <xf numFmtId="177" fontId="2" fillId="17" borderId="1" xfId="0" applyNumberFormat="1" applyFont="1" applyFill="1" applyBorder="1" applyAlignment="1">
      <alignment horizontal="left" vertical="center" wrapText="1"/>
    </xf>
    <xf numFmtId="0" fontId="6" fillId="17" borderId="1" xfId="0" applyFont="1" applyFill="1" applyBorder="1" applyAlignment="1">
      <alignment horizontal="left" vertical="center" wrapText="1" readingOrder="1"/>
    </xf>
    <xf numFmtId="0" fontId="6" fillId="17" borderId="1" xfId="0" applyFont="1" applyFill="1" applyBorder="1" applyAlignment="1">
      <alignment vertical="center" wrapText="1" readingOrder="1"/>
    </xf>
    <xf numFmtId="9" fontId="2" fillId="17" borderId="1" xfId="1" applyFont="1" applyFill="1" applyBorder="1" applyAlignment="1">
      <alignment horizontal="center" vertical="center" wrapText="1"/>
    </xf>
    <xf numFmtId="1" fontId="6" fillId="17" borderId="1" xfId="1" applyNumberFormat="1" applyFont="1" applyFill="1" applyBorder="1" applyAlignment="1">
      <alignment horizontal="center" vertical="center" readingOrder="1"/>
    </xf>
    <xf numFmtId="0" fontId="3" fillId="0" borderId="3" xfId="0" applyFont="1" applyBorder="1" applyAlignment="1">
      <alignment horizontal="center" vertical="center"/>
    </xf>
    <xf numFmtId="177" fontId="2" fillId="7" borderId="1" xfId="0" applyNumberFormat="1" applyFont="1" applyFill="1" applyBorder="1" applyAlignment="1">
      <alignment horizontal="left" vertical="center" wrapText="1"/>
    </xf>
    <xf numFmtId="177" fontId="2" fillId="0" borderId="1" xfId="0" applyNumberFormat="1" applyFont="1" applyFill="1" applyBorder="1" applyAlignment="1">
      <alignment horizontal="left" vertical="center" wrapText="1"/>
    </xf>
    <xf numFmtId="177" fontId="2" fillId="0" borderId="1" xfId="0" applyNumberFormat="1" applyFont="1" applyFill="1" applyBorder="1" applyAlignment="1">
      <alignment vertical="center" wrapText="1"/>
    </xf>
    <xf numFmtId="2" fontId="2" fillId="0" borderId="1" xfId="1" applyNumberFormat="1" applyFont="1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/>
    </xf>
    <xf numFmtId="177" fontId="2" fillId="17" borderId="1" xfId="0" applyNumberFormat="1" applyFont="1" applyFill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horizontal="center" vertical="center" wrapText="1"/>
    </xf>
    <xf numFmtId="0" fontId="6" fillId="17" borderId="11" xfId="0" applyFont="1" applyFill="1" applyBorder="1" applyAlignment="1">
      <alignment horizontal="left" vertical="center" wrapText="1" readingOrder="1"/>
    </xf>
    <xf numFmtId="0" fontId="6" fillId="17" borderId="2" xfId="0" applyFont="1" applyFill="1" applyBorder="1" applyAlignment="1">
      <alignment horizontal="left" vertical="center" wrapText="1" readingOrder="1"/>
    </xf>
    <xf numFmtId="9" fontId="2" fillId="17" borderId="11" xfId="1" applyFont="1" applyFill="1" applyBorder="1" applyAlignment="1">
      <alignment horizontal="center" vertical="center" wrapText="1"/>
    </xf>
    <xf numFmtId="9" fontId="2" fillId="17" borderId="2" xfId="1" applyFont="1" applyFill="1" applyBorder="1" applyAlignment="1">
      <alignment horizontal="center" vertical="center" wrapText="1"/>
    </xf>
    <xf numFmtId="1" fontId="6" fillId="17" borderId="11" xfId="1" applyNumberFormat="1" applyFont="1" applyFill="1" applyBorder="1" applyAlignment="1">
      <alignment horizontal="center" vertical="center" readingOrder="1"/>
    </xf>
    <xf numFmtId="1" fontId="6" fillId="17" borderId="2" xfId="1" applyNumberFormat="1" applyFont="1" applyFill="1" applyBorder="1" applyAlignment="1">
      <alignment horizontal="center" vertical="center" readingOrder="1"/>
    </xf>
    <xf numFmtId="2" fontId="6" fillId="17" borderId="11" xfId="1" applyNumberFormat="1" applyFont="1" applyFill="1" applyBorder="1" applyAlignment="1">
      <alignment horizontal="center" vertical="center" readingOrder="1"/>
    </xf>
    <xf numFmtId="2" fontId="6" fillId="17" borderId="2" xfId="1" applyNumberFormat="1" applyFont="1" applyFill="1" applyBorder="1" applyAlignment="1">
      <alignment horizontal="center" vertical="center" readingOrder="1"/>
    </xf>
    <xf numFmtId="0" fontId="3" fillId="17" borderId="22" xfId="0" applyFont="1" applyFill="1" applyBorder="1" applyAlignment="1">
      <alignment horizontal="center" vertical="center"/>
    </xf>
    <xf numFmtId="0" fontId="3" fillId="17" borderId="17" xfId="0" applyFont="1" applyFill="1" applyBorder="1" applyAlignment="1">
      <alignment horizontal="center" vertical="center"/>
    </xf>
    <xf numFmtId="177" fontId="2" fillId="19" borderId="11" xfId="0" applyNumberFormat="1" applyFont="1" applyFill="1" applyBorder="1" applyAlignment="1">
      <alignment horizontal="left" vertical="center" wrapText="1"/>
    </xf>
    <xf numFmtId="177" fontId="2" fillId="19" borderId="2" xfId="0" applyNumberFormat="1" applyFont="1" applyFill="1" applyBorder="1" applyAlignment="1">
      <alignment horizontal="left" vertical="center" wrapText="1"/>
    </xf>
    <xf numFmtId="0" fontId="6" fillId="17" borderId="11" xfId="0" applyFont="1" applyFill="1" applyBorder="1" applyAlignment="1">
      <alignment vertical="center" wrapText="1" readingOrder="1"/>
    </xf>
    <xf numFmtId="0" fontId="6" fillId="17" borderId="2" xfId="0" applyFont="1" applyFill="1" applyBorder="1" applyAlignment="1">
      <alignment vertical="center" wrapText="1" readingOrder="1"/>
    </xf>
    <xf numFmtId="1" fontId="2" fillId="0" borderId="1" xfId="1" applyNumberFormat="1" applyFont="1" applyBorder="1" applyAlignment="1">
      <alignment horizontal="center" vertical="center" wrapText="1"/>
    </xf>
    <xf numFmtId="2" fontId="2" fillId="0" borderId="1" xfId="1" applyNumberFormat="1" applyFont="1" applyBorder="1" applyAlignment="1">
      <alignment horizontal="center" vertical="center" wrapText="1"/>
    </xf>
    <xf numFmtId="9" fontId="31" fillId="7" borderId="1" xfId="1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5" fillId="0" borderId="32" xfId="0" applyFont="1" applyBorder="1" applyAlignment="1">
      <alignment horizontal="right"/>
    </xf>
    <xf numFmtId="0" fontId="5" fillId="0" borderId="33" xfId="0" applyFont="1" applyBorder="1" applyAlignment="1">
      <alignment horizontal="right"/>
    </xf>
    <xf numFmtId="0" fontId="5" fillId="0" borderId="34" xfId="0" applyFont="1" applyBorder="1" applyAlignment="1">
      <alignment horizontal="right"/>
    </xf>
    <xf numFmtId="178" fontId="2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177" fontId="18" fillId="0" borderId="1" xfId="0" applyNumberFormat="1" applyFont="1" applyFill="1" applyBorder="1" applyAlignment="1">
      <alignment vertical="center" wrapText="1"/>
    </xf>
    <xf numFmtId="177" fontId="2" fillId="11" borderId="22" xfId="0" applyNumberFormat="1" applyFont="1" applyFill="1" applyBorder="1" applyAlignment="1">
      <alignment vertical="center" wrapText="1"/>
    </xf>
    <xf numFmtId="177" fontId="2" fillId="11" borderId="17" xfId="0" applyNumberFormat="1" applyFont="1" applyFill="1" applyBorder="1" applyAlignment="1">
      <alignment vertical="center" wrapText="1"/>
    </xf>
    <xf numFmtId="177" fontId="2" fillId="11" borderId="3" xfId="0" applyNumberFormat="1" applyFont="1" applyFill="1" applyBorder="1" applyAlignment="1">
      <alignment vertical="center" wrapText="1"/>
    </xf>
    <xf numFmtId="0" fontId="25" fillId="16" borderId="48" xfId="0" applyFont="1" applyFill="1" applyBorder="1" applyAlignment="1">
      <alignment horizontal="center"/>
    </xf>
    <xf numFmtId="0" fontId="25" fillId="16" borderId="49" xfId="0" applyFont="1" applyFill="1" applyBorder="1" applyAlignment="1">
      <alignment horizontal="center"/>
    </xf>
    <xf numFmtId="0" fontId="25" fillId="16" borderId="50" xfId="0" applyFont="1" applyFill="1" applyBorder="1" applyAlignment="1">
      <alignment horizontal="center"/>
    </xf>
    <xf numFmtId="0" fontId="9" fillId="16" borderId="26" xfId="0" applyFont="1" applyFill="1" applyBorder="1" applyAlignment="1">
      <alignment horizontal="center" vertical="center"/>
    </xf>
    <xf numFmtId="0" fontId="9" fillId="16" borderId="35" xfId="0" applyFont="1" applyFill="1" applyBorder="1" applyAlignment="1">
      <alignment horizontal="center" vertical="center"/>
    </xf>
    <xf numFmtId="0" fontId="9" fillId="16" borderId="36" xfId="0" applyFont="1" applyFill="1" applyBorder="1" applyAlignment="1">
      <alignment horizontal="center" vertical="center"/>
    </xf>
    <xf numFmtId="0" fontId="9" fillId="16" borderId="37" xfId="0" applyFont="1" applyFill="1" applyBorder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9" fillId="16" borderId="38" xfId="0" applyFont="1" applyFill="1" applyBorder="1" applyAlignment="1">
      <alignment horizontal="center" vertical="center"/>
    </xf>
    <xf numFmtId="177" fontId="2" fillId="11" borderId="22" xfId="0" applyNumberFormat="1" applyFont="1" applyFill="1" applyBorder="1" applyAlignment="1">
      <alignment horizontal="left" vertical="center" wrapText="1"/>
    </xf>
    <xf numFmtId="177" fontId="2" fillId="11" borderId="17" xfId="0" applyNumberFormat="1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5" fillId="16" borderId="43" xfId="0" applyFont="1" applyFill="1" applyBorder="1" applyAlignment="1">
      <alignment horizontal="center" vertical="center"/>
    </xf>
    <xf numFmtId="0" fontId="25" fillId="16" borderId="44" xfId="0" applyFont="1" applyFill="1" applyBorder="1" applyAlignment="1">
      <alignment horizontal="center" vertical="center"/>
    </xf>
    <xf numFmtId="0" fontId="25" fillId="16" borderId="45" xfId="0" applyFont="1" applyFill="1" applyBorder="1" applyAlignment="1">
      <alignment horizontal="center" vertical="center"/>
    </xf>
    <xf numFmtId="0" fontId="25" fillId="0" borderId="32" xfId="0" applyFont="1" applyBorder="1" applyAlignment="1">
      <alignment horizontal="right"/>
    </xf>
    <xf numFmtId="0" fontId="25" fillId="0" borderId="33" xfId="0" applyFont="1" applyBorder="1" applyAlignment="1">
      <alignment horizontal="right"/>
    </xf>
    <xf numFmtId="0" fontId="25" fillId="0" borderId="34" xfId="0" applyFont="1" applyBorder="1" applyAlignment="1">
      <alignment horizontal="right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25" fillId="16" borderId="16" xfId="0" applyFont="1" applyFill="1" applyBorder="1" applyAlignment="1">
      <alignment horizontal="center"/>
    </xf>
    <xf numFmtId="0" fontId="25" fillId="16" borderId="14" xfId="0" applyFont="1" applyFill="1" applyBorder="1" applyAlignment="1">
      <alignment horizontal="center"/>
    </xf>
    <xf numFmtId="0" fontId="25" fillId="16" borderId="15" xfId="0" applyFont="1" applyFill="1" applyBorder="1" applyAlignment="1">
      <alignment horizontal="center"/>
    </xf>
    <xf numFmtId="0" fontId="0" fillId="16" borderId="3" xfId="0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9" fontId="2" fillId="0" borderId="11" xfId="1" applyFont="1" applyBorder="1" applyAlignment="1">
      <alignment horizontal="center" vertical="center" wrapText="1"/>
    </xf>
    <xf numFmtId="1" fontId="6" fillId="0" borderId="1" xfId="1" applyNumberFormat="1" applyFont="1" applyBorder="1" applyAlignment="1">
      <alignment horizontal="center" vertical="center" readingOrder="1"/>
    </xf>
    <xf numFmtId="1" fontId="6" fillId="0" borderId="11" xfId="1" applyNumberFormat="1" applyFont="1" applyBorder="1" applyAlignment="1">
      <alignment horizontal="center" vertical="center" readingOrder="1"/>
    </xf>
    <xf numFmtId="176" fontId="6" fillId="0" borderId="4" xfId="2" applyFont="1" applyBorder="1" applyAlignment="1">
      <alignment horizontal="center" vertical="center" readingOrder="1"/>
    </xf>
    <xf numFmtId="176" fontId="6" fillId="0" borderId="21" xfId="2" applyFont="1" applyBorder="1" applyAlignment="1">
      <alignment horizontal="center" vertical="center" readingOrder="1"/>
    </xf>
    <xf numFmtId="9" fontId="2" fillId="10" borderId="11" xfId="1" applyFont="1" applyFill="1" applyBorder="1" applyAlignment="1">
      <alignment horizontal="center" vertical="center" wrapText="1"/>
    </xf>
    <xf numFmtId="9" fontId="2" fillId="10" borderId="2" xfId="1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177" fontId="2" fillId="0" borderId="1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 readingOrder="1"/>
    </xf>
    <xf numFmtId="0" fontId="6" fillId="0" borderId="11" xfId="0" applyFont="1" applyBorder="1" applyAlignment="1">
      <alignment horizontal="left" vertical="center" wrapText="1" readingOrder="1"/>
    </xf>
    <xf numFmtId="0" fontId="19" fillId="0" borderId="1" xfId="0" applyFont="1" applyBorder="1" applyAlignment="1">
      <alignment horizontal="center" vertical="center" wrapText="1" readingOrder="1"/>
    </xf>
    <xf numFmtId="0" fontId="6" fillId="0" borderId="11" xfId="0" applyFont="1" applyBorder="1" applyAlignment="1">
      <alignment horizontal="center" vertical="center" wrapText="1" readingOrder="1"/>
    </xf>
    <xf numFmtId="0" fontId="9" fillId="0" borderId="11" xfId="0" applyFont="1" applyFill="1" applyBorder="1" applyAlignment="1">
      <alignment horizontal="center" vertical="center"/>
    </xf>
    <xf numFmtId="177" fontId="2" fillId="0" borderId="1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 readingOrder="1"/>
    </xf>
    <xf numFmtId="176" fontId="6" fillId="6" borderId="21" xfId="2" applyFont="1" applyFill="1" applyBorder="1" applyAlignment="1">
      <alignment horizontal="center" vertical="center" readingOrder="1"/>
    </xf>
    <xf numFmtId="176" fontId="6" fillId="6" borderId="13" xfId="2" applyFont="1" applyFill="1" applyBorder="1" applyAlignment="1">
      <alignment horizontal="center" vertical="center" readingOrder="1"/>
    </xf>
    <xf numFmtId="9" fontId="2" fillId="0" borderId="1" xfId="1" applyFont="1" applyFill="1" applyBorder="1" applyAlignment="1">
      <alignment horizontal="center" vertical="center" wrapText="1"/>
    </xf>
    <xf numFmtId="9" fontId="2" fillId="6" borderId="1" xfId="1" applyFont="1" applyFill="1" applyBorder="1" applyAlignment="1">
      <alignment horizontal="center" vertical="center" wrapText="1"/>
    </xf>
    <xf numFmtId="1" fontId="6" fillId="6" borderId="1" xfId="1" applyNumberFormat="1" applyFont="1" applyFill="1" applyBorder="1" applyAlignment="1">
      <alignment horizontal="center" vertical="center" readingOrder="1"/>
    </xf>
    <xf numFmtId="176" fontId="6" fillId="6" borderId="4" xfId="2" applyFont="1" applyFill="1" applyBorder="1" applyAlignment="1">
      <alignment horizontal="center" vertical="center" readingOrder="1"/>
    </xf>
    <xf numFmtId="0" fontId="3" fillId="0" borderId="17" xfId="0" applyFont="1" applyBorder="1" applyAlignment="1">
      <alignment horizontal="center" vertical="center"/>
    </xf>
    <xf numFmtId="177" fontId="2" fillId="6" borderId="1" xfId="0" applyNumberFormat="1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9" fontId="6" fillId="0" borderId="1" xfId="0" applyNumberFormat="1" applyFont="1" applyBorder="1" applyAlignment="1">
      <alignment horizontal="left" vertical="center" wrapText="1" readingOrder="1"/>
    </xf>
    <xf numFmtId="177" fontId="2" fillId="6" borderId="11" xfId="0" applyNumberFormat="1" applyFont="1" applyFill="1" applyBorder="1" applyAlignment="1">
      <alignment horizontal="left" vertical="center" wrapText="1"/>
    </xf>
    <xf numFmtId="177" fontId="2" fillId="6" borderId="2" xfId="0" applyNumberFormat="1" applyFont="1" applyFill="1" applyBorder="1" applyAlignment="1">
      <alignment horizontal="left" vertical="center" wrapText="1"/>
    </xf>
    <xf numFmtId="0" fontId="6" fillId="6" borderId="11" xfId="0" applyFont="1" applyFill="1" applyBorder="1" applyAlignment="1">
      <alignment horizontal="left" vertical="center" wrapText="1" readingOrder="1"/>
    </xf>
    <xf numFmtId="0" fontId="6" fillId="6" borderId="2" xfId="0" applyFont="1" applyFill="1" applyBorder="1" applyAlignment="1">
      <alignment horizontal="left" vertical="center" wrapText="1" readingOrder="1"/>
    </xf>
    <xf numFmtId="0" fontId="19" fillId="6" borderId="11" xfId="0" applyFont="1" applyFill="1" applyBorder="1" applyAlignment="1">
      <alignment horizontal="center" vertical="center" wrapText="1" readingOrder="1"/>
    </xf>
    <xf numFmtId="0" fontId="19" fillId="6" borderId="2" xfId="0" applyFont="1" applyFill="1" applyBorder="1" applyAlignment="1">
      <alignment horizontal="center" vertical="center" wrapText="1" readingOrder="1"/>
    </xf>
    <xf numFmtId="0" fontId="6" fillId="6" borderId="11" xfId="0" applyFont="1" applyFill="1" applyBorder="1" applyAlignment="1">
      <alignment horizontal="center" vertical="center" wrapText="1" readingOrder="1"/>
    </xf>
    <xf numFmtId="0" fontId="6" fillId="6" borderId="2" xfId="0" applyFont="1" applyFill="1" applyBorder="1" applyAlignment="1">
      <alignment horizontal="center" vertical="center" wrapText="1" readingOrder="1"/>
    </xf>
    <xf numFmtId="1" fontId="6" fillId="6" borderId="11" xfId="1" applyNumberFormat="1" applyFont="1" applyFill="1" applyBorder="1" applyAlignment="1">
      <alignment horizontal="center" vertical="center" readingOrder="1"/>
    </xf>
    <xf numFmtId="1" fontId="6" fillId="6" borderId="2" xfId="1" applyNumberFormat="1" applyFont="1" applyFill="1" applyBorder="1" applyAlignment="1">
      <alignment horizontal="center" vertical="center" readingOrder="1"/>
    </xf>
    <xf numFmtId="176" fontId="2" fillId="0" borderId="4" xfId="2" applyFont="1" applyFill="1" applyBorder="1" applyAlignment="1">
      <alignment horizontal="center" vertical="center" wrapText="1"/>
    </xf>
    <xf numFmtId="176" fontId="2" fillId="0" borderId="4" xfId="2" applyFont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177" fontId="2" fillId="6" borderId="1" xfId="0" applyNumberFormat="1" applyFont="1" applyFill="1" applyBorder="1" applyAlignment="1">
      <alignment horizontal="center" vertical="center" wrapText="1"/>
    </xf>
    <xf numFmtId="177" fontId="2" fillId="13" borderId="1" xfId="0" applyNumberFormat="1" applyFont="1" applyFill="1" applyBorder="1" applyAlignment="1">
      <alignment horizontal="left" vertical="center" wrapText="1"/>
    </xf>
    <xf numFmtId="9" fontId="2" fillId="0" borderId="1" xfId="1" applyFont="1" applyFill="1" applyBorder="1" applyAlignment="1">
      <alignment horizontal="left" vertical="center" wrapText="1"/>
    </xf>
    <xf numFmtId="9" fontId="2" fillId="10" borderId="1" xfId="1" applyFont="1" applyFill="1" applyBorder="1" applyAlignment="1">
      <alignment horizontal="center" vertical="center" wrapText="1"/>
    </xf>
    <xf numFmtId="9" fontId="2" fillId="14" borderId="1" xfId="1" applyFont="1" applyFill="1" applyBorder="1" applyAlignment="1">
      <alignment horizontal="center" vertical="center" wrapText="1"/>
    </xf>
    <xf numFmtId="1" fontId="6" fillId="0" borderId="21" xfId="1" applyNumberFormat="1" applyFont="1" applyBorder="1" applyAlignment="1">
      <alignment horizontal="center" vertical="center" readingOrder="1"/>
    </xf>
    <xf numFmtId="1" fontId="6" fillId="0" borderId="25" xfId="1" applyNumberFormat="1" applyFont="1" applyBorder="1" applyAlignment="1">
      <alignment horizontal="center" vertical="center" readingOrder="1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177" fontId="2" fillId="0" borderId="18" xfId="0" applyNumberFormat="1" applyFont="1" applyFill="1" applyBorder="1" applyAlignment="1">
      <alignment horizontal="center" vertical="center" wrapText="1"/>
    </xf>
    <xf numFmtId="177" fontId="2" fillId="0" borderId="12" xfId="0" applyNumberFormat="1" applyFont="1" applyFill="1" applyBorder="1" applyAlignment="1">
      <alignment horizontal="center" vertical="center" wrapText="1"/>
    </xf>
    <xf numFmtId="177" fontId="2" fillId="0" borderId="19" xfId="0" applyNumberFormat="1" applyFont="1" applyFill="1" applyBorder="1" applyAlignment="1">
      <alignment horizontal="center" vertical="center" wrapText="1"/>
    </xf>
    <xf numFmtId="1" fontId="6" fillId="0" borderId="2" xfId="1" applyNumberFormat="1" applyFont="1" applyBorder="1" applyAlignment="1">
      <alignment horizontal="center" vertical="center" readingOrder="1"/>
    </xf>
    <xf numFmtId="1" fontId="6" fillId="0" borderId="13" xfId="1" applyNumberFormat="1" applyFont="1" applyBorder="1" applyAlignment="1">
      <alignment horizontal="center" vertical="center" readingOrder="1"/>
    </xf>
    <xf numFmtId="177" fontId="2" fillId="0" borderId="19" xfId="0" applyNumberFormat="1" applyFont="1" applyFill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 readingOrder="1"/>
    </xf>
    <xf numFmtId="1" fontId="6" fillId="0" borderId="19" xfId="1" applyNumberFormat="1" applyFont="1" applyBorder="1" applyAlignment="1">
      <alignment horizontal="center" vertical="center" readingOrder="1"/>
    </xf>
    <xf numFmtId="1" fontId="6" fillId="0" borderId="18" xfId="1" applyNumberFormat="1" applyFont="1" applyBorder="1" applyAlignment="1">
      <alignment horizontal="center" vertical="center" readingOrder="1"/>
    </xf>
    <xf numFmtId="1" fontId="6" fillId="0" borderId="23" xfId="1" applyNumberFormat="1" applyFont="1" applyBorder="1" applyAlignment="1">
      <alignment horizontal="center" vertical="center" readingOrder="1"/>
    </xf>
    <xf numFmtId="0" fontId="3" fillId="0" borderId="27" xfId="0" applyFont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 readingOrder="1"/>
    </xf>
    <xf numFmtId="0" fontId="6" fillId="0" borderId="18" xfId="0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0" fontId="3" fillId="0" borderId="26" xfId="0" applyFont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177" fontId="2" fillId="0" borderId="18" xfId="0" applyNumberFormat="1" applyFont="1" applyFill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 readingOrder="1"/>
    </xf>
    <xf numFmtId="9" fontId="6" fillId="0" borderId="18" xfId="0" applyNumberFormat="1" applyFont="1" applyBorder="1" applyAlignment="1">
      <alignment horizontal="left" vertical="center" wrapText="1" readingOrder="1"/>
    </xf>
    <xf numFmtId="0" fontId="19" fillId="0" borderId="18" xfId="0" applyFont="1" applyBorder="1" applyAlignment="1">
      <alignment horizontal="center" vertical="center" wrapText="1" readingOrder="1"/>
    </xf>
    <xf numFmtId="0" fontId="19" fillId="0" borderId="11" xfId="0" applyFont="1" applyBorder="1" applyAlignment="1">
      <alignment horizontal="center" vertical="center" wrapText="1" readingOrder="1"/>
    </xf>
    <xf numFmtId="0" fontId="6" fillId="0" borderId="19" xfId="0" applyFont="1" applyBorder="1" applyAlignment="1">
      <alignment horizontal="center" vertical="center" wrapText="1" readingOrder="1"/>
    </xf>
    <xf numFmtId="2" fontId="6" fillId="6" borderId="4" xfId="1" applyNumberFormat="1" applyFont="1" applyFill="1" applyBorder="1" applyAlignment="1">
      <alignment horizontal="center" vertical="center" readingOrder="1"/>
    </xf>
    <xf numFmtId="2" fontId="6" fillId="6" borderId="13" xfId="1" applyNumberFormat="1" applyFont="1" applyFill="1" applyBorder="1" applyAlignment="1">
      <alignment horizontal="center" vertical="center" readingOrder="1"/>
    </xf>
    <xf numFmtId="177" fontId="2" fillId="0" borderId="6" xfId="0" applyNumberFormat="1" applyFont="1" applyFill="1" applyBorder="1" applyAlignment="1">
      <alignment horizontal="left" vertical="center" wrapText="1"/>
    </xf>
    <xf numFmtId="1" fontId="2" fillId="0" borderId="6" xfId="1" applyNumberFormat="1" applyFont="1" applyFill="1" applyBorder="1" applyAlignment="1">
      <alignment horizontal="center" vertical="center" wrapText="1"/>
    </xf>
    <xf numFmtId="1" fontId="2" fillId="0" borderId="4" xfId="1" applyNumberFormat="1" applyFont="1" applyFill="1" applyBorder="1" applyAlignment="1">
      <alignment horizontal="center" vertical="center" wrapText="1"/>
    </xf>
    <xf numFmtId="1" fontId="2" fillId="0" borderId="7" xfId="1" applyNumberFormat="1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/>
    </xf>
    <xf numFmtId="177" fontId="2" fillId="6" borderId="18" xfId="0" applyNumberFormat="1" applyFont="1" applyFill="1" applyBorder="1" applyAlignment="1">
      <alignment horizontal="center" vertical="center" wrapText="1"/>
    </xf>
    <xf numFmtId="177" fontId="2" fillId="6" borderId="12" xfId="0" applyNumberFormat="1" applyFont="1" applyFill="1" applyBorder="1" applyAlignment="1">
      <alignment horizontal="center" vertical="center" wrapText="1"/>
    </xf>
    <xf numFmtId="0" fontId="19" fillId="6" borderId="18" xfId="0" applyFont="1" applyFill="1" applyBorder="1" applyAlignment="1">
      <alignment horizontal="center" vertical="center" wrapText="1" readingOrder="1"/>
    </xf>
    <xf numFmtId="0" fontId="6" fillId="6" borderId="19" xfId="0" applyFont="1" applyFill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/>
    </xf>
    <xf numFmtId="177" fontId="2" fillId="0" borderId="6" xfId="0" applyNumberFormat="1" applyFont="1" applyFill="1" applyBorder="1" applyAlignment="1">
      <alignment horizontal="center" vertical="center" wrapText="1"/>
    </xf>
    <xf numFmtId="177" fontId="18" fillId="0" borderId="11" xfId="0" applyNumberFormat="1" applyFont="1" applyFill="1" applyBorder="1" applyAlignment="1">
      <alignment horizontal="center" vertical="center" wrapText="1"/>
    </xf>
    <xf numFmtId="177" fontId="18" fillId="0" borderId="2" xfId="0" applyNumberFormat="1" applyFont="1" applyFill="1" applyBorder="1" applyAlignment="1">
      <alignment horizontal="center" vertical="center" wrapText="1"/>
    </xf>
    <xf numFmtId="177" fontId="18" fillId="0" borderId="19" xfId="0" applyNumberFormat="1" applyFont="1" applyFill="1" applyBorder="1" applyAlignment="1">
      <alignment horizontal="center" vertical="center" wrapText="1"/>
    </xf>
    <xf numFmtId="1" fontId="2" fillId="0" borderId="4" xfId="1" applyNumberFormat="1" applyFont="1" applyBorder="1" applyAlignment="1">
      <alignment horizontal="center" vertical="center" wrapText="1"/>
    </xf>
    <xf numFmtId="177" fontId="2" fillId="0" borderId="2" xfId="0" applyNumberFormat="1" applyFont="1" applyFill="1" applyBorder="1" applyAlignment="1">
      <alignment horizontal="center" vertical="center" wrapText="1"/>
    </xf>
    <xf numFmtId="177" fontId="2" fillId="0" borderId="12" xfId="0" applyNumberFormat="1" applyFont="1" applyFill="1" applyBorder="1" applyAlignment="1">
      <alignment horizontal="left" vertical="center" wrapText="1"/>
    </xf>
    <xf numFmtId="177" fontId="18" fillId="0" borderId="11" xfId="0" applyNumberFormat="1" applyFont="1" applyBorder="1" applyAlignment="1">
      <alignment horizontal="center" vertical="center" wrapText="1"/>
    </xf>
    <xf numFmtId="177" fontId="18" fillId="0" borderId="2" xfId="0" applyNumberFormat="1" applyFont="1" applyBorder="1" applyAlignment="1">
      <alignment horizontal="center" vertical="center" wrapText="1"/>
    </xf>
    <xf numFmtId="9" fontId="2" fillId="0" borderId="14" xfId="1" applyFont="1" applyBorder="1" applyAlignment="1">
      <alignment horizontal="center" vertical="center" wrapText="1"/>
    </xf>
    <xf numFmtId="1" fontId="2" fillId="0" borderId="14" xfId="1" applyNumberFormat="1" applyFont="1" applyBorder="1" applyAlignment="1">
      <alignment horizontal="center" vertical="center" wrapText="1"/>
    </xf>
    <xf numFmtId="1" fontId="2" fillId="0" borderId="15" xfId="1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177" fontId="2" fillId="0" borderId="14" xfId="0" applyNumberFormat="1" applyFont="1" applyFill="1" applyBorder="1" applyAlignment="1">
      <alignment horizontal="center" vertical="center" wrapText="1"/>
    </xf>
    <xf numFmtId="177" fontId="2" fillId="0" borderId="14" xfId="0" applyNumberFormat="1" applyFont="1" applyFill="1" applyBorder="1" applyAlignment="1">
      <alignment horizontal="left" vertical="center" wrapText="1"/>
    </xf>
    <xf numFmtId="178" fontId="2" fillId="0" borderId="14" xfId="0" applyNumberFormat="1" applyFont="1" applyFill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9" fontId="6" fillId="0" borderId="18" xfId="1" applyFont="1" applyBorder="1" applyAlignment="1">
      <alignment horizontal="center" vertical="center" readingOrder="1"/>
    </xf>
    <xf numFmtId="9" fontId="6" fillId="0" borderId="2" xfId="1" applyFont="1" applyBorder="1" applyAlignment="1">
      <alignment horizontal="center" vertical="center" readingOrder="1"/>
    </xf>
    <xf numFmtId="0" fontId="9" fillId="0" borderId="18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9" fontId="6" fillId="0" borderId="11" xfId="1" applyFont="1" applyBorder="1" applyAlignment="1">
      <alignment horizontal="center" vertical="center" readingOrder="1"/>
    </xf>
    <xf numFmtId="9" fontId="6" fillId="6" borderId="1" xfId="1" applyFont="1" applyFill="1" applyBorder="1" applyAlignment="1">
      <alignment horizontal="center" vertical="center" readingOrder="1"/>
    </xf>
    <xf numFmtId="177" fontId="2" fillId="9" borderId="1" xfId="0" applyNumberFormat="1" applyFont="1" applyFill="1" applyBorder="1" applyAlignment="1">
      <alignment horizontal="left" vertical="center" wrapText="1"/>
    </xf>
    <xf numFmtId="177" fontId="2" fillId="0" borderId="11" xfId="0" applyNumberFormat="1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left" vertical="center" wrapText="1"/>
    </xf>
    <xf numFmtId="9" fontId="2" fillId="0" borderId="6" xfId="1" applyFont="1" applyFill="1" applyBorder="1" applyAlignment="1">
      <alignment horizontal="center" vertical="center" wrapText="1"/>
    </xf>
    <xf numFmtId="9" fontId="6" fillId="6" borderId="2" xfId="1" applyFont="1" applyFill="1" applyBorder="1" applyAlignment="1">
      <alignment horizontal="center" vertical="center" readingOrder="1"/>
    </xf>
    <xf numFmtId="177" fontId="2" fillId="0" borderId="14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/>
    </xf>
    <xf numFmtId="177" fontId="2" fillId="6" borderId="19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readingOrder="1"/>
    </xf>
    <xf numFmtId="0" fontId="6" fillId="6" borderId="1" xfId="0" applyFont="1" applyFill="1" applyBorder="1" applyAlignment="1">
      <alignment horizontal="center" vertical="center" readingOrder="1"/>
    </xf>
    <xf numFmtId="177" fontId="2" fillId="8" borderId="1" xfId="0" applyNumberFormat="1" applyFont="1" applyFill="1" applyBorder="1" applyAlignment="1">
      <alignment horizontal="left" vertical="center" wrapText="1"/>
    </xf>
    <xf numFmtId="177" fontId="2" fillId="8" borderId="6" xfId="0" applyNumberFormat="1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left" vertical="center" wrapText="1" readingOrder="1"/>
    </xf>
    <xf numFmtId="0" fontId="6" fillId="8" borderId="6" xfId="0" applyFont="1" applyFill="1" applyBorder="1" applyAlignment="1">
      <alignment horizontal="left" vertical="center" wrapText="1" readingOrder="1"/>
    </xf>
    <xf numFmtId="0" fontId="6" fillId="8" borderId="1" xfId="0" applyFont="1" applyFill="1" applyBorder="1" applyAlignment="1">
      <alignment horizontal="center" vertical="center" readingOrder="1"/>
    </xf>
    <xf numFmtId="0" fontId="6" fillId="8" borderId="6" xfId="0" applyFont="1" applyFill="1" applyBorder="1" applyAlignment="1">
      <alignment horizontal="center" vertical="center" readingOrder="1"/>
    </xf>
    <xf numFmtId="9" fontId="6" fillId="6" borderId="6" xfId="1" applyFont="1" applyFill="1" applyBorder="1" applyAlignment="1">
      <alignment horizontal="center" vertical="center" readingOrder="1"/>
    </xf>
    <xf numFmtId="1" fontId="6" fillId="6" borderId="6" xfId="1" applyNumberFormat="1" applyFont="1" applyFill="1" applyBorder="1" applyAlignment="1">
      <alignment horizontal="center" vertical="center" readingOrder="1"/>
    </xf>
    <xf numFmtId="1" fontId="6" fillId="6" borderId="4" xfId="1" applyNumberFormat="1" applyFont="1" applyFill="1" applyBorder="1" applyAlignment="1">
      <alignment horizontal="center" vertical="center" readingOrder="1"/>
    </xf>
    <xf numFmtId="1" fontId="6" fillId="6" borderId="7" xfId="1" applyNumberFormat="1" applyFont="1" applyFill="1" applyBorder="1" applyAlignment="1">
      <alignment horizontal="center" vertical="center" readingOrder="1"/>
    </xf>
    <xf numFmtId="177" fontId="2" fillId="9" borderId="11" xfId="0" applyNumberFormat="1" applyFont="1" applyFill="1" applyBorder="1" applyAlignment="1">
      <alignment horizontal="left" vertical="center" wrapText="1"/>
    </xf>
    <xf numFmtId="177" fontId="2" fillId="9" borderId="2" xfId="0" applyNumberFormat="1" applyFont="1" applyFill="1" applyBorder="1" applyAlignment="1">
      <alignment horizontal="left" vertical="center" wrapText="1"/>
    </xf>
    <xf numFmtId="0" fontId="6" fillId="8" borderId="11" xfId="0" applyFont="1" applyFill="1" applyBorder="1" applyAlignment="1">
      <alignment horizontal="left" vertical="center" wrapText="1" readingOrder="1"/>
    </xf>
    <xf numFmtId="0" fontId="6" fillId="8" borderId="2" xfId="0" applyFont="1" applyFill="1" applyBorder="1" applyAlignment="1">
      <alignment horizontal="left" vertical="center" wrapText="1" readingOrder="1"/>
    </xf>
    <xf numFmtId="0" fontId="9" fillId="0" borderId="19" xfId="0" applyFont="1" applyFill="1" applyBorder="1" applyAlignment="1">
      <alignment horizontal="center" vertical="center"/>
    </xf>
    <xf numFmtId="177" fontId="2" fillId="7" borderId="11" xfId="0" applyNumberFormat="1" applyFont="1" applyFill="1" applyBorder="1" applyAlignment="1">
      <alignment horizontal="center" vertical="center" wrapText="1"/>
    </xf>
    <xf numFmtId="177" fontId="2" fillId="7" borderId="2" xfId="0" applyNumberFormat="1" applyFont="1" applyFill="1" applyBorder="1" applyAlignment="1">
      <alignment horizontal="center" vertical="center" wrapText="1"/>
    </xf>
    <xf numFmtId="177" fontId="2" fillId="7" borderId="12" xfId="0" applyNumberFormat="1" applyFont="1" applyFill="1" applyBorder="1" applyAlignment="1">
      <alignment horizontal="center" vertical="center" wrapText="1"/>
    </xf>
    <xf numFmtId="177" fontId="2" fillId="7" borderId="11" xfId="0" applyNumberFormat="1" applyFont="1" applyFill="1" applyBorder="1" applyAlignment="1">
      <alignment horizontal="left" vertical="center" wrapText="1"/>
    </xf>
    <xf numFmtId="177" fontId="2" fillId="7" borderId="2" xfId="0" applyNumberFormat="1" applyFont="1" applyFill="1" applyBorder="1" applyAlignment="1">
      <alignment horizontal="left" vertical="center" wrapText="1"/>
    </xf>
    <xf numFmtId="0" fontId="6" fillId="7" borderId="11" xfId="0" applyFont="1" applyFill="1" applyBorder="1" applyAlignment="1">
      <alignment horizontal="left" vertical="center" wrapText="1" readingOrder="1"/>
    </xf>
    <xf numFmtId="0" fontId="6" fillId="7" borderId="2" xfId="0" applyFont="1" applyFill="1" applyBorder="1" applyAlignment="1">
      <alignment horizontal="left" vertical="center" wrapText="1" readingOrder="1"/>
    </xf>
    <xf numFmtId="9" fontId="6" fillId="7" borderId="11" xfId="1" applyFont="1" applyFill="1" applyBorder="1" applyAlignment="1">
      <alignment horizontal="center" vertical="center" readingOrder="1"/>
    </xf>
    <xf numFmtId="9" fontId="6" fillId="7" borderId="2" xfId="1" applyFont="1" applyFill="1" applyBorder="1" applyAlignment="1">
      <alignment horizontal="center" vertical="center" readingOrder="1"/>
    </xf>
    <xf numFmtId="1" fontId="6" fillId="7" borderId="11" xfId="1" applyNumberFormat="1" applyFont="1" applyFill="1" applyBorder="1" applyAlignment="1">
      <alignment horizontal="center" vertical="center" readingOrder="1"/>
    </xf>
    <xf numFmtId="1" fontId="6" fillId="7" borderId="2" xfId="1" applyNumberFormat="1" applyFont="1" applyFill="1" applyBorder="1" applyAlignment="1">
      <alignment horizontal="center" vertical="center" readingOrder="1"/>
    </xf>
    <xf numFmtId="1" fontId="6" fillId="7" borderId="21" xfId="1" applyNumberFormat="1" applyFont="1" applyFill="1" applyBorder="1" applyAlignment="1">
      <alignment horizontal="center" vertical="center" readingOrder="1"/>
    </xf>
    <xf numFmtId="1" fontId="6" fillId="7" borderId="13" xfId="1" applyNumberFormat="1" applyFont="1" applyFill="1" applyBorder="1" applyAlignment="1">
      <alignment horizontal="center" vertical="center" readingOrder="1"/>
    </xf>
    <xf numFmtId="1" fontId="6" fillId="0" borderId="4" xfId="1" applyNumberFormat="1" applyFont="1" applyBorder="1" applyAlignment="1">
      <alignment horizontal="center" vertical="center" readingOrder="1"/>
    </xf>
    <xf numFmtId="2" fontId="6" fillId="0" borderId="4" xfId="1" applyNumberFormat="1" applyFont="1" applyBorder="1" applyAlignment="1">
      <alignment horizontal="center" vertical="center" readingOrder="1"/>
    </xf>
    <xf numFmtId="0" fontId="6" fillId="0" borderId="1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readingOrder="1"/>
    </xf>
    <xf numFmtId="9" fontId="6" fillId="0" borderId="4" xfId="1" applyFont="1" applyBorder="1" applyAlignment="1">
      <alignment horizontal="center" vertical="center" readingOrder="1"/>
    </xf>
    <xf numFmtId="0" fontId="7" fillId="0" borderId="1" xfId="0" applyFont="1" applyBorder="1" applyAlignment="1">
      <alignment horizontal="left" vertical="center" wrapText="1" readingOrder="1"/>
    </xf>
    <xf numFmtId="0" fontId="9" fillId="2" borderId="1" xfId="0" applyFont="1" applyFill="1" applyBorder="1" applyAlignment="1">
      <alignment horizontal="center" vertical="center"/>
    </xf>
    <xf numFmtId="9" fontId="2" fillId="0" borderId="4" xfId="1" applyFont="1" applyBorder="1" applyAlignment="1">
      <alignment horizontal="center" vertical="center" wrapText="1"/>
    </xf>
    <xf numFmtId="9" fontId="2" fillId="0" borderId="4" xfId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AE63-8461-4386-A4B8-F9FFF4450FE4}">
  <dimension ref="B1:BV28"/>
  <sheetViews>
    <sheetView zoomScale="59" zoomScaleNormal="59" workbookViewId="0">
      <selection activeCell="B25" sqref="B25:M25"/>
    </sheetView>
  </sheetViews>
  <sheetFormatPr defaultColWidth="9.109375" defaultRowHeight="13.8"/>
  <cols>
    <col min="1" max="1" width="3.6640625" style="3" customWidth="1"/>
    <col min="2" max="2" width="9.109375" style="4"/>
    <col min="3" max="3" width="34.44140625" style="4" customWidth="1"/>
    <col min="4" max="4" width="9" style="8" customWidth="1"/>
    <col min="5" max="5" width="58.6640625" style="3" customWidth="1"/>
    <col min="6" max="6" width="46.6640625" style="9" customWidth="1"/>
    <col min="7" max="7" width="41.5546875" style="156" bestFit="1" customWidth="1"/>
    <col min="8" max="8" width="22.88671875" style="4" customWidth="1"/>
    <col min="9" max="9" width="30.44140625" style="9" customWidth="1"/>
    <col min="10" max="10" width="105.44140625" style="9" customWidth="1"/>
    <col min="11" max="11" width="18.5546875" style="96" customWidth="1"/>
    <col min="12" max="12" width="21.88671875" style="38" hidden="1" customWidth="1"/>
    <col min="13" max="13" width="16.33203125" style="38" bestFit="1" customWidth="1"/>
    <col min="14" max="14" width="21.88671875" style="98" bestFit="1" customWidth="1"/>
    <col min="15" max="15" width="8.88671875" style="3" bestFit="1" customWidth="1"/>
    <col min="16" max="16" width="11" style="3" bestFit="1" customWidth="1"/>
    <col min="17" max="16384" width="9.109375" style="3"/>
  </cols>
  <sheetData>
    <row r="1" spans="2:74" ht="14.4" thickBot="1"/>
    <row r="2" spans="2:74" s="57" customFormat="1" ht="70.2">
      <c r="B2" s="169" t="s">
        <v>1</v>
      </c>
      <c r="C2" s="170" t="s">
        <v>48</v>
      </c>
      <c r="D2" s="170" t="s">
        <v>49</v>
      </c>
      <c r="E2" s="170" t="s">
        <v>141</v>
      </c>
      <c r="F2" s="170" t="s">
        <v>0</v>
      </c>
      <c r="G2" s="175" t="s">
        <v>292</v>
      </c>
      <c r="H2" s="171" t="s">
        <v>311</v>
      </c>
      <c r="I2" s="170" t="s">
        <v>234</v>
      </c>
      <c r="J2" s="170" t="s">
        <v>198</v>
      </c>
      <c r="K2" s="172" t="s">
        <v>136</v>
      </c>
      <c r="L2" s="173" t="s">
        <v>134</v>
      </c>
      <c r="M2" s="173" t="s">
        <v>137</v>
      </c>
      <c r="N2" s="174" t="s">
        <v>140</v>
      </c>
    </row>
    <row r="3" spans="2:74" ht="14.4" customHeight="1">
      <c r="B3" s="235">
        <v>1</v>
      </c>
      <c r="C3" s="268" t="s">
        <v>2</v>
      </c>
      <c r="D3" s="207" t="s">
        <v>43</v>
      </c>
      <c r="E3" s="237" t="s">
        <v>13</v>
      </c>
      <c r="F3" s="237" t="s">
        <v>25</v>
      </c>
      <c r="G3" s="238" t="s">
        <v>348</v>
      </c>
      <c r="H3" s="205" t="s">
        <v>356</v>
      </c>
      <c r="I3" s="207" t="s">
        <v>218</v>
      </c>
      <c r="J3" s="267" t="s">
        <v>241</v>
      </c>
      <c r="K3" s="260">
        <v>0.1</v>
      </c>
      <c r="L3" s="258">
        <v>0</v>
      </c>
      <c r="M3" s="258">
        <v>100</v>
      </c>
      <c r="N3" s="259">
        <f>M3*K3</f>
        <v>10</v>
      </c>
    </row>
    <row r="4" spans="2:74" ht="35.4" customHeight="1">
      <c r="B4" s="235">
        <v>2</v>
      </c>
      <c r="C4" s="268"/>
      <c r="D4" s="207"/>
      <c r="E4" s="237"/>
      <c r="F4" s="237"/>
      <c r="G4" s="238"/>
      <c r="H4" s="205"/>
      <c r="I4" s="207"/>
      <c r="J4" s="267"/>
      <c r="K4" s="260"/>
      <c r="L4" s="258"/>
      <c r="M4" s="258"/>
      <c r="N4" s="259"/>
    </row>
    <row r="5" spans="2:74" ht="41.25" customHeight="1">
      <c r="B5" s="78">
        <v>2</v>
      </c>
      <c r="C5" s="268"/>
      <c r="D5" s="81" t="s">
        <v>43</v>
      </c>
      <c r="E5" s="79" t="s">
        <v>14</v>
      </c>
      <c r="F5" s="79" t="s">
        <v>243</v>
      </c>
      <c r="G5" s="180" t="s">
        <v>348</v>
      </c>
      <c r="H5" s="153" t="s">
        <v>357</v>
      </c>
      <c r="I5" s="81" t="s">
        <v>225</v>
      </c>
      <c r="J5" s="83" t="s">
        <v>242</v>
      </c>
      <c r="K5" s="176">
        <v>0.1</v>
      </c>
      <c r="L5" s="82">
        <v>0</v>
      </c>
      <c r="M5" s="82">
        <v>100</v>
      </c>
      <c r="N5" s="149">
        <f>M5*K5</f>
        <v>10</v>
      </c>
    </row>
    <row r="6" spans="2:74" ht="58.95" customHeight="1">
      <c r="B6" s="78">
        <v>3</v>
      </c>
      <c r="C6" s="268"/>
      <c r="D6" s="81" t="s">
        <v>43</v>
      </c>
      <c r="E6" s="148" t="s">
        <v>343</v>
      </c>
      <c r="F6" s="79" t="s">
        <v>243</v>
      </c>
      <c r="G6" s="180" t="s">
        <v>348</v>
      </c>
      <c r="H6" s="129" t="s">
        <v>344</v>
      </c>
      <c r="I6" s="81" t="s">
        <v>218</v>
      </c>
      <c r="J6" s="83" t="s">
        <v>358</v>
      </c>
      <c r="K6" s="77">
        <v>0.03</v>
      </c>
      <c r="L6" s="82"/>
      <c r="M6" s="82">
        <f>100</f>
        <v>100</v>
      </c>
      <c r="N6" s="149">
        <f>M6*K6</f>
        <v>3</v>
      </c>
    </row>
    <row r="7" spans="2:74" ht="42" customHeight="1">
      <c r="B7" s="78">
        <v>4</v>
      </c>
      <c r="C7" s="268"/>
      <c r="D7" s="81" t="s">
        <v>43</v>
      </c>
      <c r="E7" s="79" t="s">
        <v>236</v>
      </c>
      <c r="F7" s="79" t="s">
        <v>243</v>
      </c>
      <c r="G7" s="180" t="s">
        <v>348</v>
      </c>
      <c r="H7" s="154">
        <v>1</v>
      </c>
      <c r="I7" s="81" t="s">
        <v>218</v>
      </c>
      <c r="J7" s="83" t="s">
        <v>326</v>
      </c>
      <c r="K7" s="77">
        <v>0.03</v>
      </c>
      <c r="L7" s="82"/>
      <c r="M7" s="82">
        <f>100%/95%*100</f>
        <v>105.26315789473684</v>
      </c>
      <c r="N7" s="149">
        <f>M7*K7</f>
        <v>3.1578947368421049</v>
      </c>
    </row>
    <row r="8" spans="2:74" ht="16.5" customHeight="1">
      <c r="B8" s="235">
        <v>5</v>
      </c>
      <c r="C8" s="268"/>
      <c r="D8" s="207" t="s">
        <v>43</v>
      </c>
      <c r="E8" s="237" t="s">
        <v>4</v>
      </c>
      <c r="F8" s="237" t="s">
        <v>21</v>
      </c>
      <c r="G8" s="269" t="s">
        <v>348</v>
      </c>
      <c r="H8" s="206" t="s">
        <v>345</v>
      </c>
      <c r="I8" s="207" t="s">
        <v>232</v>
      </c>
      <c r="J8" s="237" t="s">
        <v>340</v>
      </c>
      <c r="K8" s="260">
        <v>0.1</v>
      </c>
      <c r="L8" s="258"/>
      <c r="M8" s="258">
        <v>100</v>
      </c>
      <c r="N8" s="259">
        <f t="shared" ref="N8:N11" si="0">M8*K8</f>
        <v>10</v>
      </c>
    </row>
    <row r="9" spans="2:74" ht="23.4" customHeight="1">
      <c r="B9" s="235">
        <v>9.2857142857142794</v>
      </c>
      <c r="C9" s="268"/>
      <c r="D9" s="207"/>
      <c r="E9" s="237"/>
      <c r="F9" s="237" t="s">
        <v>19</v>
      </c>
      <c r="G9" s="269"/>
      <c r="H9" s="206"/>
      <c r="I9" s="207"/>
      <c r="J9" s="237"/>
      <c r="K9" s="260"/>
      <c r="L9" s="258"/>
      <c r="M9" s="258"/>
      <c r="N9" s="259">
        <f t="shared" si="0"/>
        <v>0</v>
      </c>
    </row>
    <row r="10" spans="2:74" ht="14.4" customHeight="1">
      <c r="B10" s="235">
        <v>6</v>
      </c>
      <c r="C10" s="268"/>
      <c r="D10" s="207" t="s">
        <v>44</v>
      </c>
      <c r="E10" s="237" t="s">
        <v>39</v>
      </c>
      <c r="F10" s="237" t="s">
        <v>18</v>
      </c>
      <c r="G10" s="238" t="s">
        <v>348</v>
      </c>
      <c r="H10" s="207" t="s">
        <v>346</v>
      </c>
      <c r="I10" s="207" t="s">
        <v>247</v>
      </c>
      <c r="J10" s="237" t="s">
        <v>341</v>
      </c>
      <c r="K10" s="260">
        <v>0.1</v>
      </c>
      <c r="L10" s="243"/>
      <c r="M10" s="243">
        <v>90</v>
      </c>
      <c r="N10" s="239">
        <f t="shared" si="0"/>
        <v>9</v>
      </c>
    </row>
    <row r="11" spans="2:74" ht="28.95" customHeight="1">
      <c r="B11" s="235">
        <v>14.4285714285714</v>
      </c>
      <c r="C11" s="268"/>
      <c r="D11" s="207"/>
      <c r="E11" s="237"/>
      <c r="F11" s="237"/>
      <c r="G11" s="238"/>
      <c r="H11" s="207"/>
      <c r="I11" s="207"/>
      <c r="J11" s="237"/>
      <c r="K11" s="260"/>
      <c r="L11" s="243"/>
      <c r="M11" s="243"/>
      <c r="N11" s="239">
        <f t="shared" si="0"/>
        <v>0</v>
      </c>
    </row>
    <row r="12" spans="2:74" ht="57.6">
      <c r="B12" s="78">
        <v>8</v>
      </c>
      <c r="C12" s="268"/>
      <c r="D12" s="81" t="s">
        <v>45</v>
      </c>
      <c r="E12" s="89" t="s">
        <v>38</v>
      </c>
      <c r="F12" s="10" t="s">
        <v>347</v>
      </c>
      <c r="G12" s="130" t="s">
        <v>348</v>
      </c>
      <c r="H12" s="154" t="s">
        <v>355</v>
      </c>
      <c r="I12" s="88" t="s">
        <v>251</v>
      </c>
      <c r="J12" s="10" t="s">
        <v>296</v>
      </c>
      <c r="K12" s="176">
        <v>0.12</v>
      </c>
      <c r="L12" s="84"/>
      <c r="M12" s="80">
        <f>4%/6%*100</f>
        <v>66.666666666666671</v>
      </c>
      <c r="N12" s="150">
        <f>M12*K12</f>
        <v>8</v>
      </c>
    </row>
    <row r="13" spans="2:74" ht="14.4" customHeight="1">
      <c r="B13" s="235">
        <v>9</v>
      </c>
      <c r="C13" s="268"/>
      <c r="D13" s="207" t="s">
        <v>46</v>
      </c>
      <c r="E13" s="236" t="s">
        <v>352</v>
      </c>
      <c r="F13" s="237" t="s">
        <v>354</v>
      </c>
      <c r="G13" s="238" t="s">
        <v>349</v>
      </c>
      <c r="H13" s="206" t="s">
        <v>353</v>
      </c>
      <c r="I13" s="206" t="s">
        <v>350</v>
      </c>
      <c r="J13" s="237" t="s">
        <v>351</v>
      </c>
      <c r="K13" s="242">
        <v>0.02</v>
      </c>
      <c r="L13" s="243"/>
      <c r="M13" s="243">
        <v>100</v>
      </c>
      <c r="N13" s="239">
        <f>M13*K13</f>
        <v>2</v>
      </c>
    </row>
    <row r="14" spans="2:74" ht="33.6" customHeight="1">
      <c r="B14" s="235">
        <v>32.428571428571502</v>
      </c>
      <c r="C14" s="268"/>
      <c r="D14" s="207"/>
      <c r="E14" s="236"/>
      <c r="F14" s="237"/>
      <c r="G14" s="238"/>
      <c r="H14" s="207"/>
      <c r="I14" s="206"/>
      <c r="J14" s="237"/>
      <c r="K14" s="242"/>
      <c r="L14" s="243"/>
      <c r="M14" s="243"/>
      <c r="N14" s="239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5"/>
      <c r="AT14" s="155"/>
      <c r="AU14" s="155"/>
      <c r="AV14" s="155"/>
      <c r="AW14" s="155"/>
      <c r="AX14" s="155"/>
      <c r="AY14" s="155"/>
      <c r="AZ14" s="155"/>
      <c r="BA14" s="155"/>
      <c r="BB14" s="155"/>
      <c r="BC14" s="155"/>
      <c r="BD14" s="155"/>
      <c r="BE14" s="155"/>
      <c r="BF14" s="155"/>
      <c r="BG14" s="155"/>
      <c r="BH14" s="155"/>
      <c r="BI14" s="155"/>
      <c r="BJ14" s="155"/>
      <c r="BK14" s="155"/>
      <c r="BL14" s="155"/>
      <c r="BM14" s="155"/>
      <c r="BN14" s="155"/>
      <c r="BO14" s="155"/>
      <c r="BP14" s="155"/>
      <c r="BQ14" s="155"/>
      <c r="BR14" s="155"/>
      <c r="BS14" s="155"/>
      <c r="BT14" s="155"/>
      <c r="BU14" s="155"/>
      <c r="BV14" s="155"/>
    </row>
    <row r="15" spans="2:74" s="131" customFormat="1" ht="52.5" customHeight="1">
      <c r="B15" s="168">
        <v>10</v>
      </c>
      <c r="C15" s="240" t="s">
        <v>3</v>
      </c>
      <c r="D15" s="241"/>
      <c r="E15" s="157" t="s">
        <v>42</v>
      </c>
      <c r="F15" s="158" t="s">
        <v>29</v>
      </c>
      <c r="G15" s="159" t="s">
        <v>295</v>
      </c>
      <c r="H15" s="160" t="s">
        <v>303</v>
      </c>
      <c r="I15" s="160" t="s">
        <v>239</v>
      </c>
      <c r="J15" s="158" t="s">
        <v>297</v>
      </c>
      <c r="K15" s="161">
        <v>0.02</v>
      </c>
      <c r="L15" s="162"/>
      <c r="M15" s="163">
        <f>89/80*100</f>
        <v>111.25</v>
      </c>
      <c r="N15" s="164">
        <f>M15*K15</f>
        <v>2.2250000000000001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</row>
    <row r="16" spans="2:74" s="131" customFormat="1" ht="19.5" customHeight="1">
      <c r="B16" s="252">
        <v>11</v>
      </c>
      <c r="C16" s="240"/>
      <c r="D16" s="241"/>
      <c r="E16" s="254" t="s">
        <v>299</v>
      </c>
      <c r="F16" s="244" t="s">
        <v>32</v>
      </c>
      <c r="G16" s="256" t="s">
        <v>293</v>
      </c>
      <c r="H16" s="208" t="s">
        <v>304</v>
      </c>
      <c r="I16" s="208" t="s">
        <v>298</v>
      </c>
      <c r="J16" s="244" t="s">
        <v>342</v>
      </c>
      <c r="K16" s="246">
        <v>0.02</v>
      </c>
      <c r="L16" s="248"/>
      <c r="M16" s="248">
        <f>(1.5-1)*10*20+100</f>
        <v>200</v>
      </c>
      <c r="N16" s="250">
        <f>M16*K16</f>
        <v>4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</row>
    <row r="17" spans="2:74" s="131" customFormat="1" ht="73.95" customHeight="1">
      <c r="B17" s="253"/>
      <c r="C17" s="240"/>
      <c r="D17" s="241"/>
      <c r="E17" s="255"/>
      <c r="F17" s="245"/>
      <c r="G17" s="257"/>
      <c r="H17" s="209"/>
      <c r="I17" s="209"/>
      <c r="J17" s="245"/>
      <c r="K17" s="247"/>
      <c r="L17" s="249"/>
      <c r="M17" s="249"/>
      <c r="N17" s="251"/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</row>
    <row r="18" spans="2:74" s="131" customFormat="1" ht="54.6" customHeight="1">
      <c r="B18" s="168">
        <v>12</v>
      </c>
      <c r="C18" s="240"/>
      <c r="D18" s="241"/>
      <c r="E18" s="165" t="s">
        <v>327</v>
      </c>
      <c r="F18" s="166" t="s">
        <v>272</v>
      </c>
      <c r="G18" s="195" t="s">
        <v>348</v>
      </c>
      <c r="H18" s="167">
        <v>0</v>
      </c>
      <c r="I18" s="167" t="s">
        <v>336</v>
      </c>
      <c r="J18" s="166" t="s">
        <v>359</v>
      </c>
      <c r="K18" s="161">
        <v>0.02</v>
      </c>
      <c r="L18" s="163"/>
      <c r="M18" s="163">
        <v>100</v>
      </c>
      <c r="N18" s="164">
        <f>M18*K18</f>
        <v>2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</row>
    <row r="19" spans="2:74" s="131" customFormat="1" ht="19.5" customHeight="1">
      <c r="B19" s="229">
        <v>13</v>
      </c>
      <c r="C19" s="240"/>
      <c r="D19" s="241"/>
      <c r="E19" s="230" t="s">
        <v>337</v>
      </c>
      <c r="F19" s="231" t="s">
        <v>338</v>
      </c>
      <c r="G19" s="232" t="s">
        <v>294</v>
      </c>
      <c r="H19" s="212">
        <v>0</v>
      </c>
      <c r="I19" s="208" t="s">
        <v>298</v>
      </c>
      <c r="J19" s="230" t="s">
        <v>339</v>
      </c>
      <c r="K19" s="233">
        <v>0.02</v>
      </c>
      <c r="L19" s="234"/>
      <c r="M19" s="234">
        <v>0</v>
      </c>
      <c r="N19" s="228">
        <f>M19*K19</f>
        <v>0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</row>
    <row r="20" spans="2:74" s="131" customFormat="1" ht="55.2" customHeight="1">
      <c r="B20" s="229"/>
      <c r="C20" s="240"/>
      <c r="D20" s="241"/>
      <c r="E20" s="230"/>
      <c r="F20" s="231"/>
      <c r="G20" s="232"/>
      <c r="H20" s="212"/>
      <c r="I20" s="209"/>
      <c r="J20" s="230"/>
      <c r="K20" s="233"/>
      <c r="L20" s="234"/>
      <c r="M20" s="234"/>
      <c r="N20" s="228"/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</row>
    <row r="21" spans="2:74" s="131" customFormat="1" ht="15" customHeight="1">
      <c r="B21" s="219">
        <v>15</v>
      </c>
      <c r="C21" s="220" t="s">
        <v>34</v>
      </c>
      <c r="D21" s="221"/>
      <c r="E21" s="215" t="s">
        <v>230</v>
      </c>
      <c r="F21" s="216" t="s">
        <v>307</v>
      </c>
      <c r="G21" s="217" t="s">
        <v>348</v>
      </c>
      <c r="H21" s="210" t="s">
        <v>306</v>
      </c>
      <c r="I21" s="211" t="s">
        <v>312</v>
      </c>
      <c r="J21" s="222" t="s">
        <v>308</v>
      </c>
      <c r="K21" s="223">
        <v>0.02</v>
      </c>
      <c r="L21" s="224"/>
      <c r="M21" s="224">
        <f>100%/95%*100</f>
        <v>105.26315789473684</v>
      </c>
      <c r="N21" s="227">
        <f>M21*K21</f>
        <v>2.1052631578947367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</row>
    <row r="22" spans="2:74" s="131" customFormat="1" ht="42.6" customHeight="1">
      <c r="B22" s="219"/>
      <c r="C22" s="220"/>
      <c r="D22" s="221"/>
      <c r="E22" s="215"/>
      <c r="F22" s="216"/>
      <c r="G22" s="218"/>
      <c r="H22" s="211"/>
      <c r="I22" s="211"/>
      <c r="J22" s="216"/>
      <c r="K22" s="223"/>
      <c r="L22" s="224"/>
      <c r="M22" s="224"/>
      <c r="N22" s="227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</row>
    <row r="23" spans="2:74" s="131" customFormat="1" ht="19.5" customHeight="1">
      <c r="B23" s="213">
        <v>17</v>
      </c>
      <c r="C23" s="220"/>
      <c r="D23" s="221"/>
      <c r="E23" s="215" t="s">
        <v>275</v>
      </c>
      <c r="F23" s="216" t="s">
        <v>301</v>
      </c>
      <c r="G23" s="217" t="s">
        <v>302</v>
      </c>
      <c r="H23" s="210">
        <v>40</v>
      </c>
      <c r="I23" s="211" t="s">
        <v>300</v>
      </c>
      <c r="J23" s="216" t="s">
        <v>309</v>
      </c>
      <c r="K23" s="225">
        <v>0.3</v>
      </c>
      <c r="L23" s="224"/>
      <c r="M23" s="224">
        <v>60</v>
      </c>
      <c r="N23" s="227">
        <f>M23*K23</f>
        <v>18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</row>
    <row r="24" spans="2:74" s="131" customFormat="1" ht="19.5" customHeight="1">
      <c r="B24" s="214"/>
      <c r="C24" s="220"/>
      <c r="D24" s="221"/>
      <c r="E24" s="215"/>
      <c r="F24" s="216"/>
      <c r="G24" s="218"/>
      <c r="H24" s="211"/>
      <c r="I24" s="211"/>
      <c r="J24" s="216"/>
      <c r="K24" s="226"/>
      <c r="L24" s="224"/>
      <c r="M24" s="224"/>
      <c r="N24" s="227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</row>
    <row r="25" spans="2:74" s="124" customFormat="1" ht="26.4" customHeight="1">
      <c r="B25" s="261" t="s">
        <v>310</v>
      </c>
      <c r="C25" s="262"/>
      <c r="D25" s="262"/>
      <c r="E25" s="262"/>
      <c r="F25" s="262"/>
      <c r="G25" s="262"/>
      <c r="H25" s="262"/>
      <c r="I25" s="262"/>
      <c r="J25" s="262"/>
      <c r="K25" s="262"/>
      <c r="L25" s="262"/>
      <c r="M25" s="263"/>
      <c r="N25" s="151">
        <f>SUM(N3:N24)</f>
        <v>83.488157894736844</v>
      </c>
      <c r="O25" s="123"/>
    </row>
    <row r="26" spans="2:74" s="124" customFormat="1" ht="26.4" customHeight="1">
      <c r="B26" s="261" t="s">
        <v>264</v>
      </c>
      <c r="C26" s="262"/>
      <c r="D26" s="262"/>
      <c r="E26" s="262"/>
      <c r="F26" s="262"/>
      <c r="G26" s="262"/>
      <c r="H26" s="262"/>
      <c r="I26" s="262"/>
      <c r="J26" s="262"/>
      <c r="K26" s="262"/>
      <c r="L26" s="262"/>
      <c r="M26" s="263" t="s">
        <v>264</v>
      </c>
      <c r="N26" s="151">
        <f>SUM(N3:N14)</f>
        <v>55.15789473684211</v>
      </c>
      <c r="O26" s="177">
        <f>SUM(K3:K14)</f>
        <v>0.6</v>
      </c>
      <c r="P26" s="123" t="s">
        <v>267</v>
      </c>
    </row>
    <row r="27" spans="2:74" s="124" customFormat="1" ht="26.4" customHeight="1" thickBot="1">
      <c r="B27" s="264" t="s">
        <v>266</v>
      </c>
      <c r="C27" s="265"/>
      <c r="D27" s="265"/>
      <c r="E27" s="265"/>
      <c r="F27" s="265"/>
      <c r="G27" s="265"/>
      <c r="H27" s="265"/>
      <c r="I27" s="265"/>
      <c r="J27" s="265"/>
      <c r="K27" s="265"/>
      <c r="L27" s="265"/>
      <c r="M27" s="266" t="s">
        <v>265</v>
      </c>
      <c r="N27" s="152">
        <f>SUM(N15:N24)</f>
        <v>28.330263157894734</v>
      </c>
      <c r="O27" s="177">
        <f>SUM(K15:K24)</f>
        <v>0.4</v>
      </c>
      <c r="P27" s="123" t="s">
        <v>267</v>
      </c>
    </row>
    <row r="28" spans="2:74">
      <c r="O28" s="4"/>
    </row>
  </sheetData>
  <mergeCells count="100">
    <mergeCell ref="I8:I9"/>
    <mergeCell ref="J8:J9"/>
    <mergeCell ref="G8:G9"/>
    <mergeCell ref="K8:K9"/>
    <mergeCell ref="L8:L9"/>
    <mergeCell ref="B25:M25"/>
    <mergeCell ref="B26:M26"/>
    <mergeCell ref="B27:M27"/>
    <mergeCell ref="N3:N4"/>
    <mergeCell ref="I3:I4"/>
    <mergeCell ref="J3:J4"/>
    <mergeCell ref="K3:K4"/>
    <mergeCell ref="L3:L4"/>
    <mergeCell ref="M3:M4"/>
    <mergeCell ref="B3:B4"/>
    <mergeCell ref="C3:C14"/>
    <mergeCell ref="D3:D4"/>
    <mergeCell ref="E3:E4"/>
    <mergeCell ref="F3:F4"/>
    <mergeCell ref="G3:G4"/>
    <mergeCell ref="B8:B9"/>
    <mergeCell ref="M8:M9"/>
    <mergeCell ref="N8:N9"/>
    <mergeCell ref="B10:B11"/>
    <mergeCell ref="D10:D11"/>
    <mergeCell ref="E10:E11"/>
    <mergeCell ref="F10:F11"/>
    <mergeCell ref="G10:G11"/>
    <mergeCell ref="N10:N11"/>
    <mergeCell ref="I10:I11"/>
    <mergeCell ref="J10:J11"/>
    <mergeCell ref="K10:K11"/>
    <mergeCell ref="L10:L11"/>
    <mergeCell ref="M10:M11"/>
    <mergeCell ref="D8:D9"/>
    <mergeCell ref="E8:E9"/>
    <mergeCell ref="F8:F9"/>
    <mergeCell ref="B16:B17"/>
    <mergeCell ref="E16:E17"/>
    <mergeCell ref="F16:F17"/>
    <mergeCell ref="G16:G17"/>
    <mergeCell ref="I16:I17"/>
    <mergeCell ref="N13:N14"/>
    <mergeCell ref="C15:C20"/>
    <mergeCell ref="D15:D20"/>
    <mergeCell ref="I13:I14"/>
    <mergeCell ref="J13:J14"/>
    <mergeCell ref="K13:K14"/>
    <mergeCell ref="L13:L14"/>
    <mergeCell ref="M13:M14"/>
    <mergeCell ref="J16:J17"/>
    <mergeCell ref="K16:K17"/>
    <mergeCell ref="L16:L17"/>
    <mergeCell ref="M16:M17"/>
    <mergeCell ref="N16:N17"/>
    <mergeCell ref="B13:B14"/>
    <mergeCell ref="D13:D14"/>
    <mergeCell ref="E13:E14"/>
    <mergeCell ref="F13:F14"/>
    <mergeCell ref="G13:G14"/>
    <mergeCell ref="M23:M24"/>
    <mergeCell ref="N23:N24"/>
    <mergeCell ref="N19:N20"/>
    <mergeCell ref="B19:B20"/>
    <mergeCell ref="E19:E20"/>
    <mergeCell ref="F19:F20"/>
    <mergeCell ref="G19:G20"/>
    <mergeCell ref="I19:I20"/>
    <mergeCell ref="J19:J20"/>
    <mergeCell ref="K19:K20"/>
    <mergeCell ref="L19:L20"/>
    <mergeCell ref="M19:M20"/>
    <mergeCell ref="M21:M22"/>
    <mergeCell ref="N21:N22"/>
    <mergeCell ref="G21:G22"/>
    <mergeCell ref="I21:I22"/>
    <mergeCell ref="J21:J22"/>
    <mergeCell ref="K21:K22"/>
    <mergeCell ref="L21:L22"/>
    <mergeCell ref="I23:I24"/>
    <mergeCell ref="J23:J24"/>
    <mergeCell ref="K23:K24"/>
    <mergeCell ref="L23:L24"/>
    <mergeCell ref="H23:H24"/>
    <mergeCell ref="H19:H20"/>
    <mergeCell ref="H21:H22"/>
    <mergeCell ref="B23:B24"/>
    <mergeCell ref="E23:E24"/>
    <mergeCell ref="F23:F24"/>
    <mergeCell ref="G23:G24"/>
    <mergeCell ref="B21:B22"/>
    <mergeCell ref="C21:C24"/>
    <mergeCell ref="D21:D24"/>
    <mergeCell ref="E21:E22"/>
    <mergeCell ref="F21:F22"/>
    <mergeCell ref="H3:H4"/>
    <mergeCell ref="H8:H9"/>
    <mergeCell ref="H10:H11"/>
    <mergeCell ref="H13:H14"/>
    <mergeCell ref="H16:H17"/>
  </mergeCells>
  <phoneticPr fontId="15" type="noConversion"/>
  <pageMargins left="0.7" right="0.7" top="0.75" bottom="0.75" header="0.3" footer="0.3"/>
  <pageSetup paperSize="9" orientation="portrait" r:id="rId1"/>
  <headerFooter>
    <oddFooter>&amp;L&amp;1#&amp;"Calibri"&amp;10&amp;K737373Caterpillar: Confidential Green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13FC-43BC-42B7-89A1-1095E37E15E7}">
  <dimension ref="B1:E30"/>
  <sheetViews>
    <sheetView tabSelected="1" topLeftCell="A20" zoomScale="85" zoomScaleNormal="85" workbookViewId="0">
      <selection activeCell="C26" sqref="C26"/>
    </sheetView>
  </sheetViews>
  <sheetFormatPr defaultColWidth="9.109375" defaultRowHeight="13.8"/>
  <cols>
    <col min="1" max="1" width="5.5546875" style="3" customWidth="1"/>
    <col min="2" max="2" width="45.6640625" style="3" customWidth="1"/>
    <col min="3" max="3" width="71.5546875" style="3" customWidth="1"/>
    <col min="4" max="4" width="39.88671875" style="3" customWidth="1"/>
    <col min="5" max="5" width="20.88671875" style="3" customWidth="1"/>
    <col min="6" max="16384" width="9.109375" style="3"/>
  </cols>
  <sheetData>
    <row r="1" spans="2:5" ht="14.4" thickBot="1"/>
    <row r="2" spans="2:5" ht="14.4" customHeight="1">
      <c r="B2" s="276" t="s">
        <v>389</v>
      </c>
      <c r="C2" s="277"/>
      <c r="D2" s="277"/>
      <c r="E2" s="278"/>
    </row>
    <row r="3" spans="2:5" ht="14.4" customHeight="1">
      <c r="B3" s="279"/>
      <c r="C3" s="280"/>
      <c r="D3" s="280"/>
      <c r="E3" s="281"/>
    </row>
    <row r="4" spans="2:5" ht="7.95" customHeight="1" thickBot="1">
      <c r="B4" s="279"/>
      <c r="C4" s="280"/>
      <c r="D4" s="280"/>
      <c r="E4" s="281"/>
    </row>
    <row r="5" spans="2:5" ht="14.4" hidden="1" customHeight="1" thickBot="1">
      <c r="B5" s="181"/>
      <c r="C5" s="183"/>
      <c r="D5" s="182"/>
      <c r="E5" s="183"/>
    </row>
    <row r="6" spans="2:5" ht="14.4" hidden="1" customHeight="1">
      <c r="B6" s="181"/>
      <c r="C6" s="183"/>
      <c r="D6" s="182"/>
      <c r="E6" s="183"/>
    </row>
    <row r="7" spans="2:5" ht="14.4" hidden="1" customHeight="1">
      <c r="B7" s="184"/>
      <c r="C7" s="186"/>
      <c r="D7" s="185"/>
      <c r="E7" s="186"/>
    </row>
    <row r="8" spans="2:5" s="99" customFormat="1" ht="44.25" customHeight="1">
      <c r="B8" s="132" t="s">
        <v>48</v>
      </c>
      <c r="C8" s="188" t="s">
        <v>274</v>
      </c>
      <c r="D8" s="200" t="s">
        <v>390</v>
      </c>
      <c r="E8" s="179" t="s">
        <v>385</v>
      </c>
    </row>
    <row r="9" spans="2:5" ht="45" customHeight="1">
      <c r="B9" s="270" t="s">
        <v>391</v>
      </c>
      <c r="C9" s="189" t="s">
        <v>392</v>
      </c>
      <c r="D9" s="187" t="s">
        <v>279</v>
      </c>
      <c r="E9" s="102"/>
    </row>
    <row r="10" spans="2:5" ht="66.75" customHeight="1">
      <c r="B10" s="271"/>
      <c r="C10" s="189" t="s">
        <v>393</v>
      </c>
      <c r="D10" s="187" t="s">
        <v>279</v>
      </c>
      <c r="E10" s="102"/>
    </row>
    <row r="11" spans="2:5" ht="35.4" customHeight="1">
      <c r="B11" s="272" t="s">
        <v>394</v>
      </c>
      <c r="C11" s="190" t="s">
        <v>386</v>
      </c>
      <c r="D11" s="187" t="s">
        <v>279</v>
      </c>
      <c r="E11" s="102"/>
    </row>
    <row r="12" spans="2:5" ht="35.4" customHeight="1">
      <c r="B12" s="272"/>
      <c r="C12" s="190" t="s">
        <v>404</v>
      </c>
      <c r="D12" s="187" t="s">
        <v>279</v>
      </c>
      <c r="E12" s="102"/>
    </row>
    <row r="13" spans="2:5" ht="35.4" customHeight="1">
      <c r="B13" s="282" t="s">
        <v>395</v>
      </c>
      <c r="C13" s="190" t="s">
        <v>405</v>
      </c>
      <c r="D13" s="187" t="s">
        <v>279</v>
      </c>
      <c r="E13" s="102"/>
    </row>
    <row r="14" spans="2:5" ht="30.6" customHeight="1">
      <c r="B14" s="283"/>
      <c r="C14" s="191"/>
      <c r="D14" s="187" t="s">
        <v>279</v>
      </c>
      <c r="E14" s="102"/>
    </row>
    <row r="15" spans="2:5" ht="83.4" customHeight="1">
      <c r="B15" s="272" t="s">
        <v>396</v>
      </c>
      <c r="C15" s="192" t="s">
        <v>387</v>
      </c>
      <c r="D15" s="187" t="s">
        <v>279</v>
      </c>
      <c r="E15" s="102"/>
    </row>
    <row r="16" spans="2:5" ht="33" customHeight="1">
      <c r="B16" s="272"/>
      <c r="C16" s="192" t="s">
        <v>380</v>
      </c>
      <c r="D16" s="187" t="s">
        <v>279</v>
      </c>
      <c r="E16" s="102"/>
    </row>
    <row r="17" spans="2:5" ht="27" customHeight="1">
      <c r="B17" s="272"/>
      <c r="C17" s="192" t="s">
        <v>397</v>
      </c>
      <c r="D17" s="187" t="s">
        <v>279</v>
      </c>
      <c r="E17" s="102"/>
    </row>
    <row r="18" spans="2:5" ht="27" customHeight="1">
      <c r="B18" s="272"/>
      <c r="C18" s="192" t="s">
        <v>384</v>
      </c>
      <c r="D18" s="187"/>
      <c r="E18" s="102"/>
    </row>
    <row r="19" spans="2:5" ht="38.4" customHeight="1">
      <c r="B19" s="272" t="s">
        <v>398</v>
      </c>
      <c r="C19" s="193" t="s">
        <v>399</v>
      </c>
      <c r="D19" s="187" t="s">
        <v>279</v>
      </c>
      <c r="E19" s="102"/>
    </row>
    <row r="20" spans="2:5" ht="38.4" customHeight="1">
      <c r="B20" s="272"/>
      <c r="C20" s="194" t="s">
        <v>402</v>
      </c>
      <c r="D20" s="187" t="s">
        <v>279</v>
      </c>
      <c r="E20" s="102"/>
    </row>
    <row r="21" spans="2:5" ht="35.4" customHeight="1">
      <c r="B21" s="270" t="s">
        <v>400</v>
      </c>
      <c r="C21" s="192" t="s">
        <v>382</v>
      </c>
      <c r="D21" s="187" t="s">
        <v>279</v>
      </c>
      <c r="E21" s="102"/>
    </row>
    <row r="22" spans="2:5" ht="69">
      <c r="B22" s="271"/>
      <c r="C22" s="192" t="s">
        <v>403</v>
      </c>
      <c r="D22" s="187" t="s">
        <v>279</v>
      </c>
      <c r="E22" s="102"/>
    </row>
    <row r="23" spans="2:5" ht="44.4" customHeight="1">
      <c r="B23" s="272" t="s">
        <v>401</v>
      </c>
      <c r="C23" s="192" t="s">
        <v>388</v>
      </c>
      <c r="D23" s="187" t="s">
        <v>279</v>
      </c>
      <c r="E23" s="102"/>
    </row>
    <row r="24" spans="2:5" ht="44.4" customHeight="1" thickBot="1">
      <c r="B24" s="270"/>
      <c r="C24" s="201" t="s">
        <v>383</v>
      </c>
      <c r="D24" s="202" t="s">
        <v>279</v>
      </c>
      <c r="E24" s="203"/>
    </row>
    <row r="25" spans="2:5" ht="14.4" thickBot="1">
      <c r="B25" s="273" t="s">
        <v>277</v>
      </c>
      <c r="C25" s="274"/>
      <c r="D25" s="275"/>
      <c r="E25" s="204">
        <f>SUM(E15:E24)</f>
        <v>0</v>
      </c>
    </row>
    <row r="30" spans="2:5">
      <c r="D30" s="3" t="s">
        <v>280</v>
      </c>
    </row>
  </sheetData>
  <mergeCells count="9">
    <mergeCell ref="B21:B22"/>
    <mergeCell ref="B23:B24"/>
    <mergeCell ref="B25:D25"/>
    <mergeCell ref="B2:E4"/>
    <mergeCell ref="B9:B10"/>
    <mergeCell ref="B11:B12"/>
    <mergeCell ref="B13:B14"/>
    <mergeCell ref="B15:B18"/>
    <mergeCell ref="B19:B20"/>
  </mergeCells>
  <phoneticPr fontId="15" type="noConversion"/>
  <pageMargins left="0.7" right="0.7" top="0.75" bottom="0.75" header="0.3" footer="0.3"/>
  <pageSetup paperSize="9" orientation="portrait" r:id="rId1"/>
  <headerFooter>
    <oddFooter>&amp;L&amp;1#&amp;"Calibri"&amp;10&amp;K737373Caterpillar: Confidential Green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8F4C-9756-49DC-AABD-0E457A6E87F5}">
  <dimension ref="A1:B14"/>
  <sheetViews>
    <sheetView zoomScale="225" zoomScaleNormal="225" workbookViewId="0">
      <selection activeCell="A15" sqref="A15"/>
    </sheetView>
  </sheetViews>
  <sheetFormatPr defaultColWidth="8.88671875" defaultRowHeight="13.8"/>
  <cols>
    <col min="1" max="1" width="48.44140625" style="3" customWidth="1"/>
    <col min="2" max="2" width="66.88671875" style="3" customWidth="1"/>
    <col min="3" max="16384" width="8.88671875" style="3"/>
  </cols>
  <sheetData>
    <row r="1" spans="1:2" ht="25.65" customHeight="1">
      <c r="A1" s="178" t="s">
        <v>34</v>
      </c>
      <c r="B1" s="178" t="s">
        <v>360</v>
      </c>
    </row>
    <row r="2" spans="1:2">
      <c r="A2" s="284" t="s">
        <v>379</v>
      </c>
      <c r="B2" s="196" t="s">
        <v>361</v>
      </c>
    </row>
    <row r="3" spans="1:2">
      <c r="A3" s="284"/>
      <c r="B3" s="196" t="s">
        <v>362</v>
      </c>
    </row>
    <row r="4" spans="1:2">
      <c r="A4" s="285" t="s">
        <v>363</v>
      </c>
      <c r="B4" s="196" t="s">
        <v>364</v>
      </c>
    </row>
    <row r="5" spans="1:2">
      <c r="A5" s="285"/>
      <c r="B5" s="196" t="s">
        <v>365</v>
      </c>
    </row>
    <row r="6" spans="1:2">
      <c r="A6" s="285"/>
      <c r="B6" s="196" t="s">
        <v>366</v>
      </c>
    </row>
    <row r="7" spans="1:2">
      <c r="A7" s="285" t="s">
        <v>367</v>
      </c>
      <c r="B7" s="196" t="s">
        <v>368</v>
      </c>
    </row>
    <row r="8" spans="1:2">
      <c r="A8" s="285"/>
      <c r="B8" s="196" t="s">
        <v>369</v>
      </c>
    </row>
    <row r="9" spans="1:2">
      <c r="A9" s="197" t="s">
        <v>381</v>
      </c>
      <c r="B9" s="196" t="s">
        <v>370</v>
      </c>
    </row>
    <row r="10" spans="1:2">
      <c r="A10" s="285" t="s">
        <v>371</v>
      </c>
      <c r="B10" s="196" t="s">
        <v>372</v>
      </c>
    </row>
    <row r="11" spans="1:2">
      <c r="A11" s="285"/>
      <c r="B11" s="198" t="s">
        <v>373</v>
      </c>
    </row>
    <row r="12" spans="1:2">
      <c r="A12" s="199" t="s">
        <v>374</v>
      </c>
      <c r="B12" s="198" t="s">
        <v>375</v>
      </c>
    </row>
    <row r="13" spans="1:2">
      <c r="A13" s="285" t="s">
        <v>376</v>
      </c>
      <c r="B13" s="196" t="s">
        <v>377</v>
      </c>
    </row>
    <row r="14" spans="1:2">
      <c r="A14" s="285"/>
      <c r="B14" s="196" t="s">
        <v>378</v>
      </c>
    </row>
  </sheetData>
  <mergeCells count="5">
    <mergeCell ref="A2:A3"/>
    <mergeCell ref="A4:A6"/>
    <mergeCell ref="A7:A8"/>
    <mergeCell ref="A10:A11"/>
    <mergeCell ref="A13:A14"/>
  </mergeCells>
  <phoneticPr fontId="15" type="noConversion"/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476A-5036-4008-87C5-D714889A63BC}">
  <dimension ref="B1:G25"/>
  <sheetViews>
    <sheetView zoomScale="196" zoomScaleNormal="196" workbookViewId="0">
      <selection activeCell="E17" sqref="E17"/>
    </sheetView>
  </sheetViews>
  <sheetFormatPr defaultColWidth="9.109375" defaultRowHeight="13.8"/>
  <cols>
    <col min="1" max="1" width="2.33203125" style="3" customWidth="1"/>
    <col min="2" max="2" width="18.6640625" style="4" customWidth="1"/>
    <col min="3" max="3" width="5.33203125" style="4" bestFit="1" customWidth="1"/>
    <col min="4" max="4" width="8.109375" style="4" customWidth="1"/>
    <col min="5" max="5" width="22.44140625" style="4" customWidth="1"/>
    <col min="6" max="6" width="18.44140625" style="4" bestFit="1" customWidth="1"/>
    <col min="7" max="7" width="9.109375" style="4"/>
    <col min="8" max="16384" width="9.109375" style="3"/>
  </cols>
  <sheetData>
    <row r="1" spans="2:7" ht="14.4" thickBot="1"/>
    <row r="2" spans="2:7">
      <c r="B2" s="286" t="s">
        <v>331</v>
      </c>
      <c r="C2" s="287"/>
      <c r="D2" s="287"/>
      <c r="E2" s="287"/>
      <c r="F2" s="287"/>
      <c r="G2" s="288"/>
    </row>
    <row r="3" spans="2:7">
      <c r="B3" s="143" t="s">
        <v>48</v>
      </c>
      <c r="C3" s="144" t="s">
        <v>1</v>
      </c>
      <c r="D3" s="144" t="s">
        <v>328</v>
      </c>
      <c r="E3" s="145" t="s">
        <v>332</v>
      </c>
      <c r="F3" s="145" t="s">
        <v>333</v>
      </c>
      <c r="G3" s="146" t="s">
        <v>305</v>
      </c>
    </row>
    <row r="4" spans="2:7">
      <c r="B4" s="292" t="s">
        <v>335</v>
      </c>
      <c r="C4" s="141">
        <v>1</v>
      </c>
      <c r="D4" s="101" t="s">
        <v>321</v>
      </c>
      <c r="E4" s="101" t="s">
        <v>321</v>
      </c>
      <c r="F4" s="101" t="s">
        <v>321</v>
      </c>
      <c r="G4" s="142">
        <v>10</v>
      </c>
    </row>
    <row r="5" spans="2:7">
      <c r="B5" s="292"/>
      <c r="C5" s="141">
        <v>2</v>
      </c>
      <c r="D5" s="101"/>
      <c r="E5" s="101"/>
      <c r="F5" s="101"/>
      <c r="G5" s="142"/>
    </row>
    <row r="6" spans="2:7">
      <c r="B6" s="292"/>
      <c r="C6" s="141">
        <v>3</v>
      </c>
      <c r="D6" s="101"/>
      <c r="E6" s="101"/>
      <c r="F6" s="101"/>
      <c r="G6" s="142"/>
    </row>
    <row r="7" spans="2:7">
      <c r="B7" s="292"/>
      <c r="C7" s="141">
        <v>4</v>
      </c>
      <c r="D7" s="101"/>
      <c r="E7" s="101"/>
      <c r="F7" s="101"/>
      <c r="G7" s="142"/>
    </row>
    <row r="8" spans="2:7">
      <c r="B8" s="293" t="s">
        <v>324</v>
      </c>
      <c r="C8" s="141">
        <v>5</v>
      </c>
      <c r="D8" s="101" t="s">
        <v>321</v>
      </c>
      <c r="E8" s="101" t="s">
        <v>321</v>
      </c>
      <c r="F8" s="101" t="s">
        <v>321</v>
      </c>
      <c r="G8" s="142">
        <v>10</v>
      </c>
    </row>
    <row r="9" spans="2:7">
      <c r="B9" s="293"/>
      <c r="C9" s="141">
        <v>6</v>
      </c>
      <c r="D9" s="101" t="s">
        <v>321</v>
      </c>
      <c r="E9" s="101" t="s">
        <v>321</v>
      </c>
      <c r="F9" s="101" t="s">
        <v>321</v>
      </c>
      <c r="G9" s="142">
        <v>10</v>
      </c>
    </row>
    <row r="10" spans="2:7">
      <c r="B10" s="293"/>
      <c r="C10" s="141">
        <v>7</v>
      </c>
      <c r="D10" s="101"/>
      <c r="E10" s="101"/>
      <c r="F10" s="101"/>
      <c r="G10" s="142"/>
    </row>
    <row r="11" spans="2:7">
      <c r="B11" s="293"/>
      <c r="C11" s="141">
        <v>8</v>
      </c>
      <c r="D11" s="101"/>
      <c r="E11" s="101"/>
      <c r="F11" s="101"/>
      <c r="G11" s="142"/>
    </row>
    <row r="12" spans="2:7">
      <c r="B12" s="293" t="s">
        <v>329</v>
      </c>
      <c r="C12" s="141">
        <v>9</v>
      </c>
      <c r="D12" s="101" t="s">
        <v>321</v>
      </c>
      <c r="E12" s="101" t="s">
        <v>321</v>
      </c>
      <c r="F12" s="101" t="s">
        <v>321</v>
      </c>
      <c r="G12" s="142">
        <v>10</v>
      </c>
    </row>
    <row r="13" spans="2:7">
      <c r="B13" s="293"/>
      <c r="C13" s="141">
        <v>10</v>
      </c>
      <c r="D13" s="101"/>
      <c r="E13" s="101"/>
      <c r="F13" s="101"/>
      <c r="G13" s="142"/>
    </row>
    <row r="14" spans="2:7">
      <c r="B14" s="293"/>
      <c r="C14" s="141">
        <v>11</v>
      </c>
      <c r="D14" s="101"/>
      <c r="E14" s="101"/>
      <c r="F14" s="101"/>
      <c r="G14" s="142"/>
    </row>
    <row r="15" spans="2:7">
      <c r="B15" s="293"/>
      <c r="C15" s="141">
        <v>12</v>
      </c>
      <c r="D15" s="101"/>
      <c r="E15" s="101"/>
      <c r="F15" s="101"/>
      <c r="G15" s="142"/>
    </row>
    <row r="16" spans="2:7">
      <c r="B16" s="293" t="s">
        <v>325</v>
      </c>
      <c r="C16" s="141">
        <v>13</v>
      </c>
      <c r="D16" s="101" t="s">
        <v>321</v>
      </c>
      <c r="E16" s="101" t="s">
        <v>321</v>
      </c>
      <c r="F16" s="101" t="s">
        <v>321</v>
      </c>
      <c r="G16" s="142">
        <v>10</v>
      </c>
    </row>
    <row r="17" spans="2:7">
      <c r="B17" s="293"/>
      <c r="C17" s="141">
        <v>14</v>
      </c>
      <c r="D17" s="101"/>
      <c r="E17" s="101"/>
      <c r="F17" s="101"/>
      <c r="G17" s="142"/>
    </row>
    <row r="18" spans="2:7">
      <c r="B18" s="293"/>
      <c r="C18" s="141">
        <v>15</v>
      </c>
      <c r="D18" s="101"/>
      <c r="E18" s="101"/>
      <c r="F18" s="101"/>
      <c r="G18" s="142"/>
    </row>
    <row r="19" spans="2:7">
      <c r="B19" s="293"/>
      <c r="C19" s="141">
        <v>16</v>
      </c>
      <c r="D19" s="101"/>
      <c r="E19" s="101"/>
      <c r="F19" s="101"/>
      <c r="G19" s="142"/>
    </row>
    <row r="20" spans="2:7">
      <c r="B20" s="292" t="s">
        <v>330</v>
      </c>
      <c r="C20" s="141">
        <v>17</v>
      </c>
      <c r="D20" s="101" t="s">
        <v>321</v>
      </c>
      <c r="E20" s="101" t="s">
        <v>321</v>
      </c>
      <c r="F20" s="101" t="s">
        <v>321</v>
      </c>
      <c r="G20" s="142">
        <v>10</v>
      </c>
    </row>
    <row r="21" spans="2:7">
      <c r="B21" s="292"/>
      <c r="C21" s="141">
        <v>18</v>
      </c>
      <c r="D21" s="101" t="s">
        <v>321</v>
      </c>
      <c r="E21" s="101" t="s">
        <v>321</v>
      </c>
      <c r="F21" s="101" t="s">
        <v>321</v>
      </c>
      <c r="G21" s="142">
        <v>10</v>
      </c>
    </row>
    <row r="22" spans="2:7">
      <c r="B22" s="292"/>
      <c r="C22" s="141">
        <v>19</v>
      </c>
      <c r="D22" s="101"/>
      <c r="E22" s="101"/>
      <c r="F22" s="101"/>
      <c r="G22" s="142"/>
    </row>
    <row r="23" spans="2:7">
      <c r="B23" s="292"/>
      <c r="C23" s="141">
        <v>20</v>
      </c>
      <c r="D23" s="101"/>
      <c r="E23" s="101"/>
      <c r="F23" s="101"/>
      <c r="G23" s="142"/>
    </row>
    <row r="24" spans="2:7">
      <c r="B24" s="292"/>
      <c r="C24" s="141">
        <v>21</v>
      </c>
      <c r="D24" s="101"/>
      <c r="E24" s="101"/>
      <c r="F24" s="101"/>
      <c r="G24" s="142"/>
    </row>
    <row r="25" spans="2:7" ht="14.4" thickBot="1">
      <c r="B25" s="289" t="s">
        <v>334</v>
      </c>
      <c r="C25" s="290"/>
      <c r="D25" s="290"/>
      <c r="E25" s="290"/>
      <c r="F25" s="291"/>
      <c r="G25" s="147">
        <f>SUM(G4:G24)</f>
        <v>70</v>
      </c>
    </row>
  </sheetData>
  <mergeCells count="7">
    <mergeCell ref="B2:G2"/>
    <mergeCell ref="B25:F25"/>
    <mergeCell ref="B4:B7"/>
    <mergeCell ref="B8:B11"/>
    <mergeCell ref="B12:B15"/>
    <mergeCell ref="B16:B19"/>
    <mergeCell ref="B20:B24"/>
  </mergeCells>
  <phoneticPr fontId="15" type="noConversion"/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B82BA-341A-497A-A8C7-7F9A44A2D411}">
  <dimension ref="B2:G19"/>
  <sheetViews>
    <sheetView zoomScale="196" zoomScaleNormal="196" workbookViewId="0">
      <selection activeCell="E11" sqref="E11"/>
    </sheetView>
  </sheetViews>
  <sheetFormatPr defaultColWidth="9.109375" defaultRowHeight="13.8"/>
  <cols>
    <col min="1" max="1" width="9.109375" style="3"/>
    <col min="2" max="2" width="5" style="3" bestFit="1" customWidth="1"/>
    <col min="3" max="3" width="13.33203125" style="3" bestFit="1" customWidth="1"/>
    <col min="4" max="4" width="9.109375" style="3"/>
    <col min="5" max="5" width="14.6640625" style="3" bestFit="1" customWidth="1"/>
    <col min="6" max="6" width="14.33203125" style="3" bestFit="1" customWidth="1"/>
    <col min="7" max="7" width="13.88671875" style="3" bestFit="1" customWidth="1"/>
    <col min="8" max="16384" width="9.109375" style="3"/>
  </cols>
  <sheetData>
    <row r="2" spans="2:7" ht="14.4" thickBot="1"/>
    <row r="3" spans="2:7">
      <c r="B3" s="294" t="s">
        <v>1</v>
      </c>
      <c r="C3" s="296" t="s">
        <v>313</v>
      </c>
      <c r="D3" s="297"/>
      <c r="E3" s="297"/>
      <c r="F3" s="297"/>
      <c r="G3" s="298"/>
    </row>
    <row r="4" spans="2:7">
      <c r="B4" s="295"/>
      <c r="C4" s="299" t="s">
        <v>314</v>
      </c>
      <c r="D4" s="301" t="s">
        <v>315</v>
      </c>
      <c r="E4" s="301"/>
      <c r="F4" s="301"/>
      <c r="G4" s="302"/>
    </row>
    <row r="5" spans="2:7" ht="14.4" thickBot="1">
      <c r="B5" s="295"/>
      <c r="C5" s="300"/>
      <c r="D5" s="133" t="s">
        <v>316</v>
      </c>
      <c r="E5" s="133" t="s">
        <v>317</v>
      </c>
      <c r="F5" s="133" t="s">
        <v>318</v>
      </c>
      <c r="G5" s="134" t="s">
        <v>319</v>
      </c>
    </row>
    <row r="6" spans="2:7">
      <c r="B6" s="135">
        <v>1</v>
      </c>
      <c r="C6" s="136" t="s">
        <v>320</v>
      </c>
      <c r="D6" s="136" t="s">
        <v>321</v>
      </c>
      <c r="E6" s="136"/>
      <c r="F6" s="136"/>
      <c r="G6" s="137"/>
    </row>
    <row r="7" spans="2:7">
      <c r="B7" s="138">
        <v>2</v>
      </c>
      <c r="C7" s="100" t="s">
        <v>322</v>
      </c>
      <c r="D7" s="100"/>
      <c r="E7" s="100"/>
      <c r="F7" s="100"/>
      <c r="G7" s="102"/>
    </row>
    <row r="8" spans="2:7">
      <c r="B8" s="138">
        <v>3</v>
      </c>
      <c r="C8" s="100" t="s">
        <v>322</v>
      </c>
      <c r="D8" s="100"/>
      <c r="E8" s="100"/>
      <c r="F8" s="100"/>
      <c r="G8" s="102"/>
    </row>
    <row r="9" spans="2:7">
      <c r="B9" s="138">
        <v>4</v>
      </c>
      <c r="C9" s="100" t="s">
        <v>322</v>
      </c>
      <c r="D9" s="100"/>
      <c r="E9" s="100"/>
      <c r="F9" s="100"/>
      <c r="G9" s="102"/>
    </row>
    <row r="10" spans="2:7">
      <c r="B10" s="138">
        <v>5</v>
      </c>
      <c r="C10" s="100" t="s">
        <v>322</v>
      </c>
      <c r="D10" s="100"/>
      <c r="E10" s="100"/>
      <c r="F10" s="100"/>
      <c r="G10" s="102"/>
    </row>
    <row r="11" spans="2:7">
      <c r="B11" s="138">
        <v>6</v>
      </c>
      <c r="C11" s="100" t="s">
        <v>322</v>
      </c>
      <c r="D11" s="100"/>
      <c r="E11" s="100"/>
      <c r="F11" s="100"/>
      <c r="G11" s="102"/>
    </row>
    <row r="12" spans="2:7">
      <c r="B12" s="138">
        <v>7</v>
      </c>
      <c r="C12" s="100" t="s">
        <v>322</v>
      </c>
      <c r="D12" s="100"/>
      <c r="E12" s="100"/>
      <c r="F12" s="100"/>
      <c r="G12" s="102"/>
    </row>
    <row r="13" spans="2:7">
      <c r="B13" s="138">
        <v>8</v>
      </c>
      <c r="C13" s="100"/>
      <c r="D13" s="100"/>
      <c r="E13" s="100"/>
      <c r="F13" s="100"/>
      <c r="G13" s="102"/>
    </row>
    <row r="14" spans="2:7">
      <c r="B14" s="138">
        <v>9</v>
      </c>
      <c r="C14" s="100"/>
      <c r="D14" s="100"/>
      <c r="E14" s="100"/>
      <c r="F14" s="100"/>
      <c r="G14" s="102"/>
    </row>
    <row r="15" spans="2:7">
      <c r="B15" s="138">
        <v>10</v>
      </c>
      <c r="C15" s="100"/>
      <c r="D15" s="100"/>
      <c r="E15" s="100"/>
      <c r="F15" s="100"/>
      <c r="G15" s="102"/>
    </row>
    <row r="16" spans="2:7">
      <c r="B16" s="138">
        <v>11</v>
      </c>
      <c r="C16" s="100"/>
      <c r="D16" s="100"/>
      <c r="E16" s="100"/>
      <c r="F16" s="100"/>
      <c r="G16" s="102"/>
    </row>
    <row r="17" spans="2:7">
      <c r="B17" s="138">
        <v>12</v>
      </c>
      <c r="C17" s="100"/>
      <c r="D17" s="100"/>
      <c r="E17" s="100"/>
      <c r="F17" s="100"/>
      <c r="G17" s="102"/>
    </row>
    <row r="18" spans="2:7" ht="14.4" thickBot="1">
      <c r="B18" s="139">
        <v>13</v>
      </c>
      <c r="C18" s="140"/>
      <c r="D18" s="140"/>
      <c r="E18" s="140"/>
      <c r="F18" s="140"/>
      <c r="G18" s="103"/>
    </row>
    <row r="19" spans="2:7">
      <c r="F19" s="3" t="s">
        <v>323</v>
      </c>
      <c r="G19" s="3">
        <f>10*B12</f>
        <v>70</v>
      </c>
    </row>
  </sheetData>
  <mergeCells count="4">
    <mergeCell ref="B3:B5"/>
    <mergeCell ref="C3:G3"/>
    <mergeCell ref="C4:C5"/>
    <mergeCell ref="D4:G4"/>
  </mergeCells>
  <phoneticPr fontId="15" type="noConversion"/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AC7E-4198-4B18-9A5B-24C23B53721D}">
  <dimension ref="B1:O39"/>
  <sheetViews>
    <sheetView topLeftCell="A11" zoomScale="65" zoomScaleNormal="65" workbookViewId="0">
      <selection activeCell="M21" sqref="M21:M22"/>
    </sheetView>
  </sheetViews>
  <sheetFormatPr defaultColWidth="9.109375" defaultRowHeight="13.8"/>
  <cols>
    <col min="1" max="1" width="3.6640625" style="3" customWidth="1"/>
    <col min="2" max="2" width="9.109375" style="4"/>
    <col min="3" max="3" width="34.44140625" style="4" customWidth="1"/>
    <col min="4" max="4" width="10.33203125" style="8" customWidth="1"/>
    <col min="5" max="5" width="48.44140625" style="3" customWidth="1"/>
    <col min="6" max="6" width="58" style="9" customWidth="1"/>
    <col min="7" max="7" width="30.109375" style="4" bestFit="1" customWidth="1"/>
    <col min="8" max="8" width="30.44140625" style="9" customWidth="1"/>
    <col min="9" max="9" width="99.109375" style="9" customWidth="1"/>
    <col min="10" max="10" width="18.5546875" style="96" customWidth="1"/>
    <col min="11" max="11" width="21.88671875" style="38" hidden="1" customWidth="1"/>
    <col min="12" max="12" width="16.33203125" style="38" bestFit="1" customWidth="1"/>
    <col min="13" max="13" width="21.88671875" style="98" bestFit="1" customWidth="1"/>
    <col min="14" max="16384" width="9.109375" style="3"/>
  </cols>
  <sheetData>
    <row r="1" spans="2:13" ht="14.4" thickBot="1"/>
    <row r="2" spans="2:13" s="57" customFormat="1" ht="61.2">
      <c r="B2" s="91" t="s">
        <v>1</v>
      </c>
      <c r="C2" s="92" t="s">
        <v>48</v>
      </c>
      <c r="D2" s="92" t="s">
        <v>49</v>
      </c>
      <c r="E2" s="92" t="s">
        <v>141</v>
      </c>
      <c r="F2" s="92" t="s">
        <v>0</v>
      </c>
      <c r="G2" s="92" t="s">
        <v>240</v>
      </c>
      <c r="H2" s="93" t="s">
        <v>234</v>
      </c>
      <c r="I2" s="92" t="s">
        <v>198</v>
      </c>
      <c r="J2" s="94" t="s">
        <v>136</v>
      </c>
      <c r="K2" s="95" t="s">
        <v>134</v>
      </c>
      <c r="L2" s="95" t="s">
        <v>137</v>
      </c>
      <c r="M2" s="97" t="s">
        <v>140</v>
      </c>
    </row>
    <row r="3" spans="2:13" ht="14.4" customHeight="1">
      <c r="B3" s="235">
        <v>1</v>
      </c>
      <c r="C3" s="268" t="s">
        <v>2</v>
      </c>
      <c r="D3" s="207" t="s">
        <v>43</v>
      </c>
      <c r="E3" s="237" t="s">
        <v>13</v>
      </c>
      <c r="F3" s="237" t="s">
        <v>25</v>
      </c>
      <c r="G3" s="207" t="s">
        <v>209</v>
      </c>
      <c r="H3" s="207" t="s">
        <v>218</v>
      </c>
      <c r="I3" s="267" t="s">
        <v>241</v>
      </c>
      <c r="J3" s="346">
        <v>0.1</v>
      </c>
      <c r="K3" s="258">
        <v>0</v>
      </c>
      <c r="L3" s="258">
        <f>100-30</f>
        <v>70</v>
      </c>
      <c r="M3" s="341">
        <f>L3*J3</f>
        <v>7</v>
      </c>
    </row>
    <row r="4" spans="2:13" ht="35.4" customHeight="1">
      <c r="B4" s="235">
        <v>2</v>
      </c>
      <c r="C4" s="268"/>
      <c r="D4" s="207"/>
      <c r="E4" s="237"/>
      <c r="F4" s="237"/>
      <c r="G4" s="207"/>
      <c r="H4" s="207"/>
      <c r="I4" s="267"/>
      <c r="J4" s="346"/>
      <c r="K4" s="258"/>
      <c r="L4" s="258"/>
      <c r="M4" s="341"/>
    </row>
    <row r="5" spans="2:13" ht="41.25" customHeight="1">
      <c r="B5" s="105">
        <v>2</v>
      </c>
      <c r="C5" s="268"/>
      <c r="D5" s="107" t="s">
        <v>43</v>
      </c>
      <c r="E5" s="104" t="s">
        <v>14</v>
      </c>
      <c r="F5" s="104" t="s">
        <v>243</v>
      </c>
      <c r="G5" s="115" t="s">
        <v>210</v>
      </c>
      <c r="H5" s="107" t="s">
        <v>225</v>
      </c>
      <c r="I5" s="121" t="s">
        <v>242</v>
      </c>
      <c r="J5" s="120">
        <v>0.1</v>
      </c>
      <c r="K5" s="118">
        <v>0</v>
      </c>
      <c r="L5" s="118">
        <f>100-20-20</f>
        <v>60</v>
      </c>
      <c r="M5" s="119">
        <f>L5*J5</f>
        <v>6</v>
      </c>
    </row>
    <row r="6" spans="2:13" ht="48" customHeight="1">
      <c r="B6" s="105">
        <v>3</v>
      </c>
      <c r="C6" s="268"/>
      <c r="D6" s="107" t="s">
        <v>43</v>
      </c>
      <c r="E6" s="104" t="s">
        <v>244</v>
      </c>
      <c r="F6" s="104" t="s">
        <v>243</v>
      </c>
      <c r="G6" s="115" t="s">
        <v>210</v>
      </c>
      <c r="H6" s="107" t="s">
        <v>218</v>
      </c>
      <c r="I6" s="121" t="s">
        <v>245</v>
      </c>
      <c r="J6" s="106">
        <v>0.03</v>
      </c>
      <c r="K6" s="118"/>
      <c r="L6" s="118">
        <v>90</v>
      </c>
      <c r="M6" s="119">
        <f>L6*J6</f>
        <v>2.6999999999999997</v>
      </c>
    </row>
    <row r="7" spans="2:13" ht="42" customHeight="1">
      <c r="B7" s="105">
        <v>4</v>
      </c>
      <c r="C7" s="268"/>
      <c r="D7" s="107" t="s">
        <v>43</v>
      </c>
      <c r="E7" s="104" t="s">
        <v>236</v>
      </c>
      <c r="F7" s="104" t="s">
        <v>243</v>
      </c>
      <c r="G7" s="115" t="s">
        <v>235</v>
      </c>
      <c r="H7" s="107" t="s">
        <v>218</v>
      </c>
      <c r="I7" s="121" t="s">
        <v>258</v>
      </c>
      <c r="J7" s="106">
        <v>0.03</v>
      </c>
      <c r="K7" s="118"/>
      <c r="L7" s="118">
        <v>80</v>
      </c>
      <c r="M7" s="119">
        <f>L7*J7</f>
        <v>2.4</v>
      </c>
    </row>
    <row r="8" spans="2:13" ht="16.5" customHeight="1">
      <c r="B8" s="235">
        <v>5</v>
      </c>
      <c r="C8" s="268"/>
      <c r="D8" s="207" t="s">
        <v>43</v>
      </c>
      <c r="E8" s="237" t="s">
        <v>4</v>
      </c>
      <c r="F8" s="237" t="s">
        <v>21</v>
      </c>
      <c r="G8" s="206" t="s">
        <v>211</v>
      </c>
      <c r="H8" s="207" t="s">
        <v>219</v>
      </c>
      <c r="I8" s="237" t="s">
        <v>246</v>
      </c>
      <c r="J8" s="321">
        <v>0.05</v>
      </c>
      <c r="K8" s="258"/>
      <c r="L8" s="258">
        <f>100-50</f>
        <v>50</v>
      </c>
      <c r="M8" s="341">
        <f t="shared" ref="M8:M13" si="0">L8*J8</f>
        <v>2.5</v>
      </c>
    </row>
    <row r="9" spans="2:13" ht="16.5" customHeight="1">
      <c r="B9" s="235">
        <v>9.2857142857142794</v>
      </c>
      <c r="C9" s="268"/>
      <c r="D9" s="207"/>
      <c r="E9" s="237"/>
      <c r="F9" s="237" t="s">
        <v>19</v>
      </c>
      <c r="G9" s="206"/>
      <c r="H9" s="207"/>
      <c r="I9" s="237"/>
      <c r="J9" s="321"/>
      <c r="K9" s="258"/>
      <c r="L9" s="258"/>
      <c r="M9" s="341">
        <f t="shared" si="0"/>
        <v>0</v>
      </c>
    </row>
    <row r="10" spans="2:13" ht="14.4" customHeight="1">
      <c r="B10" s="235">
        <v>6</v>
      </c>
      <c r="C10" s="268"/>
      <c r="D10" s="207" t="s">
        <v>44</v>
      </c>
      <c r="E10" s="237" t="s">
        <v>39</v>
      </c>
      <c r="F10" s="237" t="s">
        <v>18</v>
      </c>
      <c r="G10" s="207" t="s">
        <v>212</v>
      </c>
      <c r="H10" s="207" t="s">
        <v>247</v>
      </c>
      <c r="I10" s="237" t="s">
        <v>248</v>
      </c>
      <c r="J10" s="321">
        <v>0.05</v>
      </c>
      <c r="K10" s="243"/>
      <c r="L10" s="243">
        <v>90</v>
      </c>
      <c r="M10" s="341">
        <f t="shared" si="0"/>
        <v>4.5</v>
      </c>
    </row>
    <row r="11" spans="2:13" ht="14.4" customHeight="1">
      <c r="B11" s="235">
        <v>14.4285714285714</v>
      </c>
      <c r="C11" s="268"/>
      <c r="D11" s="207"/>
      <c r="E11" s="237"/>
      <c r="F11" s="237"/>
      <c r="G11" s="207"/>
      <c r="H11" s="207"/>
      <c r="I11" s="237"/>
      <c r="J11" s="321"/>
      <c r="K11" s="243"/>
      <c r="L11" s="243"/>
      <c r="M11" s="341">
        <f t="shared" si="0"/>
        <v>0</v>
      </c>
    </row>
    <row r="12" spans="2:13" ht="14.4" customHeight="1">
      <c r="B12" s="235">
        <v>7</v>
      </c>
      <c r="C12" s="268"/>
      <c r="D12" s="207" t="s">
        <v>44</v>
      </c>
      <c r="E12" s="344" t="s">
        <v>7</v>
      </c>
      <c r="F12" s="237" t="s">
        <v>249</v>
      </c>
      <c r="G12" s="206" t="s">
        <v>210</v>
      </c>
      <c r="H12" s="321" t="s">
        <v>223</v>
      </c>
      <c r="I12" s="345" t="s">
        <v>250</v>
      </c>
      <c r="J12" s="321">
        <v>0.04</v>
      </c>
      <c r="K12" s="243"/>
      <c r="L12" s="243">
        <v>80</v>
      </c>
      <c r="M12" s="341">
        <f t="shared" si="0"/>
        <v>3.2</v>
      </c>
    </row>
    <row r="13" spans="2:13" ht="48.6" customHeight="1">
      <c r="B13" s="235">
        <v>17</v>
      </c>
      <c r="C13" s="268"/>
      <c r="D13" s="207"/>
      <c r="E13" s="344"/>
      <c r="F13" s="237"/>
      <c r="G13" s="207"/>
      <c r="H13" s="321"/>
      <c r="I13" s="345"/>
      <c r="J13" s="321"/>
      <c r="K13" s="243"/>
      <c r="L13" s="243"/>
      <c r="M13" s="341">
        <f t="shared" si="0"/>
        <v>0</v>
      </c>
    </row>
    <row r="14" spans="2:13" ht="48.6" customHeight="1">
      <c r="B14" s="105"/>
      <c r="C14" s="268"/>
      <c r="D14" s="107" t="s">
        <v>44</v>
      </c>
      <c r="E14" s="128" t="s">
        <v>284</v>
      </c>
      <c r="F14" s="104"/>
      <c r="G14" s="107"/>
      <c r="H14" s="108"/>
      <c r="I14" s="127" t="s">
        <v>287</v>
      </c>
      <c r="J14" s="108">
        <v>0.04</v>
      </c>
      <c r="K14" s="117"/>
      <c r="L14" s="117">
        <f>80%/92%*100</f>
        <v>86.956521739130437</v>
      </c>
      <c r="M14" s="119">
        <f>L14*J14</f>
        <v>3.4782608695652177</v>
      </c>
    </row>
    <row r="15" spans="2:13" ht="48.6" customHeight="1">
      <c r="B15" s="105"/>
      <c r="C15" s="268"/>
      <c r="D15" s="107" t="s">
        <v>44</v>
      </c>
      <c r="E15" s="128" t="s">
        <v>285</v>
      </c>
      <c r="F15" s="104"/>
      <c r="G15" s="107"/>
      <c r="H15" s="108"/>
      <c r="I15" s="127" t="s">
        <v>288</v>
      </c>
      <c r="J15" s="108">
        <v>0.04</v>
      </c>
      <c r="K15" s="117"/>
      <c r="L15" s="117">
        <f>60%/70%*100</f>
        <v>85.714285714285722</v>
      </c>
      <c r="M15" s="119">
        <f>L15*J15</f>
        <v>3.4285714285714288</v>
      </c>
    </row>
    <row r="16" spans="2:13" ht="48.6" customHeight="1">
      <c r="B16" s="105"/>
      <c r="C16" s="268"/>
      <c r="D16" s="107" t="s">
        <v>44</v>
      </c>
      <c r="E16" s="128" t="s">
        <v>286</v>
      </c>
      <c r="F16" s="104"/>
      <c r="G16" s="107"/>
      <c r="H16" s="108"/>
      <c r="I16" s="127" t="s">
        <v>289</v>
      </c>
      <c r="J16" s="108">
        <v>0.04</v>
      </c>
      <c r="K16" s="117"/>
      <c r="L16" s="117">
        <f>70%/80%*100</f>
        <v>87.499999999999986</v>
      </c>
      <c r="M16" s="119">
        <f>L16*J16</f>
        <v>3.4999999999999996</v>
      </c>
    </row>
    <row r="17" spans="2:13" ht="57.6">
      <c r="B17" s="105">
        <v>8</v>
      </c>
      <c r="C17" s="268"/>
      <c r="D17" s="107" t="s">
        <v>45</v>
      </c>
      <c r="E17" s="89" t="s">
        <v>38</v>
      </c>
      <c r="F17" s="10" t="s">
        <v>237</v>
      </c>
      <c r="G17" s="115" t="s">
        <v>213</v>
      </c>
      <c r="H17" s="115" t="s">
        <v>251</v>
      </c>
      <c r="I17" s="10" t="s">
        <v>252</v>
      </c>
      <c r="J17" s="108">
        <v>0.04</v>
      </c>
      <c r="K17" s="84"/>
      <c r="L17" s="117">
        <f>5%/6%*100</f>
        <v>83.333333333333343</v>
      </c>
      <c r="M17" s="116">
        <f>L17*J17</f>
        <v>3.3333333333333339</v>
      </c>
    </row>
    <row r="18" spans="2:13" ht="14.4" customHeight="1">
      <c r="B18" s="235">
        <v>9</v>
      </c>
      <c r="C18" s="268"/>
      <c r="D18" s="207" t="s">
        <v>46</v>
      </c>
      <c r="E18" s="237" t="s">
        <v>12</v>
      </c>
      <c r="F18" s="237" t="s">
        <v>179</v>
      </c>
      <c r="G18" s="206" t="s">
        <v>238</v>
      </c>
      <c r="H18" s="206" t="s">
        <v>253</v>
      </c>
      <c r="I18" s="237" t="s">
        <v>271</v>
      </c>
      <c r="J18" s="242">
        <v>0.04</v>
      </c>
      <c r="K18" s="243"/>
      <c r="L18" s="243">
        <f>100-30</f>
        <v>70</v>
      </c>
      <c r="M18" s="340">
        <f>L18*J18</f>
        <v>2.8000000000000003</v>
      </c>
    </row>
    <row r="19" spans="2:13" ht="33.6" customHeight="1">
      <c r="B19" s="235">
        <v>32.428571428571502</v>
      </c>
      <c r="C19" s="268"/>
      <c r="D19" s="207"/>
      <c r="E19" s="237"/>
      <c r="F19" s="237"/>
      <c r="G19" s="207"/>
      <c r="H19" s="206"/>
      <c r="I19" s="237"/>
      <c r="J19" s="242"/>
      <c r="K19" s="243"/>
      <c r="L19" s="243"/>
      <c r="M19" s="340"/>
    </row>
    <row r="20" spans="2:13" ht="52.5" customHeight="1">
      <c r="B20" s="105">
        <v>10</v>
      </c>
      <c r="C20" s="342" t="s">
        <v>3</v>
      </c>
      <c r="D20" s="343"/>
      <c r="E20" s="85" t="s">
        <v>42</v>
      </c>
      <c r="F20" s="86" t="s">
        <v>29</v>
      </c>
      <c r="G20" s="90" t="s">
        <v>210</v>
      </c>
      <c r="H20" s="90" t="s">
        <v>239</v>
      </c>
      <c r="I20" s="86" t="s">
        <v>255</v>
      </c>
      <c r="J20" s="113">
        <v>0.02</v>
      </c>
      <c r="K20" s="87"/>
      <c r="L20" s="114">
        <f>82/90*100</f>
        <v>91.111111111111114</v>
      </c>
      <c r="M20" s="109">
        <f>L20*J20</f>
        <v>1.8222222222222224</v>
      </c>
    </row>
    <row r="21" spans="2:13" ht="19.5" customHeight="1">
      <c r="B21" s="235">
        <v>11</v>
      </c>
      <c r="C21" s="342"/>
      <c r="D21" s="343"/>
      <c r="E21" s="326" t="s">
        <v>16</v>
      </c>
      <c r="F21" s="327" t="s">
        <v>254</v>
      </c>
      <c r="G21" s="328" t="s">
        <v>215</v>
      </c>
      <c r="H21" s="328" t="s">
        <v>227</v>
      </c>
      <c r="I21" s="327" t="s">
        <v>268</v>
      </c>
      <c r="J21" s="322">
        <v>0.02</v>
      </c>
      <c r="K21" s="323"/>
      <c r="L21" s="323">
        <v>0</v>
      </c>
      <c r="M21" s="324">
        <f>L21*J21</f>
        <v>0</v>
      </c>
    </row>
    <row r="22" spans="2:13" ht="48" customHeight="1">
      <c r="B22" s="235"/>
      <c r="C22" s="342"/>
      <c r="D22" s="343"/>
      <c r="E22" s="326"/>
      <c r="F22" s="327"/>
      <c r="G22" s="328"/>
      <c r="H22" s="328"/>
      <c r="I22" s="327"/>
      <c r="J22" s="322"/>
      <c r="K22" s="323"/>
      <c r="L22" s="323"/>
      <c r="M22" s="324"/>
    </row>
    <row r="23" spans="2:13" ht="54.6" customHeight="1">
      <c r="B23" s="105"/>
      <c r="C23" s="342"/>
      <c r="D23" s="343"/>
      <c r="E23" s="110" t="s">
        <v>270</v>
      </c>
      <c r="F23" s="111" t="s">
        <v>272</v>
      </c>
      <c r="G23" s="112" t="s">
        <v>211</v>
      </c>
      <c r="H23" s="112" t="s">
        <v>219</v>
      </c>
      <c r="I23" s="111" t="s">
        <v>273</v>
      </c>
      <c r="J23" s="113">
        <v>0.03</v>
      </c>
      <c r="K23" s="114"/>
      <c r="L23" s="114">
        <f>100-5*10</f>
        <v>50</v>
      </c>
      <c r="M23" s="109">
        <f>L23*J23</f>
        <v>1.5</v>
      </c>
    </row>
    <row r="24" spans="2:13" ht="19.5" customHeight="1">
      <c r="B24" s="235">
        <v>12</v>
      </c>
      <c r="C24" s="342"/>
      <c r="D24" s="343"/>
      <c r="E24" s="326" t="s">
        <v>201</v>
      </c>
      <c r="F24" s="327" t="s">
        <v>256</v>
      </c>
      <c r="G24" s="328" t="s">
        <v>216</v>
      </c>
      <c r="H24" s="328" t="s">
        <v>221</v>
      </c>
      <c r="I24" s="326" t="s">
        <v>281</v>
      </c>
      <c r="J24" s="322">
        <v>0.02</v>
      </c>
      <c r="K24" s="323"/>
      <c r="L24" s="323">
        <v>50</v>
      </c>
      <c r="M24" s="324">
        <f>L24*J24</f>
        <v>1</v>
      </c>
    </row>
    <row r="25" spans="2:13" ht="34.200000000000003" customHeight="1">
      <c r="B25" s="235"/>
      <c r="C25" s="342"/>
      <c r="D25" s="343"/>
      <c r="E25" s="326"/>
      <c r="F25" s="327"/>
      <c r="G25" s="328"/>
      <c r="H25" s="328"/>
      <c r="I25" s="326"/>
      <c r="J25" s="322"/>
      <c r="K25" s="323"/>
      <c r="L25" s="323"/>
      <c r="M25" s="324"/>
    </row>
    <row r="26" spans="2:13" ht="19.5" customHeight="1">
      <c r="B26" s="310">
        <v>13</v>
      </c>
      <c r="C26" s="342"/>
      <c r="D26" s="343"/>
      <c r="E26" s="330" t="s">
        <v>282</v>
      </c>
      <c r="F26" s="332" t="s">
        <v>283</v>
      </c>
      <c r="G26" s="334" t="s">
        <v>210</v>
      </c>
      <c r="H26" s="336" t="s">
        <v>229</v>
      </c>
      <c r="I26" s="332" t="s">
        <v>269</v>
      </c>
      <c r="J26" s="308">
        <v>0.08</v>
      </c>
      <c r="K26" s="338"/>
      <c r="L26" s="338">
        <f>100+30</f>
        <v>130</v>
      </c>
      <c r="M26" s="319">
        <f>L26*J26</f>
        <v>10.4</v>
      </c>
    </row>
    <row r="27" spans="2:13" ht="51.6" customHeight="1">
      <c r="B27" s="325"/>
      <c r="C27" s="342"/>
      <c r="D27" s="343"/>
      <c r="E27" s="331"/>
      <c r="F27" s="333"/>
      <c r="G27" s="335"/>
      <c r="H27" s="337"/>
      <c r="I27" s="333"/>
      <c r="J27" s="309"/>
      <c r="K27" s="339"/>
      <c r="L27" s="339"/>
      <c r="M27" s="320"/>
    </row>
    <row r="28" spans="2:13" ht="15" customHeight="1">
      <c r="B28" s="235">
        <v>14</v>
      </c>
      <c r="C28" s="268" t="s">
        <v>34</v>
      </c>
      <c r="D28" s="207"/>
      <c r="E28" s="237" t="s">
        <v>230</v>
      </c>
      <c r="F28" s="312" t="s">
        <v>257</v>
      </c>
      <c r="G28" s="314" t="s">
        <v>210</v>
      </c>
      <c r="H28" s="318" t="s">
        <v>232</v>
      </c>
      <c r="I28" s="329" t="s">
        <v>259</v>
      </c>
      <c r="J28" s="242">
        <v>0.03</v>
      </c>
      <c r="K28" s="304"/>
      <c r="L28" s="304">
        <f>85%/90%*100</f>
        <v>94.444444444444443</v>
      </c>
      <c r="M28" s="306">
        <f>L28*J28</f>
        <v>2.833333333333333</v>
      </c>
    </row>
    <row r="29" spans="2:13" ht="42.6" customHeight="1">
      <c r="B29" s="235"/>
      <c r="C29" s="268"/>
      <c r="D29" s="207"/>
      <c r="E29" s="237"/>
      <c r="F29" s="312"/>
      <c r="G29" s="318"/>
      <c r="H29" s="318"/>
      <c r="I29" s="312"/>
      <c r="J29" s="242"/>
      <c r="K29" s="304"/>
      <c r="L29" s="304"/>
      <c r="M29" s="306"/>
    </row>
    <row r="30" spans="2:13" ht="19.5" customHeight="1">
      <c r="B30" s="235">
        <v>15</v>
      </c>
      <c r="C30" s="268"/>
      <c r="D30" s="207"/>
      <c r="E30" s="237" t="s">
        <v>36</v>
      </c>
      <c r="F30" s="312" t="s">
        <v>260</v>
      </c>
      <c r="G30" s="314" t="s">
        <v>210</v>
      </c>
      <c r="H30" s="312" t="s">
        <v>233</v>
      </c>
      <c r="I30" s="312" t="s">
        <v>261</v>
      </c>
      <c r="J30" s="321">
        <v>0.01</v>
      </c>
      <c r="K30" s="304"/>
      <c r="L30" s="304">
        <f>100+50</f>
        <v>150</v>
      </c>
      <c r="M30" s="306">
        <f>L30*J30</f>
        <v>1.5</v>
      </c>
    </row>
    <row r="31" spans="2:13" ht="19.5" customHeight="1">
      <c r="B31" s="235"/>
      <c r="C31" s="268"/>
      <c r="D31" s="207"/>
      <c r="E31" s="237"/>
      <c r="F31" s="312"/>
      <c r="G31" s="318"/>
      <c r="H31" s="312"/>
      <c r="I31" s="312"/>
      <c r="J31" s="321"/>
      <c r="K31" s="304"/>
      <c r="L31" s="304"/>
      <c r="M31" s="306"/>
    </row>
    <row r="32" spans="2:13" ht="19.5" customHeight="1">
      <c r="B32" s="310">
        <v>16</v>
      </c>
      <c r="C32" s="268"/>
      <c r="D32" s="207"/>
      <c r="E32" s="237" t="s">
        <v>275</v>
      </c>
      <c r="F32" s="312" t="s">
        <v>276</v>
      </c>
      <c r="G32" s="314" t="s">
        <v>210</v>
      </c>
      <c r="H32" s="312" t="s">
        <v>233</v>
      </c>
      <c r="I32" s="312" t="s">
        <v>278</v>
      </c>
      <c r="J32" s="308">
        <v>0.16</v>
      </c>
      <c r="K32" s="304"/>
      <c r="L32" s="304">
        <v>110</v>
      </c>
      <c r="M32" s="306">
        <f>L32*J32</f>
        <v>17.600000000000001</v>
      </c>
    </row>
    <row r="33" spans="2:15" ht="19.5" customHeight="1">
      <c r="B33" s="325"/>
      <c r="C33" s="268"/>
      <c r="D33" s="207"/>
      <c r="E33" s="237"/>
      <c r="F33" s="312"/>
      <c r="G33" s="318"/>
      <c r="H33" s="312"/>
      <c r="I33" s="312"/>
      <c r="J33" s="309"/>
      <c r="K33" s="304"/>
      <c r="L33" s="304"/>
      <c r="M33" s="306"/>
    </row>
    <row r="34" spans="2:15" ht="33.75" customHeight="1">
      <c r="B34" s="235">
        <v>17</v>
      </c>
      <c r="C34" s="268"/>
      <c r="D34" s="207"/>
      <c r="E34" s="237" t="s">
        <v>187</v>
      </c>
      <c r="F34" s="312" t="s">
        <v>174</v>
      </c>
      <c r="G34" s="314" t="s">
        <v>210</v>
      </c>
      <c r="H34" s="312" t="s">
        <v>233</v>
      </c>
      <c r="I34" s="312" t="s">
        <v>262</v>
      </c>
      <c r="J34" s="242">
        <v>0.03</v>
      </c>
      <c r="K34" s="304"/>
      <c r="L34" s="304">
        <f>100+100</f>
        <v>200</v>
      </c>
      <c r="M34" s="306">
        <f>L34*J34</f>
        <v>6</v>
      </c>
    </row>
    <row r="35" spans="2:15" ht="38.25" customHeight="1">
      <c r="B35" s="310"/>
      <c r="C35" s="316"/>
      <c r="D35" s="317"/>
      <c r="E35" s="311" t="s">
        <v>37</v>
      </c>
      <c r="F35" s="313"/>
      <c r="G35" s="315"/>
      <c r="H35" s="313"/>
      <c r="I35" s="313"/>
      <c r="J35" s="303"/>
      <c r="K35" s="305"/>
      <c r="L35" s="305"/>
      <c r="M35" s="307"/>
    </row>
    <row r="36" spans="2:15" s="124" customFormat="1" ht="26.4" customHeight="1">
      <c r="B36" s="261" t="s">
        <v>263</v>
      </c>
      <c r="C36" s="262"/>
      <c r="D36" s="262"/>
      <c r="E36" s="262"/>
      <c r="F36" s="262"/>
      <c r="G36" s="262"/>
      <c r="H36" s="262"/>
      <c r="I36" s="262"/>
      <c r="J36" s="262"/>
      <c r="K36" s="262"/>
      <c r="L36" s="263"/>
      <c r="M36" s="122">
        <f>SUM(M3:M35)</f>
        <v>87.495721187025538</v>
      </c>
      <c r="N36" s="123"/>
    </row>
    <row r="37" spans="2:15" s="124" customFormat="1" ht="26.4" customHeight="1">
      <c r="B37" s="261" t="s">
        <v>264</v>
      </c>
      <c r="C37" s="262"/>
      <c r="D37" s="262"/>
      <c r="E37" s="262"/>
      <c r="F37" s="262"/>
      <c r="G37" s="262"/>
      <c r="H37" s="262"/>
      <c r="I37" s="262"/>
      <c r="J37" s="262"/>
      <c r="K37" s="262"/>
      <c r="L37" s="263" t="s">
        <v>264</v>
      </c>
      <c r="M37" s="122">
        <f>SUM(M3:M19)</f>
        <v>44.840165631469979</v>
      </c>
      <c r="N37" s="125">
        <f>SUM(J3:J19)</f>
        <v>0.6</v>
      </c>
      <c r="O37" s="123" t="s">
        <v>267</v>
      </c>
    </row>
    <row r="38" spans="2:15" s="124" customFormat="1" ht="26.4" customHeight="1" thickBot="1">
      <c r="B38" s="264" t="s">
        <v>266</v>
      </c>
      <c r="C38" s="265"/>
      <c r="D38" s="265"/>
      <c r="E38" s="265"/>
      <c r="F38" s="265"/>
      <c r="G38" s="265"/>
      <c r="H38" s="265"/>
      <c r="I38" s="265"/>
      <c r="J38" s="265"/>
      <c r="K38" s="265"/>
      <c r="L38" s="266" t="s">
        <v>265</v>
      </c>
      <c r="M38" s="126">
        <f>SUM(M20:M35)</f>
        <v>42.655555555555559</v>
      </c>
      <c r="N38" s="125">
        <f>SUM(J20:J35)</f>
        <v>0.4</v>
      </c>
      <c r="O38" s="123" t="s">
        <v>267</v>
      </c>
    </row>
    <row r="39" spans="2:15">
      <c r="N39" s="4"/>
    </row>
  </sheetData>
  <mergeCells count="133">
    <mergeCell ref="K3:K4"/>
    <mergeCell ref="F8:F9"/>
    <mergeCell ref="M8:M9"/>
    <mergeCell ref="B10:B11"/>
    <mergeCell ref="D10:D11"/>
    <mergeCell ref="E10:E11"/>
    <mergeCell ref="F10:F11"/>
    <mergeCell ref="G10:G11"/>
    <mergeCell ref="H10:H11"/>
    <mergeCell ref="I10:I11"/>
    <mergeCell ref="G8:G9"/>
    <mergeCell ref="H8:H9"/>
    <mergeCell ref="I8:I9"/>
    <mergeCell ref="J8:J9"/>
    <mergeCell ref="K8:K9"/>
    <mergeCell ref="L8:L9"/>
    <mergeCell ref="L10:L11"/>
    <mergeCell ref="L3:L4"/>
    <mergeCell ref="M10:M11"/>
    <mergeCell ref="K10:K11"/>
    <mergeCell ref="M3:M4"/>
    <mergeCell ref="B3:B4"/>
    <mergeCell ref="B12:B13"/>
    <mergeCell ref="D12:D13"/>
    <mergeCell ref="E12:E13"/>
    <mergeCell ref="F12:F13"/>
    <mergeCell ref="G12:G13"/>
    <mergeCell ref="H12:H13"/>
    <mergeCell ref="I12:I13"/>
    <mergeCell ref="J12:J13"/>
    <mergeCell ref="J10:J11"/>
    <mergeCell ref="C3:C19"/>
    <mergeCell ref="D3:D4"/>
    <mergeCell ref="E3:E4"/>
    <mergeCell ref="F3:F4"/>
    <mergeCell ref="I3:I4"/>
    <mergeCell ref="J3:J4"/>
    <mergeCell ref="M18:M19"/>
    <mergeCell ref="G3:G4"/>
    <mergeCell ref="B8:B9"/>
    <mergeCell ref="D8:D9"/>
    <mergeCell ref="E8:E9"/>
    <mergeCell ref="H3:H4"/>
    <mergeCell ref="M21:M22"/>
    <mergeCell ref="K12:K13"/>
    <mergeCell ref="L12:L13"/>
    <mergeCell ref="M12:M13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B18:B19"/>
    <mergeCell ref="C20:C27"/>
    <mergeCell ref="D20:D27"/>
    <mergeCell ref="J21:J22"/>
    <mergeCell ref="K21:K22"/>
    <mergeCell ref="L21:L22"/>
    <mergeCell ref="B26:B27"/>
    <mergeCell ref="E26:E27"/>
    <mergeCell ref="F26:F27"/>
    <mergeCell ref="G26:G27"/>
    <mergeCell ref="H26:H27"/>
    <mergeCell ref="I26:I27"/>
    <mergeCell ref="B24:B25"/>
    <mergeCell ref="E24:E25"/>
    <mergeCell ref="F24:F25"/>
    <mergeCell ref="G24:G25"/>
    <mergeCell ref="H24:H25"/>
    <mergeCell ref="I24:I25"/>
    <mergeCell ref="K26:K27"/>
    <mergeCell ref="L26:L27"/>
    <mergeCell ref="B28:B29"/>
    <mergeCell ref="B21:B22"/>
    <mergeCell ref="E21:E22"/>
    <mergeCell ref="F21:F22"/>
    <mergeCell ref="G21:G22"/>
    <mergeCell ref="H21:H22"/>
    <mergeCell ref="I21:I22"/>
    <mergeCell ref="I28:I29"/>
    <mergeCell ref="J28:J29"/>
    <mergeCell ref="J26:J27"/>
    <mergeCell ref="B32:B33"/>
    <mergeCell ref="E32:E33"/>
    <mergeCell ref="F32:F33"/>
    <mergeCell ref="G32:G33"/>
    <mergeCell ref="H32:H33"/>
    <mergeCell ref="I32:I33"/>
    <mergeCell ref="B30:B31"/>
    <mergeCell ref="E30:E31"/>
    <mergeCell ref="F30:F31"/>
    <mergeCell ref="G30:G31"/>
    <mergeCell ref="H30:H31"/>
    <mergeCell ref="I30:I31"/>
    <mergeCell ref="M26:M27"/>
    <mergeCell ref="J30:J31"/>
    <mergeCell ref="K30:K31"/>
    <mergeCell ref="L30:L31"/>
    <mergeCell ref="M30:M31"/>
    <mergeCell ref="J24:J25"/>
    <mergeCell ref="K24:K25"/>
    <mergeCell ref="L24:L25"/>
    <mergeCell ref="M24:M25"/>
    <mergeCell ref="K28:K29"/>
    <mergeCell ref="L28:L29"/>
    <mergeCell ref="B38:L38"/>
    <mergeCell ref="J34:J35"/>
    <mergeCell ref="K34:K35"/>
    <mergeCell ref="L34:L35"/>
    <mergeCell ref="M34:M35"/>
    <mergeCell ref="B36:L36"/>
    <mergeCell ref="B37:L37"/>
    <mergeCell ref="J32:J33"/>
    <mergeCell ref="K32:K33"/>
    <mergeCell ref="L32:L33"/>
    <mergeCell ref="M32:M33"/>
    <mergeCell ref="B34:B35"/>
    <mergeCell ref="E34:E35"/>
    <mergeCell ref="F34:F35"/>
    <mergeCell ref="G34:G35"/>
    <mergeCell ref="H34:H35"/>
    <mergeCell ref="I34:I35"/>
    <mergeCell ref="C28:C35"/>
    <mergeCell ref="D28:D35"/>
    <mergeCell ref="E28:E29"/>
    <mergeCell ref="F28:F29"/>
    <mergeCell ref="G28:G29"/>
    <mergeCell ref="M28:M29"/>
    <mergeCell ref="H28:H29"/>
  </mergeCells>
  <phoneticPr fontId="15" type="noConversion"/>
  <pageMargins left="0.7" right="0.7" top="0.75" bottom="0.75" header="0.3" footer="0.3"/>
  <pageSetup paperSize="9" orientation="portrait" r:id="rId1"/>
  <headerFooter>
    <oddFooter>&amp;L&amp;1#&amp;"Calibri"&amp;10&amp;K737373Caterpillar: Confidential Green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21D8-BECC-4831-87A0-91C43800478D}">
  <dimension ref="B1:O36"/>
  <sheetViews>
    <sheetView topLeftCell="A10" zoomScale="65" zoomScaleNormal="65" workbookViewId="0">
      <selection activeCell="J25" sqref="J25:J26"/>
    </sheetView>
  </sheetViews>
  <sheetFormatPr defaultColWidth="9.109375" defaultRowHeight="13.8"/>
  <cols>
    <col min="1" max="1" width="3.6640625" style="3" customWidth="1"/>
    <col min="2" max="2" width="9.109375" style="4"/>
    <col min="3" max="3" width="34.44140625" style="4" customWidth="1"/>
    <col min="4" max="4" width="10.33203125" style="8" customWidth="1"/>
    <col min="5" max="5" width="48.44140625" style="3" customWidth="1"/>
    <col min="6" max="6" width="58" style="9" customWidth="1"/>
    <col min="7" max="7" width="30.109375" style="4" bestFit="1" customWidth="1"/>
    <col min="8" max="8" width="30.44140625" style="9" customWidth="1"/>
    <col min="9" max="9" width="99.109375" style="9" customWidth="1"/>
    <col min="10" max="10" width="18.5546875" style="96" customWidth="1"/>
    <col min="11" max="11" width="21.88671875" style="38" hidden="1" customWidth="1"/>
    <col min="12" max="12" width="16.33203125" style="38" bestFit="1" customWidth="1"/>
    <col min="13" max="13" width="21.88671875" style="98" bestFit="1" customWidth="1"/>
    <col min="14" max="16384" width="9.109375" style="3"/>
  </cols>
  <sheetData>
    <row r="1" spans="2:13" ht="14.4" thickBot="1"/>
    <row r="2" spans="2:13" s="57" customFormat="1" ht="61.2">
      <c r="B2" s="91" t="s">
        <v>1</v>
      </c>
      <c r="C2" s="92" t="s">
        <v>48</v>
      </c>
      <c r="D2" s="92" t="s">
        <v>49</v>
      </c>
      <c r="E2" s="92" t="s">
        <v>141</v>
      </c>
      <c r="F2" s="92" t="s">
        <v>0</v>
      </c>
      <c r="G2" s="92" t="s">
        <v>240</v>
      </c>
      <c r="H2" s="93" t="s">
        <v>234</v>
      </c>
      <c r="I2" s="92" t="s">
        <v>198</v>
      </c>
      <c r="J2" s="94" t="s">
        <v>136</v>
      </c>
      <c r="K2" s="95" t="s">
        <v>134</v>
      </c>
      <c r="L2" s="95" t="s">
        <v>137</v>
      </c>
      <c r="M2" s="97" t="s">
        <v>140</v>
      </c>
    </row>
    <row r="3" spans="2:13" ht="14.4" customHeight="1">
      <c r="B3" s="235">
        <v>1</v>
      </c>
      <c r="C3" s="268" t="s">
        <v>2</v>
      </c>
      <c r="D3" s="207" t="s">
        <v>43</v>
      </c>
      <c r="E3" s="237" t="s">
        <v>13</v>
      </c>
      <c r="F3" s="237" t="s">
        <v>25</v>
      </c>
      <c r="G3" s="207" t="s">
        <v>209</v>
      </c>
      <c r="H3" s="207" t="s">
        <v>218</v>
      </c>
      <c r="I3" s="267" t="s">
        <v>241</v>
      </c>
      <c r="J3" s="346">
        <v>0.1</v>
      </c>
      <c r="K3" s="258">
        <v>0</v>
      </c>
      <c r="L3" s="258">
        <f>100-30</f>
        <v>70</v>
      </c>
      <c r="M3" s="341">
        <f>L3*J3</f>
        <v>7</v>
      </c>
    </row>
    <row r="4" spans="2:13" ht="35.4" customHeight="1">
      <c r="B4" s="235">
        <v>2</v>
      </c>
      <c r="C4" s="268"/>
      <c r="D4" s="207"/>
      <c r="E4" s="237"/>
      <c r="F4" s="237"/>
      <c r="G4" s="207"/>
      <c r="H4" s="207"/>
      <c r="I4" s="267"/>
      <c r="J4" s="346"/>
      <c r="K4" s="258"/>
      <c r="L4" s="258"/>
      <c r="M4" s="341"/>
    </row>
    <row r="5" spans="2:13" ht="41.25" customHeight="1">
      <c r="B5" s="105">
        <v>2</v>
      </c>
      <c r="C5" s="268"/>
      <c r="D5" s="107" t="s">
        <v>43</v>
      </c>
      <c r="E5" s="104" t="s">
        <v>14</v>
      </c>
      <c r="F5" s="104" t="s">
        <v>243</v>
      </c>
      <c r="G5" s="115" t="s">
        <v>210</v>
      </c>
      <c r="H5" s="107" t="s">
        <v>225</v>
      </c>
      <c r="I5" s="121" t="s">
        <v>242</v>
      </c>
      <c r="J5" s="120">
        <v>0.1</v>
      </c>
      <c r="K5" s="118">
        <v>0</v>
      </c>
      <c r="L5" s="118">
        <f>100-20-20</f>
        <v>60</v>
      </c>
      <c r="M5" s="119">
        <f>L5*J5</f>
        <v>6</v>
      </c>
    </row>
    <row r="6" spans="2:13" ht="48" customHeight="1">
      <c r="B6" s="105">
        <v>3</v>
      </c>
      <c r="C6" s="268"/>
      <c r="D6" s="107" t="s">
        <v>43</v>
      </c>
      <c r="E6" s="104" t="s">
        <v>244</v>
      </c>
      <c r="F6" s="104" t="s">
        <v>243</v>
      </c>
      <c r="G6" s="115" t="s">
        <v>210</v>
      </c>
      <c r="H6" s="107" t="s">
        <v>218</v>
      </c>
      <c r="I6" s="121" t="s">
        <v>245</v>
      </c>
      <c r="J6" s="106">
        <v>0.03</v>
      </c>
      <c r="K6" s="118"/>
      <c r="L6" s="118">
        <v>90</v>
      </c>
      <c r="M6" s="119">
        <f>L6*J6</f>
        <v>2.6999999999999997</v>
      </c>
    </row>
    <row r="7" spans="2:13" ht="42" customHeight="1">
      <c r="B7" s="105">
        <v>4</v>
      </c>
      <c r="C7" s="268"/>
      <c r="D7" s="107" t="s">
        <v>43</v>
      </c>
      <c r="E7" s="104" t="s">
        <v>236</v>
      </c>
      <c r="F7" s="104" t="s">
        <v>243</v>
      </c>
      <c r="G7" s="115" t="s">
        <v>235</v>
      </c>
      <c r="H7" s="107" t="s">
        <v>218</v>
      </c>
      <c r="I7" s="121" t="s">
        <v>258</v>
      </c>
      <c r="J7" s="106">
        <v>0.03</v>
      </c>
      <c r="K7" s="118"/>
      <c r="L7" s="118">
        <v>80</v>
      </c>
      <c r="M7" s="119">
        <f>L7*J7</f>
        <v>2.4</v>
      </c>
    </row>
    <row r="8" spans="2:13" ht="16.5" customHeight="1">
      <c r="B8" s="235">
        <v>5</v>
      </c>
      <c r="C8" s="268"/>
      <c r="D8" s="207" t="s">
        <v>43</v>
      </c>
      <c r="E8" s="237" t="s">
        <v>4</v>
      </c>
      <c r="F8" s="237" t="s">
        <v>21</v>
      </c>
      <c r="G8" s="206" t="s">
        <v>211</v>
      </c>
      <c r="H8" s="207" t="s">
        <v>219</v>
      </c>
      <c r="I8" s="237" t="s">
        <v>246</v>
      </c>
      <c r="J8" s="321">
        <v>0.05</v>
      </c>
      <c r="K8" s="258"/>
      <c r="L8" s="258">
        <f>100-50</f>
        <v>50</v>
      </c>
      <c r="M8" s="341">
        <f t="shared" ref="M8:M13" si="0">L8*J8</f>
        <v>2.5</v>
      </c>
    </row>
    <row r="9" spans="2:13" ht="16.5" customHeight="1">
      <c r="B9" s="235">
        <v>9.2857142857142794</v>
      </c>
      <c r="C9" s="268"/>
      <c r="D9" s="207"/>
      <c r="E9" s="237"/>
      <c r="F9" s="237" t="s">
        <v>19</v>
      </c>
      <c r="G9" s="206"/>
      <c r="H9" s="207"/>
      <c r="I9" s="237"/>
      <c r="J9" s="321"/>
      <c r="K9" s="258"/>
      <c r="L9" s="258"/>
      <c r="M9" s="341">
        <f t="shared" si="0"/>
        <v>0</v>
      </c>
    </row>
    <row r="10" spans="2:13" ht="14.4" customHeight="1">
      <c r="B10" s="235">
        <v>6</v>
      </c>
      <c r="C10" s="268"/>
      <c r="D10" s="207" t="s">
        <v>44</v>
      </c>
      <c r="E10" s="237" t="s">
        <v>39</v>
      </c>
      <c r="F10" s="237" t="s">
        <v>18</v>
      </c>
      <c r="G10" s="207" t="s">
        <v>212</v>
      </c>
      <c r="H10" s="207" t="s">
        <v>247</v>
      </c>
      <c r="I10" s="237" t="s">
        <v>248</v>
      </c>
      <c r="J10" s="347">
        <v>0.1</v>
      </c>
      <c r="K10" s="243"/>
      <c r="L10" s="243">
        <v>90</v>
      </c>
      <c r="M10" s="341">
        <f t="shared" si="0"/>
        <v>9</v>
      </c>
    </row>
    <row r="11" spans="2:13" ht="14.4" customHeight="1">
      <c r="B11" s="235">
        <v>14.4285714285714</v>
      </c>
      <c r="C11" s="268"/>
      <c r="D11" s="207"/>
      <c r="E11" s="237"/>
      <c r="F11" s="237"/>
      <c r="G11" s="207"/>
      <c r="H11" s="207"/>
      <c r="I11" s="237"/>
      <c r="J11" s="347"/>
      <c r="K11" s="243"/>
      <c r="L11" s="243"/>
      <c r="M11" s="341">
        <f t="shared" si="0"/>
        <v>0</v>
      </c>
    </row>
    <row r="12" spans="2:13" ht="14.4" customHeight="1">
      <c r="B12" s="235">
        <v>7</v>
      </c>
      <c r="C12" s="268"/>
      <c r="D12" s="207" t="s">
        <v>44</v>
      </c>
      <c r="E12" s="344" t="s">
        <v>290</v>
      </c>
      <c r="F12" s="344" t="s">
        <v>291</v>
      </c>
      <c r="G12" s="206"/>
      <c r="H12" s="321"/>
      <c r="I12" s="345" t="s">
        <v>289</v>
      </c>
      <c r="J12" s="347">
        <v>0.1</v>
      </c>
      <c r="K12" s="243"/>
      <c r="L12" s="243">
        <f>70%/80%*100</f>
        <v>87.499999999999986</v>
      </c>
      <c r="M12" s="341">
        <f t="shared" si="0"/>
        <v>8.7499999999999982</v>
      </c>
    </row>
    <row r="13" spans="2:13" ht="48.6" customHeight="1">
      <c r="B13" s="235">
        <v>17</v>
      </c>
      <c r="C13" s="268"/>
      <c r="D13" s="207"/>
      <c r="E13" s="344"/>
      <c r="F13" s="344"/>
      <c r="G13" s="207"/>
      <c r="H13" s="321"/>
      <c r="I13" s="345"/>
      <c r="J13" s="347"/>
      <c r="K13" s="243"/>
      <c r="L13" s="243"/>
      <c r="M13" s="341">
        <f t="shared" si="0"/>
        <v>0</v>
      </c>
    </row>
    <row r="14" spans="2:13" ht="57.6">
      <c r="B14" s="105">
        <v>8</v>
      </c>
      <c r="C14" s="268"/>
      <c r="D14" s="107" t="s">
        <v>45</v>
      </c>
      <c r="E14" s="89" t="s">
        <v>38</v>
      </c>
      <c r="F14" s="10" t="s">
        <v>237</v>
      </c>
      <c r="G14" s="115" t="s">
        <v>213</v>
      </c>
      <c r="H14" s="115" t="s">
        <v>251</v>
      </c>
      <c r="I14" s="10" t="s">
        <v>252</v>
      </c>
      <c r="J14" s="108">
        <v>0.05</v>
      </c>
      <c r="K14" s="84"/>
      <c r="L14" s="117">
        <f>5%/6%*100</f>
        <v>83.333333333333343</v>
      </c>
      <c r="M14" s="116">
        <f>L14*J14</f>
        <v>4.166666666666667</v>
      </c>
    </row>
    <row r="15" spans="2:13" ht="14.4" customHeight="1">
      <c r="B15" s="235">
        <v>9</v>
      </c>
      <c r="C15" s="268"/>
      <c r="D15" s="207" t="s">
        <v>46</v>
      </c>
      <c r="E15" s="237" t="s">
        <v>12</v>
      </c>
      <c r="F15" s="237" t="s">
        <v>179</v>
      </c>
      <c r="G15" s="206" t="s">
        <v>238</v>
      </c>
      <c r="H15" s="206" t="s">
        <v>253</v>
      </c>
      <c r="I15" s="237" t="s">
        <v>271</v>
      </c>
      <c r="J15" s="242">
        <v>0.04</v>
      </c>
      <c r="K15" s="243"/>
      <c r="L15" s="243">
        <f>100-30</f>
        <v>70</v>
      </c>
      <c r="M15" s="340">
        <f>L15*J15</f>
        <v>2.8000000000000003</v>
      </c>
    </row>
    <row r="16" spans="2:13" ht="33.6" customHeight="1">
      <c r="B16" s="235">
        <v>32.428571428571502</v>
      </c>
      <c r="C16" s="268"/>
      <c r="D16" s="207"/>
      <c r="E16" s="237"/>
      <c r="F16" s="237"/>
      <c r="G16" s="207"/>
      <c r="H16" s="206"/>
      <c r="I16" s="237"/>
      <c r="J16" s="242"/>
      <c r="K16" s="243"/>
      <c r="L16" s="243"/>
      <c r="M16" s="340"/>
    </row>
    <row r="17" spans="2:13" ht="52.5" customHeight="1">
      <c r="B17" s="105">
        <v>10</v>
      </c>
      <c r="C17" s="342" t="s">
        <v>3</v>
      </c>
      <c r="D17" s="343"/>
      <c r="E17" s="85" t="s">
        <v>42</v>
      </c>
      <c r="F17" s="86" t="s">
        <v>29</v>
      </c>
      <c r="G17" s="90" t="s">
        <v>210</v>
      </c>
      <c r="H17" s="90" t="s">
        <v>239</v>
      </c>
      <c r="I17" s="86" t="s">
        <v>255</v>
      </c>
      <c r="J17" s="113">
        <v>0.02</v>
      </c>
      <c r="K17" s="87"/>
      <c r="L17" s="114">
        <f>82/90*100</f>
        <v>91.111111111111114</v>
      </c>
      <c r="M17" s="109">
        <f>L17*J17</f>
        <v>1.8222222222222224</v>
      </c>
    </row>
    <row r="18" spans="2:13" ht="19.5" customHeight="1">
      <c r="B18" s="235">
        <v>11</v>
      </c>
      <c r="C18" s="342"/>
      <c r="D18" s="343"/>
      <c r="E18" s="326" t="s">
        <v>16</v>
      </c>
      <c r="F18" s="327" t="s">
        <v>254</v>
      </c>
      <c r="G18" s="328" t="s">
        <v>215</v>
      </c>
      <c r="H18" s="328" t="s">
        <v>227</v>
      </c>
      <c r="I18" s="327" t="s">
        <v>268</v>
      </c>
      <c r="J18" s="322">
        <v>0.02</v>
      </c>
      <c r="K18" s="323"/>
      <c r="L18" s="323">
        <v>0</v>
      </c>
      <c r="M18" s="324">
        <f>L18*J18</f>
        <v>0</v>
      </c>
    </row>
    <row r="19" spans="2:13" ht="48" customHeight="1">
      <c r="B19" s="235"/>
      <c r="C19" s="342"/>
      <c r="D19" s="343"/>
      <c r="E19" s="326"/>
      <c r="F19" s="327"/>
      <c r="G19" s="328"/>
      <c r="H19" s="328"/>
      <c r="I19" s="327"/>
      <c r="J19" s="322"/>
      <c r="K19" s="323"/>
      <c r="L19" s="323"/>
      <c r="M19" s="324"/>
    </row>
    <row r="20" spans="2:13" ht="54.6" customHeight="1">
      <c r="B20" s="105"/>
      <c r="C20" s="342"/>
      <c r="D20" s="343"/>
      <c r="E20" s="110" t="s">
        <v>270</v>
      </c>
      <c r="F20" s="111" t="s">
        <v>272</v>
      </c>
      <c r="G20" s="112" t="s">
        <v>211</v>
      </c>
      <c r="H20" s="112" t="s">
        <v>219</v>
      </c>
      <c r="I20" s="111" t="s">
        <v>273</v>
      </c>
      <c r="J20" s="113">
        <v>0.03</v>
      </c>
      <c r="K20" s="114"/>
      <c r="L20" s="114">
        <f>100-5*10</f>
        <v>50</v>
      </c>
      <c r="M20" s="109">
        <f>L20*J20</f>
        <v>1.5</v>
      </c>
    </row>
    <row r="21" spans="2:13" ht="19.5" customHeight="1">
      <c r="B21" s="235">
        <v>12</v>
      </c>
      <c r="C21" s="342"/>
      <c r="D21" s="343"/>
      <c r="E21" s="326" t="s">
        <v>201</v>
      </c>
      <c r="F21" s="327" t="s">
        <v>256</v>
      </c>
      <c r="G21" s="328" t="s">
        <v>216</v>
      </c>
      <c r="H21" s="328" t="s">
        <v>221</v>
      </c>
      <c r="I21" s="326" t="s">
        <v>281</v>
      </c>
      <c r="J21" s="322">
        <v>0.02</v>
      </c>
      <c r="K21" s="323"/>
      <c r="L21" s="323">
        <v>50</v>
      </c>
      <c r="M21" s="324">
        <f>L21*J21</f>
        <v>1</v>
      </c>
    </row>
    <row r="22" spans="2:13" ht="34.200000000000003" customHeight="1">
      <c r="B22" s="235"/>
      <c r="C22" s="342"/>
      <c r="D22" s="343"/>
      <c r="E22" s="326"/>
      <c r="F22" s="327"/>
      <c r="G22" s="328"/>
      <c r="H22" s="328"/>
      <c r="I22" s="326"/>
      <c r="J22" s="322"/>
      <c r="K22" s="323"/>
      <c r="L22" s="323"/>
      <c r="M22" s="324"/>
    </row>
    <row r="23" spans="2:13" ht="19.5" customHeight="1">
      <c r="B23" s="310">
        <v>13</v>
      </c>
      <c r="C23" s="342"/>
      <c r="D23" s="343"/>
      <c r="E23" s="330" t="s">
        <v>282</v>
      </c>
      <c r="F23" s="332" t="s">
        <v>283</v>
      </c>
      <c r="G23" s="334" t="s">
        <v>210</v>
      </c>
      <c r="H23" s="336" t="s">
        <v>229</v>
      </c>
      <c r="I23" s="332" t="s">
        <v>269</v>
      </c>
      <c r="J23" s="308">
        <v>0.08</v>
      </c>
      <c r="K23" s="338"/>
      <c r="L23" s="338">
        <f>100+30</f>
        <v>130</v>
      </c>
      <c r="M23" s="319">
        <f>L23*J23</f>
        <v>10.4</v>
      </c>
    </row>
    <row r="24" spans="2:13" ht="51.6" customHeight="1">
      <c r="B24" s="325"/>
      <c r="C24" s="342"/>
      <c r="D24" s="343"/>
      <c r="E24" s="331"/>
      <c r="F24" s="333"/>
      <c r="G24" s="335"/>
      <c r="H24" s="337"/>
      <c r="I24" s="333"/>
      <c r="J24" s="309"/>
      <c r="K24" s="339"/>
      <c r="L24" s="339"/>
      <c r="M24" s="320"/>
    </row>
    <row r="25" spans="2:13" ht="15" customHeight="1">
      <c r="B25" s="235">
        <v>14</v>
      </c>
      <c r="C25" s="268" t="s">
        <v>34</v>
      </c>
      <c r="D25" s="207"/>
      <c r="E25" s="237" t="s">
        <v>230</v>
      </c>
      <c r="F25" s="312" t="s">
        <v>257</v>
      </c>
      <c r="G25" s="314" t="s">
        <v>210</v>
      </c>
      <c r="H25" s="318" t="s">
        <v>232</v>
      </c>
      <c r="I25" s="329" t="s">
        <v>259</v>
      </c>
      <c r="J25" s="242">
        <v>0.03</v>
      </c>
      <c r="K25" s="304"/>
      <c r="L25" s="304">
        <f>85%/90%*100</f>
        <v>94.444444444444443</v>
      </c>
      <c r="M25" s="306">
        <f>L25*J25</f>
        <v>2.833333333333333</v>
      </c>
    </row>
    <row r="26" spans="2:13" ht="42.6" customHeight="1">
      <c r="B26" s="235"/>
      <c r="C26" s="268"/>
      <c r="D26" s="207"/>
      <c r="E26" s="237"/>
      <c r="F26" s="312"/>
      <c r="G26" s="318"/>
      <c r="H26" s="318"/>
      <c r="I26" s="312"/>
      <c r="J26" s="242"/>
      <c r="K26" s="304"/>
      <c r="L26" s="304"/>
      <c r="M26" s="306"/>
    </row>
    <row r="27" spans="2:13" ht="19.5" customHeight="1">
      <c r="B27" s="235">
        <v>15</v>
      </c>
      <c r="C27" s="268"/>
      <c r="D27" s="207"/>
      <c r="E27" s="237" t="s">
        <v>36</v>
      </c>
      <c r="F27" s="312" t="s">
        <v>260</v>
      </c>
      <c r="G27" s="314" t="s">
        <v>210</v>
      </c>
      <c r="H27" s="312" t="s">
        <v>233</v>
      </c>
      <c r="I27" s="312" t="s">
        <v>261</v>
      </c>
      <c r="J27" s="321">
        <v>0.01</v>
      </c>
      <c r="K27" s="304"/>
      <c r="L27" s="304">
        <f>100+50</f>
        <v>150</v>
      </c>
      <c r="M27" s="306">
        <f>L27*J27</f>
        <v>1.5</v>
      </c>
    </row>
    <row r="28" spans="2:13" ht="19.5" customHeight="1">
      <c r="B28" s="235"/>
      <c r="C28" s="268"/>
      <c r="D28" s="207"/>
      <c r="E28" s="237"/>
      <c r="F28" s="312"/>
      <c r="G28" s="318"/>
      <c r="H28" s="312"/>
      <c r="I28" s="312"/>
      <c r="J28" s="321"/>
      <c r="K28" s="304"/>
      <c r="L28" s="304"/>
      <c r="M28" s="306"/>
    </row>
    <row r="29" spans="2:13" ht="19.5" customHeight="1">
      <c r="B29" s="310">
        <v>16</v>
      </c>
      <c r="C29" s="268"/>
      <c r="D29" s="207"/>
      <c r="E29" s="237" t="s">
        <v>275</v>
      </c>
      <c r="F29" s="312" t="s">
        <v>276</v>
      </c>
      <c r="G29" s="314" t="s">
        <v>210</v>
      </c>
      <c r="H29" s="312" t="s">
        <v>233</v>
      </c>
      <c r="I29" s="312" t="s">
        <v>278</v>
      </c>
      <c r="J29" s="308">
        <v>0.16</v>
      </c>
      <c r="K29" s="304"/>
      <c r="L29" s="304">
        <v>110</v>
      </c>
      <c r="M29" s="306">
        <f>L29*J29</f>
        <v>17.600000000000001</v>
      </c>
    </row>
    <row r="30" spans="2:13" ht="19.5" customHeight="1">
      <c r="B30" s="325"/>
      <c r="C30" s="268"/>
      <c r="D30" s="207"/>
      <c r="E30" s="237"/>
      <c r="F30" s="312"/>
      <c r="G30" s="318"/>
      <c r="H30" s="312"/>
      <c r="I30" s="312"/>
      <c r="J30" s="309"/>
      <c r="K30" s="304"/>
      <c r="L30" s="304"/>
      <c r="M30" s="306"/>
    </row>
    <row r="31" spans="2:13" ht="33.75" customHeight="1">
      <c r="B31" s="235">
        <v>17</v>
      </c>
      <c r="C31" s="268"/>
      <c r="D31" s="207"/>
      <c r="E31" s="237" t="s">
        <v>187</v>
      </c>
      <c r="F31" s="312" t="s">
        <v>174</v>
      </c>
      <c r="G31" s="314" t="s">
        <v>210</v>
      </c>
      <c r="H31" s="312" t="s">
        <v>233</v>
      </c>
      <c r="I31" s="312" t="s">
        <v>262</v>
      </c>
      <c r="J31" s="242">
        <v>0.03</v>
      </c>
      <c r="K31" s="304"/>
      <c r="L31" s="304">
        <f>100+100</f>
        <v>200</v>
      </c>
      <c r="M31" s="306">
        <f>L31*J31</f>
        <v>6</v>
      </c>
    </row>
    <row r="32" spans="2:13" ht="38.25" customHeight="1">
      <c r="B32" s="310"/>
      <c r="C32" s="316"/>
      <c r="D32" s="317"/>
      <c r="E32" s="311" t="s">
        <v>37</v>
      </c>
      <c r="F32" s="313"/>
      <c r="G32" s="315"/>
      <c r="H32" s="313"/>
      <c r="I32" s="313"/>
      <c r="J32" s="303"/>
      <c r="K32" s="305"/>
      <c r="L32" s="305"/>
      <c r="M32" s="307"/>
    </row>
    <row r="33" spans="2:15" s="124" customFormat="1" ht="26.4" customHeight="1">
      <c r="B33" s="261" t="s">
        <v>263</v>
      </c>
      <c r="C33" s="262"/>
      <c r="D33" s="262"/>
      <c r="E33" s="262"/>
      <c r="F33" s="262"/>
      <c r="G33" s="262"/>
      <c r="H33" s="262"/>
      <c r="I33" s="262"/>
      <c r="J33" s="262"/>
      <c r="K33" s="262"/>
      <c r="L33" s="263"/>
      <c r="M33" s="122">
        <f>SUM(M3:M32)</f>
        <v>87.9722222222222</v>
      </c>
      <c r="N33" s="123"/>
    </row>
    <row r="34" spans="2:15" s="124" customFormat="1" ht="26.4" customHeight="1">
      <c r="B34" s="261" t="s">
        <v>264</v>
      </c>
      <c r="C34" s="262"/>
      <c r="D34" s="262"/>
      <c r="E34" s="262"/>
      <c r="F34" s="262"/>
      <c r="G34" s="262"/>
      <c r="H34" s="262"/>
      <c r="I34" s="262"/>
      <c r="J34" s="262"/>
      <c r="K34" s="262"/>
      <c r="L34" s="263" t="s">
        <v>264</v>
      </c>
      <c r="M34" s="122">
        <f>SUM(M3:M16)</f>
        <v>45.316666666666656</v>
      </c>
      <c r="N34" s="125">
        <f>SUM(J3:J16)</f>
        <v>0.60000000000000009</v>
      </c>
      <c r="O34" s="123" t="s">
        <v>267</v>
      </c>
    </row>
    <row r="35" spans="2:15" s="124" customFormat="1" ht="26.4" customHeight="1" thickBot="1">
      <c r="B35" s="264" t="s">
        <v>266</v>
      </c>
      <c r="C35" s="265"/>
      <c r="D35" s="265"/>
      <c r="E35" s="265"/>
      <c r="F35" s="265"/>
      <c r="G35" s="265"/>
      <c r="H35" s="265"/>
      <c r="I35" s="265"/>
      <c r="J35" s="265"/>
      <c r="K35" s="265"/>
      <c r="L35" s="266" t="s">
        <v>265</v>
      </c>
      <c r="M35" s="126">
        <f>SUM(M17:M32)</f>
        <v>42.655555555555559</v>
      </c>
      <c r="N35" s="125">
        <f>SUM(J17:J32)</f>
        <v>0.4</v>
      </c>
      <c r="O35" s="123" t="s">
        <v>267</v>
      </c>
    </row>
    <row r="36" spans="2:15">
      <c r="N36" s="4"/>
    </row>
  </sheetData>
  <mergeCells count="133">
    <mergeCell ref="K3:K4"/>
    <mergeCell ref="F8:F9"/>
    <mergeCell ref="M8:M9"/>
    <mergeCell ref="B10:B11"/>
    <mergeCell ref="D10:D11"/>
    <mergeCell ref="E10:E11"/>
    <mergeCell ref="F10:F11"/>
    <mergeCell ref="G10:G11"/>
    <mergeCell ref="H10:H11"/>
    <mergeCell ref="I10:I11"/>
    <mergeCell ref="G8:G9"/>
    <mergeCell ref="H8:H9"/>
    <mergeCell ref="I8:I9"/>
    <mergeCell ref="J8:J9"/>
    <mergeCell ref="K8:K9"/>
    <mergeCell ref="L8:L9"/>
    <mergeCell ref="L10:L11"/>
    <mergeCell ref="L3:L4"/>
    <mergeCell ref="M10:M11"/>
    <mergeCell ref="K10:K11"/>
    <mergeCell ref="M3:M4"/>
    <mergeCell ref="B3:B4"/>
    <mergeCell ref="B12:B13"/>
    <mergeCell ref="D12:D13"/>
    <mergeCell ref="E12:E13"/>
    <mergeCell ref="F12:F13"/>
    <mergeCell ref="G12:G13"/>
    <mergeCell ref="H12:H13"/>
    <mergeCell ref="I12:I13"/>
    <mergeCell ref="J12:J13"/>
    <mergeCell ref="J10:J11"/>
    <mergeCell ref="C3:C16"/>
    <mergeCell ref="D3:D4"/>
    <mergeCell ref="E3:E4"/>
    <mergeCell ref="F3:F4"/>
    <mergeCell ref="I3:I4"/>
    <mergeCell ref="J3:J4"/>
    <mergeCell ref="M15:M16"/>
    <mergeCell ref="G3:G4"/>
    <mergeCell ref="B8:B9"/>
    <mergeCell ref="D8:D9"/>
    <mergeCell ref="E8:E9"/>
    <mergeCell ref="H3:H4"/>
    <mergeCell ref="M18:M19"/>
    <mergeCell ref="K12:K13"/>
    <mergeCell ref="L12:L13"/>
    <mergeCell ref="M12:M13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B15:B16"/>
    <mergeCell ref="C17:C24"/>
    <mergeCell ref="D17:D24"/>
    <mergeCell ref="J18:J19"/>
    <mergeCell ref="K18:K19"/>
    <mergeCell ref="L18:L19"/>
    <mergeCell ref="B23:B24"/>
    <mergeCell ref="E23:E24"/>
    <mergeCell ref="F23:F24"/>
    <mergeCell ref="G23:G24"/>
    <mergeCell ref="H23:H24"/>
    <mergeCell ref="I23:I24"/>
    <mergeCell ref="B21:B22"/>
    <mergeCell ref="E21:E22"/>
    <mergeCell ref="F21:F22"/>
    <mergeCell ref="G21:G22"/>
    <mergeCell ref="H21:H22"/>
    <mergeCell ref="I21:I22"/>
    <mergeCell ref="K23:K24"/>
    <mergeCell ref="L23:L24"/>
    <mergeCell ref="B25:B26"/>
    <mergeCell ref="B18:B19"/>
    <mergeCell ref="E18:E19"/>
    <mergeCell ref="F18:F19"/>
    <mergeCell ref="G18:G19"/>
    <mergeCell ref="H18:H19"/>
    <mergeCell ref="I18:I19"/>
    <mergeCell ref="I25:I26"/>
    <mergeCell ref="J25:J26"/>
    <mergeCell ref="J23:J24"/>
    <mergeCell ref="B29:B30"/>
    <mergeCell ref="E29:E30"/>
    <mergeCell ref="F29:F30"/>
    <mergeCell ref="G29:G30"/>
    <mergeCell ref="H29:H30"/>
    <mergeCell ref="I29:I30"/>
    <mergeCell ref="B27:B28"/>
    <mergeCell ref="E27:E28"/>
    <mergeCell ref="F27:F28"/>
    <mergeCell ref="G27:G28"/>
    <mergeCell ref="H27:H28"/>
    <mergeCell ref="I27:I28"/>
    <mergeCell ref="M23:M24"/>
    <mergeCell ref="J27:J28"/>
    <mergeCell ref="K27:K28"/>
    <mergeCell ref="L27:L28"/>
    <mergeCell ref="M27:M28"/>
    <mergeCell ref="J21:J22"/>
    <mergeCell ref="K21:K22"/>
    <mergeCell ref="L21:L22"/>
    <mergeCell ref="M21:M22"/>
    <mergeCell ref="K25:K26"/>
    <mergeCell ref="L25:L26"/>
    <mergeCell ref="B35:L35"/>
    <mergeCell ref="J31:J32"/>
    <mergeCell ref="K31:K32"/>
    <mergeCell ref="L31:L32"/>
    <mergeCell ref="M31:M32"/>
    <mergeCell ref="B33:L33"/>
    <mergeCell ref="B34:L34"/>
    <mergeCell ref="J29:J30"/>
    <mergeCell ref="K29:K30"/>
    <mergeCell ref="L29:L30"/>
    <mergeCell ref="M29:M30"/>
    <mergeCell ref="B31:B32"/>
    <mergeCell ref="E31:E32"/>
    <mergeCell ref="F31:F32"/>
    <mergeCell ref="G31:G32"/>
    <mergeCell ref="H31:H32"/>
    <mergeCell ref="I31:I32"/>
    <mergeCell ref="C25:C32"/>
    <mergeCell ref="D25:D32"/>
    <mergeCell ref="E25:E26"/>
    <mergeCell ref="F25:F26"/>
    <mergeCell ref="G25:G26"/>
    <mergeCell ref="M25:M26"/>
    <mergeCell ref="H25:H26"/>
  </mergeCells>
  <phoneticPr fontId="15" type="noConversion"/>
  <pageMargins left="0.7" right="0.7" top="0.75" bottom="0.75" header="0.3" footer="0.3"/>
  <pageSetup paperSize="9" orientation="portrait" r:id="rId1"/>
  <headerFooter>
    <oddFooter>&amp;L&amp;1#&amp;"Calibri"&amp;10&amp;K737373Caterpillar: Confidential Green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9E87-6123-4682-BA61-78A3E49936B8}">
  <dimension ref="A2:M31"/>
  <sheetViews>
    <sheetView topLeftCell="E1" zoomScale="71" zoomScaleNormal="71" workbookViewId="0">
      <selection activeCell="H29" sqref="H29:H30"/>
    </sheetView>
  </sheetViews>
  <sheetFormatPr defaultColWidth="9.109375" defaultRowHeight="13.8"/>
  <cols>
    <col min="1" max="1" width="9.109375" style="4"/>
    <col min="2" max="2" width="34.44140625" style="4" customWidth="1"/>
    <col min="3" max="3" width="10.33203125" style="8" customWidth="1"/>
    <col min="4" max="4" width="89.109375" style="3" customWidth="1"/>
    <col min="5" max="5" width="47.109375" style="9" bestFit="1" customWidth="1"/>
    <col min="6" max="6" width="30.109375" style="9" bestFit="1" customWidth="1"/>
    <col min="7" max="7" width="33.109375" style="9" bestFit="1" customWidth="1"/>
    <col min="8" max="8" width="51.33203125" style="9" customWidth="1"/>
    <col min="9" max="9" width="48.33203125" style="9" bestFit="1" customWidth="1"/>
    <col min="10" max="10" width="18.5546875" style="20" customWidth="1"/>
    <col min="11" max="13" width="21.88671875" style="38" bestFit="1" customWidth="1"/>
    <col min="14" max="16384" width="9.109375" style="3"/>
  </cols>
  <sheetData>
    <row r="2" spans="1:13" s="57" customFormat="1" ht="61.8" thickBot="1">
      <c r="A2" s="54" t="s">
        <v>1</v>
      </c>
      <c r="B2" s="54" t="s">
        <v>48</v>
      </c>
      <c r="C2" s="54" t="s">
        <v>49</v>
      </c>
      <c r="D2" s="54" t="s">
        <v>141</v>
      </c>
      <c r="E2" s="54" t="s">
        <v>0</v>
      </c>
      <c r="F2" s="68" t="s">
        <v>208</v>
      </c>
      <c r="G2" s="68" t="s">
        <v>217</v>
      </c>
      <c r="H2" s="54" t="s">
        <v>198</v>
      </c>
      <c r="I2" s="54" t="s">
        <v>159</v>
      </c>
      <c r="J2" s="55" t="s">
        <v>136</v>
      </c>
      <c r="K2" s="56" t="s">
        <v>134</v>
      </c>
      <c r="L2" s="56" t="s">
        <v>137</v>
      </c>
      <c r="M2" s="56" t="s">
        <v>140</v>
      </c>
    </row>
    <row r="3" spans="1:13" ht="14.4" customHeight="1">
      <c r="A3" s="402">
        <v>1</v>
      </c>
      <c r="B3" s="403" t="s">
        <v>2</v>
      </c>
      <c r="C3" s="405" t="s">
        <v>43</v>
      </c>
      <c r="D3" s="406" t="s">
        <v>13</v>
      </c>
      <c r="E3" s="406" t="s">
        <v>25</v>
      </c>
      <c r="F3" s="352" t="s">
        <v>209</v>
      </c>
      <c r="G3" s="352" t="s">
        <v>218</v>
      </c>
      <c r="H3" s="407" t="s">
        <v>199</v>
      </c>
      <c r="I3" s="371" t="s">
        <v>218</v>
      </c>
      <c r="J3" s="398">
        <f>1/15</f>
        <v>6.6666666666666666E-2</v>
      </c>
      <c r="K3" s="399">
        <v>0</v>
      </c>
      <c r="L3" s="399"/>
      <c r="M3" s="400"/>
    </row>
    <row r="4" spans="1:13" ht="14.4" customHeight="1">
      <c r="A4" s="235">
        <v>2</v>
      </c>
      <c r="B4" s="268"/>
      <c r="C4" s="207"/>
      <c r="D4" s="237"/>
      <c r="E4" s="237"/>
      <c r="F4" s="394"/>
      <c r="G4" s="394"/>
      <c r="H4" s="267"/>
      <c r="I4" s="363"/>
      <c r="J4" s="242"/>
      <c r="K4" s="258"/>
      <c r="L4" s="258"/>
      <c r="M4" s="393"/>
    </row>
    <row r="5" spans="1:13" ht="25.95" customHeight="1">
      <c r="A5" s="60">
        <v>2</v>
      </c>
      <c r="B5" s="268"/>
      <c r="C5" s="61" t="s">
        <v>43</v>
      </c>
      <c r="D5" s="62" t="s">
        <v>14</v>
      </c>
      <c r="E5" s="62" t="s">
        <v>25</v>
      </c>
      <c r="F5" s="69" t="s">
        <v>210</v>
      </c>
      <c r="G5" s="69"/>
      <c r="H5" s="66" t="s">
        <v>199</v>
      </c>
      <c r="I5" s="67" t="s">
        <v>225</v>
      </c>
      <c r="J5" s="64">
        <f>1/15</f>
        <v>6.6666666666666666E-2</v>
      </c>
      <c r="K5" s="65">
        <v>0</v>
      </c>
      <c r="L5" s="65"/>
      <c r="M5" s="63"/>
    </row>
    <row r="6" spans="1:13" ht="16.5" customHeight="1">
      <c r="A6" s="235">
        <v>3</v>
      </c>
      <c r="B6" s="268"/>
      <c r="C6" s="207" t="s">
        <v>43</v>
      </c>
      <c r="D6" s="237" t="s">
        <v>165</v>
      </c>
      <c r="E6" s="401" t="s">
        <v>25</v>
      </c>
      <c r="F6" s="396" t="s">
        <v>210</v>
      </c>
      <c r="G6" s="396"/>
      <c r="H6" s="401" t="s">
        <v>188</v>
      </c>
      <c r="I6" s="395" t="s">
        <v>218</v>
      </c>
      <c r="J6" s="242">
        <f>1/15</f>
        <v>6.6666666666666666E-2</v>
      </c>
      <c r="K6" s="258"/>
      <c r="L6" s="258"/>
      <c r="M6" s="393"/>
    </row>
    <row r="7" spans="1:13" ht="39.6" customHeight="1">
      <c r="A7" s="235">
        <v>9</v>
      </c>
      <c r="B7" s="268"/>
      <c r="C7" s="207"/>
      <c r="D7" s="237"/>
      <c r="E7" s="401"/>
      <c r="F7" s="408"/>
      <c r="G7" s="397"/>
      <c r="H7" s="401"/>
      <c r="I7" s="363"/>
      <c r="J7" s="242"/>
      <c r="K7" s="258"/>
      <c r="L7" s="258"/>
      <c r="M7" s="393"/>
    </row>
    <row r="8" spans="1:13" ht="16.5" customHeight="1">
      <c r="A8" s="235">
        <v>4</v>
      </c>
      <c r="B8" s="268"/>
      <c r="C8" s="207" t="s">
        <v>43</v>
      </c>
      <c r="D8" s="237" t="s">
        <v>4</v>
      </c>
      <c r="E8" s="237" t="s">
        <v>21</v>
      </c>
      <c r="F8" s="317" t="s">
        <v>211</v>
      </c>
      <c r="G8" s="317" t="s">
        <v>219</v>
      </c>
      <c r="H8" s="237" t="s">
        <v>190</v>
      </c>
      <c r="I8" s="311" t="s">
        <v>219</v>
      </c>
      <c r="J8" s="242">
        <f>1/15</f>
        <v>6.6666666666666666E-2</v>
      </c>
      <c r="K8" s="258"/>
      <c r="L8" s="258"/>
      <c r="M8" s="393"/>
    </row>
    <row r="9" spans="1:13" ht="16.5" customHeight="1">
      <c r="A9" s="235">
        <v>9.2857142857142794</v>
      </c>
      <c r="B9" s="268"/>
      <c r="C9" s="207"/>
      <c r="D9" s="237"/>
      <c r="E9" s="237" t="s">
        <v>19</v>
      </c>
      <c r="F9" s="394"/>
      <c r="G9" s="394"/>
      <c r="H9" s="237"/>
      <c r="I9" s="363"/>
      <c r="J9" s="242"/>
      <c r="K9" s="258"/>
      <c r="L9" s="258"/>
      <c r="M9" s="393"/>
    </row>
    <row r="10" spans="1:13" ht="14.4" customHeight="1">
      <c r="A10" s="235">
        <v>5</v>
      </c>
      <c r="B10" s="268"/>
      <c r="C10" s="207" t="s">
        <v>44</v>
      </c>
      <c r="D10" s="237" t="s">
        <v>39</v>
      </c>
      <c r="E10" s="237" t="s">
        <v>18</v>
      </c>
      <c r="F10" s="317" t="s">
        <v>212</v>
      </c>
      <c r="G10" s="317" t="s">
        <v>220</v>
      </c>
      <c r="H10" s="237" t="s">
        <v>193</v>
      </c>
      <c r="I10" s="237" t="s">
        <v>183</v>
      </c>
      <c r="J10" s="242">
        <f t="shared" ref="J10" si="0">1/15</f>
        <v>6.6666666666666666E-2</v>
      </c>
      <c r="K10" s="243"/>
      <c r="L10" s="243"/>
      <c r="M10" s="381"/>
    </row>
    <row r="11" spans="1:13" ht="14.4" customHeight="1">
      <c r="A11" s="235">
        <v>14.4285714285714</v>
      </c>
      <c r="B11" s="268"/>
      <c r="C11" s="207"/>
      <c r="D11" s="237"/>
      <c r="E11" s="237"/>
      <c r="F11" s="394"/>
      <c r="G11" s="394"/>
      <c r="H11" s="237"/>
      <c r="I11" s="237"/>
      <c r="J11" s="242"/>
      <c r="K11" s="243"/>
      <c r="L11" s="243"/>
      <c r="M11" s="381"/>
    </row>
    <row r="12" spans="1:13" ht="14.4" customHeight="1">
      <c r="A12" s="235">
        <v>6</v>
      </c>
      <c r="B12" s="268"/>
      <c r="C12" s="207" t="s">
        <v>44</v>
      </c>
      <c r="D12" s="237" t="s">
        <v>7</v>
      </c>
      <c r="E12" s="237" t="s">
        <v>160</v>
      </c>
      <c r="F12" s="390" t="s">
        <v>210</v>
      </c>
      <c r="G12" s="390"/>
      <c r="H12" s="345" t="s">
        <v>164</v>
      </c>
      <c r="I12" s="345" t="s">
        <v>223</v>
      </c>
      <c r="J12" s="242">
        <f t="shared" ref="J12" si="1">1/15</f>
        <v>6.6666666666666666E-2</v>
      </c>
      <c r="K12" s="243"/>
      <c r="L12" s="243"/>
      <c r="M12" s="381"/>
    </row>
    <row r="13" spans="1:13" ht="30.6" customHeight="1">
      <c r="A13" s="235">
        <v>17</v>
      </c>
      <c r="B13" s="268"/>
      <c r="C13" s="207"/>
      <c r="D13" s="237"/>
      <c r="E13" s="237"/>
      <c r="F13" s="394"/>
      <c r="G13" s="391"/>
      <c r="H13" s="345"/>
      <c r="I13" s="345"/>
      <c r="J13" s="242"/>
      <c r="K13" s="243"/>
      <c r="L13" s="243"/>
      <c r="M13" s="381"/>
    </row>
    <row r="14" spans="1:13" ht="14.4" customHeight="1">
      <c r="A14" s="235">
        <v>7</v>
      </c>
      <c r="B14" s="268"/>
      <c r="C14" s="207" t="s">
        <v>45</v>
      </c>
      <c r="D14" s="237" t="s">
        <v>38</v>
      </c>
      <c r="E14" s="237" t="s">
        <v>23</v>
      </c>
      <c r="F14" s="390" t="s">
        <v>213</v>
      </c>
      <c r="G14" s="390" t="s">
        <v>221</v>
      </c>
      <c r="H14" s="237" t="s">
        <v>162</v>
      </c>
      <c r="I14" s="345" t="s">
        <v>224</v>
      </c>
      <c r="J14" s="242">
        <f t="shared" ref="J14" si="2">1/15</f>
        <v>6.6666666666666666E-2</v>
      </c>
      <c r="K14" s="243"/>
      <c r="L14" s="243"/>
      <c r="M14" s="381"/>
    </row>
    <row r="15" spans="1:13" ht="43.2" customHeight="1">
      <c r="A15" s="235">
        <v>24.714285714285701</v>
      </c>
      <c r="B15" s="268"/>
      <c r="C15" s="207"/>
      <c r="D15" s="237"/>
      <c r="E15" s="237"/>
      <c r="F15" s="394"/>
      <c r="G15" s="391"/>
      <c r="H15" s="237"/>
      <c r="I15" s="345"/>
      <c r="J15" s="242"/>
      <c r="K15" s="243"/>
      <c r="L15" s="243"/>
      <c r="M15" s="381"/>
    </row>
    <row r="16" spans="1:13" ht="14.4" customHeight="1">
      <c r="A16" s="235">
        <v>8</v>
      </c>
      <c r="B16" s="268"/>
      <c r="C16" s="207" t="s">
        <v>46</v>
      </c>
      <c r="D16" s="237" t="s">
        <v>12</v>
      </c>
      <c r="E16" s="237" t="s">
        <v>179</v>
      </c>
      <c r="F16" s="390" t="s">
        <v>214</v>
      </c>
      <c r="G16" s="390" t="s">
        <v>222</v>
      </c>
      <c r="H16" s="237" t="s">
        <v>196</v>
      </c>
      <c r="I16" s="237" t="s">
        <v>183</v>
      </c>
      <c r="J16" s="242">
        <f t="shared" ref="J16" si="3">1/15</f>
        <v>6.6666666666666666E-2</v>
      </c>
      <c r="K16" s="243"/>
      <c r="L16" s="243"/>
      <c r="M16" s="381"/>
    </row>
    <row r="17" spans="1:13" ht="15" customHeight="1" thickBot="1">
      <c r="A17" s="388">
        <v>32.428571428571502</v>
      </c>
      <c r="B17" s="404"/>
      <c r="C17" s="389"/>
      <c r="D17" s="379"/>
      <c r="E17" s="379"/>
      <c r="F17" s="354"/>
      <c r="G17" s="392"/>
      <c r="H17" s="379"/>
      <c r="I17" s="379"/>
      <c r="J17" s="242"/>
      <c r="K17" s="380"/>
      <c r="L17" s="380"/>
      <c r="M17" s="382"/>
    </row>
    <row r="18" spans="1:13" ht="15" customHeight="1">
      <c r="A18" s="325">
        <v>9</v>
      </c>
      <c r="B18" s="383" t="s">
        <v>3</v>
      </c>
      <c r="C18" s="384"/>
      <c r="D18" s="331" t="s">
        <v>42</v>
      </c>
      <c r="E18" s="333" t="s">
        <v>29</v>
      </c>
      <c r="F18" s="386" t="s">
        <v>210</v>
      </c>
      <c r="G18" s="73"/>
      <c r="H18" s="333" t="s">
        <v>200</v>
      </c>
      <c r="I18" s="333" t="s">
        <v>226</v>
      </c>
      <c r="J18" s="242">
        <f t="shared" ref="J18" si="4">1/15</f>
        <v>6.6666666666666666E-2</v>
      </c>
      <c r="K18" s="339"/>
      <c r="L18" s="339"/>
      <c r="M18" s="378"/>
    </row>
    <row r="19" spans="1:13" ht="15" customHeight="1">
      <c r="A19" s="235">
        <v>35</v>
      </c>
      <c r="B19" s="342"/>
      <c r="C19" s="385"/>
      <c r="D19" s="326"/>
      <c r="E19" s="327"/>
      <c r="F19" s="337"/>
      <c r="G19" s="70"/>
      <c r="H19" s="327"/>
      <c r="I19" s="327"/>
      <c r="J19" s="242"/>
      <c r="K19" s="323"/>
      <c r="L19" s="323"/>
      <c r="M19" s="377"/>
    </row>
    <row r="20" spans="1:13" ht="19.5" customHeight="1">
      <c r="A20" s="235">
        <v>10</v>
      </c>
      <c r="B20" s="342"/>
      <c r="C20" s="385"/>
      <c r="D20" s="326" t="s">
        <v>16</v>
      </c>
      <c r="E20" s="327" t="s">
        <v>32</v>
      </c>
      <c r="F20" s="336" t="s">
        <v>215</v>
      </c>
      <c r="G20" s="336" t="s">
        <v>227</v>
      </c>
      <c r="H20" s="327" t="s">
        <v>203</v>
      </c>
      <c r="I20" s="333" t="s">
        <v>228</v>
      </c>
      <c r="J20" s="242">
        <f t="shared" ref="J20" si="5">1/15</f>
        <v>6.6666666666666666E-2</v>
      </c>
      <c r="K20" s="323"/>
      <c r="L20" s="323"/>
      <c r="M20" s="377"/>
    </row>
    <row r="21" spans="1:13" ht="19.5" customHeight="1">
      <c r="A21" s="235"/>
      <c r="B21" s="342"/>
      <c r="C21" s="385"/>
      <c r="D21" s="326"/>
      <c r="E21" s="327"/>
      <c r="F21" s="337"/>
      <c r="G21" s="337"/>
      <c r="H21" s="327"/>
      <c r="I21" s="327"/>
      <c r="J21" s="242"/>
      <c r="K21" s="323"/>
      <c r="L21" s="323"/>
      <c r="M21" s="377"/>
    </row>
    <row r="22" spans="1:13" ht="19.5" customHeight="1">
      <c r="A22" s="235">
        <v>11</v>
      </c>
      <c r="B22" s="342"/>
      <c r="C22" s="385"/>
      <c r="D22" s="326" t="s">
        <v>201</v>
      </c>
      <c r="E22" s="327" t="s">
        <v>32</v>
      </c>
      <c r="F22" s="336" t="s">
        <v>216</v>
      </c>
      <c r="G22" s="336" t="s">
        <v>221</v>
      </c>
      <c r="H22" s="326" t="s">
        <v>50</v>
      </c>
      <c r="I22" s="333" t="s">
        <v>228</v>
      </c>
      <c r="J22" s="242">
        <f t="shared" ref="J22" si="6">1/15</f>
        <v>6.6666666666666666E-2</v>
      </c>
      <c r="K22" s="323"/>
      <c r="L22" s="323"/>
      <c r="M22" s="377"/>
    </row>
    <row r="23" spans="1:13" ht="19.5" customHeight="1">
      <c r="A23" s="235"/>
      <c r="B23" s="342"/>
      <c r="C23" s="385"/>
      <c r="D23" s="326"/>
      <c r="E23" s="327"/>
      <c r="F23" s="337"/>
      <c r="G23" s="337"/>
      <c r="H23" s="326"/>
      <c r="I23" s="327"/>
      <c r="J23" s="242"/>
      <c r="K23" s="323"/>
      <c r="L23" s="323"/>
      <c r="M23" s="377"/>
    </row>
    <row r="24" spans="1:13" ht="19.5" customHeight="1">
      <c r="A24" s="235">
        <v>12</v>
      </c>
      <c r="B24" s="342"/>
      <c r="C24" s="385"/>
      <c r="D24" s="326" t="s">
        <v>132</v>
      </c>
      <c r="E24" s="327" t="s">
        <v>169</v>
      </c>
      <c r="F24" s="334" t="s">
        <v>210</v>
      </c>
      <c r="G24" s="74"/>
      <c r="H24" s="327" t="s">
        <v>202</v>
      </c>
      <c r="I24" s="327" t="s">
        <v>229</v>
      </c>
      <c r="J24" s="242">
        <f t="shared" ref="J24" si="7">1/15</f>
        <v>6.6666666666666666E-2</v>
      </c>
      <c r="K24" s="323"/>
      <c r="L24" s="323"/>
      <c r="M24" s="377"/>
    </row>
    <row r="25" spans="1:13" ht="19.5" customHeight="1" thickBot="1">
      <c r="A25" s="235"/>
      <c r="B25" s="342"/>
      <c r="C25" s="385"/>
      <c r="D25" s="326"/>
      <c r="E25" s="327"/>
      <c r="F25" s="387"/>
      <c r="G25" s="75"/>
      <c r="H25" s="327"/>
      <c r="I25" s="327"/>
      <c r="J25" s="242"/>
      <c r="K25" s="323"/>
      <c r="L25" s="323"/>
      <c r="M25" s="377"/>
    </row>
    <row r="26" spans="1:13" ht="15" customHeight="1">
      <c r="A26" s="367">
        <v>13</v>
      </c>
      <c r="B26" s="368" t="s">
        <v>34</v>
      </c>
      <c r="C26" s="352"/>
      <c r="D26" s="371" t="s">
        <v>230</v>
      </c>
      <c r="E26" s="372" t="s">
        <v>231</v>
      </c>
      <c r="F26" s="374" t="s">
        <v>210</v>
      </c>
      <c r="G26" s="365" t="s">
        <v>232</v>
      </c>
      <c r="H26" s="373" t="s">
        <v>204</v>
      </c>
      <c r="I26" s="372" t="s">
        <v>232</v>
      </c>
      <c r="J26" s="242">
        <f t="shared" ref="J26" si="8">1/15</f>
        <v>6.6666666666666666E-2</v>
      </c>
      <c r="K26" s="360"/>
      <c r="L26" s="360"/>
      <c r="M26" s="361"/>
    </row>
    <row r="27" spans="1:13" ht="24.75" customHeight="1">
      <c r="A27" s="362"/>
      <c r="B27" s="369"/>
      <c r="C27" s="353"/>
      <c r="D27" s="363"/>
      <c r="E27" s="364"/>
      <c r="F27" s="366"/>
      <c r="G27" s="366"/>
      <c r="H27" s="364"/>
      <c r="I27" s="364"/>
      <c r="J27" s="242"/>
      <c r="K27" s="355"/>
      <c r="L27" s="355"/>
      <c r="M27" s="356"/>
    </row>
    <row r="28" spans="1:13" ht="19.5" customHeight="1">
      <c r="A28" s="350">
        <v>14</v>
      </c>
      <c r="B28" s="369"/>
      <c r="C28" s="353"/>
      <c r="D28" s="311" t="s">
        <v>36</v>
      </c>
      <c r="E28" s="313" t="s">
        <v>185</v>
      </c>
      <c r="F28" s="375" t="s">
        <v>210</v>
      </c>
      <c r="G28" s="76"/>
      <c r="H28" s="313" t="s">
        <v>205</v>
      </c>
      <c r="I28" s="313" t="s">
        <v>233</v>
      </c>
      <c r="J28" s="242">
        <f t="shared" ref="J28" si="9">1/15</f>
        <v>6.6666666666666666E-2</v>
      </c>
      <c r="K28" s="305"/>
      <c r="L28" s="305"/>
      <c r="M28" s="348"/>
    </row>
    <row r="29" spans="1:13" ht="19.5" customHeight="1">
      <c r="A29" s="362"/>
      <c r="B29" s="369"/>
      <c r="C29" s="353"/>
      <c r="D29" s="363"/>
      <c r="E29" s="364"/>
      <c r="F29" s="366"/>
      <c r="G29" s="71"/>
      <c r="H29" s="364"/>
      <c r="I29" s="364"/>
      <c r="J29" s="242"/>
      <c r="K29" s="355"/>
      <c r="L29" s="355"/>
      <c r="M29" s="356"/>
    </row>
    <row r="30" spans="1:13" ht="33.75" customHeight="1">
      <c r="A30" s="350">
        <v>15</v>
      </c>
      <c r="B30" s="369"/>
      <c r="C30" s="353"/>
      <c r="D30" s="311" t="s">
        <v>187</v>
      </c>
      <c r="E30" s="313" t="s">
        <v>174</v>
      </c>
      <c r="F30" s="375" t="s">
        <v>210</v>
      </c>
      <c r="G30" s="76"/>
      <c r="H30" s="313" t="s">
        <v>206</v>
      </c>
      <c r="I30" s="313" t="s">
        <v>233</v>
      </c>
      <c r="J30" s="242">
        <f t="shared" ref="J30" si="10">1/15</f>
        <v>6.6666666666666666E-2</v>
      </c>
      <c r="K30" s="305"/>
      <c r="L30" s="305"/>
      <c r="M30" s="348"/>
    </row>
    <row r="31" spans="1:13" ht="38.25" customHeight="1" thickBot="1">
      <c r="A31" s="351"/>
      <c r="B31" s="370"/>
      <c r="C31" s="354"/>
      <c r="D31" s="357" t="s">
        <v>37</v>
      </c>
      <c r="E31" s="358"/>
      <c r="F31" s="376"/>
      <c r="G31" s="72"/>
      <c r="H31" s="358"/>
      <c r="I31" s="358"/>
      <c r="J31" s="242"/>
      <c r="K31" s="359"/>
      <c r="L31" s="359"/>
      <c r="M31" s="349"/>
    </row>
  </sheetData>
  <mergeCells count="162">
    <mergeCell ref="I3:I4"/>
    <mergeCell ref="J3:J4"/>
    <mergeCell ref="K3:K4"/>
    <mergeCell ref="L3:L4"/>
    <mergeCell ref="M3:M4"/>
    <mergeCell ref="A6:A7"/>
    <mergeCell ref="C6:C7"/>
    <mergeCell ref="D6:D7"/>
    <mergeCell ref="E6:E7"/>
    <mergeCell ref="H6:H7"/>
    <mergeCell ref="A3:A4"/>
    <mergeCell ref="B3:B17"/>
    <mergeCell ref="C3:C4"/>
    <mergeCell ref="D3:D4"/>
    <mergeCell ref="E3:E4"/>
    <mergeCell ref="H3:H4"/>
    <mergeCell ref="F3:F4"/>
    <mergeCell ref="F6:F7"/>
    <mergeCell ref="F8:F9"/>
    <mergeCell ref="F10:F11"/>
    <mergeCell ref="F12:F13"/>
    <mergeCell ref="F14:F15"/>
    <mergeCell ref="F16:F17"/>
    <mergeCell ref="G3:G4"/>
    <mergeCell ref="I6:I7"/>
    <mergeCell ref="J6:J7"/>
    <mergeCell ref="K6:K7"/>
    <mergeCell ref="L6:L7"/>
    <mergeCell ref="M6:M7"/>
    <mergeCell ref="A8:A9"/>
    <mergeCell ref="C8:C9"/>
    <mergeCell ref="D8:D9"/>
    <mergeCell ref="E8:E9"/>
    <mergeCell ref="H8:H9"/>
    <mergeCell ref="G6:G7"/>
    <mergeCell ref="G8:G9"/>
    <mergeCell ref="I8:I9"/>
    <mergeCell ref="J8:J9"/>
    <mergeCell ref="K8:K9"/>
    <mergeCell ref="L8:L9"/>
    <mergeCell ref="M12:M13"/>
    <mergeCell ref="I10:I11"/>
    <mergeCell ref="J10:J11"/>
    <mergeCell ref="K10:K11"/>
    <mergeCell ref="L10:L11"/>
    <mergeCell ref="M10:M11"/>
    <mergeCell ref="M8:M9"/>
    <mergeCell ref="A10:A11"/>
    <mergeCell ref="C10:C11"/>
    <mergeCell ref="D10:D11"/>
    <mergeCell ref="E10:E11"/>
    <mergeCell ref="H10:H11"/>
    <mergeCell ref="G10:G11"/>
    <mergeCell ref="A12:A13"/>
    <mergeCell ref="C12:C13"/>
    <mergeCell ref="D12:D13"/>
    <mergeCell ref="E12:E13"/>
    <mergeCell ref="H12:H13"/>
    <mergeCell ref="G12:G13"/>
    <mergeCell ref="I12:I13"/>
    <mergeCell ref="J12:J13"/>
    <mergeCell ref="K12:K13"/>
    <mergeCell ref="L12:L13"/>
    <mergeCell ref="M14:M15"/>
    <mergeCell ref="A16:A17"/>
    <mergeCell ref="C16:C17"/>
    <mergeCell ref="D16:D17"/>
    <mergeCell ref="E16:E17"/>
    <mergeCell ref="H16:H17"/>
    <mergeCell ref="A14:A15"/>
    <mergeCell ref="C14:C15"/>
    <mergeCell ref="D14:D15"/>
    <mergeCell ref="E14:E15"/>
    <mergeCell ref="H14:H15"/>
    <mergeCell ref="G14:G15"/>
    <mergeCell ref="G16:G17"/>
    <mergeCell ref="I14:I15"/>
    <mergeCell ref="J14:J15"/>
    <mergeCell ref="K14:K15"/>
    <mergeCell ref="L14:L15"/>
    <mergeCell ref="A20:A21"/>
    <mergeCell ref="D20:D21"/>
    <mergeCell ref="E20:E21"/>
    <mergeCell ref="H20:H21"/>
    <mergeCell ref="I20:I21"/>
    <mergeCell ref="J20:J21"/>
    <mergeCell ref="A18:A19"/>
    <mergeCell ref="B18:B25"/>
    <mergeCell ref="C18:C25"/>
    <mergeCell ref="D18:D19"/>
    <mergeCell ref="E18:E19"/>
    <mergeCell ref="A22:A23"/>
    <mergeCell ref="D22:D23"/>
    <mergeCell ref="E22:E23"/>
    <mergeCell ref="F18:F19"/>
    <mergeCell ref="F20:F21"/>
    <mergeCell ref="F22:F23"/>
    <mergeCell ref="F24:F25"/>
    <mergeCell ref="G20:G21"/>
    <mergeCell ref="G22:G23"/>
    <mergeCell ref="H18:H19"/>
    <mergeCell ref="I18:I19"/>
    <mergeCell ref="J18:J19"/>
    <mergeCell ref="M18:M19"/>
    <mergeCell ref="I16:I17"/>
    <mergeCell ref="J16:J17"/>
    <mergeCell ref="K16:K17"/>
    <mergeCell ref="L16:L17"/>
    <mergeCell ref="M16:M17"/>
    <mergeCell ref="K20:K21"/>
    <mergeCell ref="L20:L21"/>
    <mergeCell ref="M20:M21"/>
    <mergeCell ref="K18:K19"/>
    <mergeCell ref="L18:L19"/>
    <mergeCell ref="M22:M23"/>
    <mergeCell ref="A24:A25"/>
    <mergeCell ref="D24:D25"/>
    <mergeCell ref="E24:E25"/>
    <mergeCell ref="H24:H25"/>
    <mergeCell ref="I24:I25"/>
    <mergeCell ref="J24:J25"/>
    <mergeCell ref="K24:K25"/>
    <mergeCell ref="L24:L25"/>
    <mergeCell ref="M24:M25"/>
    <mergeCell ref="I22:I23"/>
    <mergeCell ref="J22:J23"/>
    <mergeCell ref="K22:K23"/>
    <mergeCell ref="H22:H23"/>
    <mergeCell ref="L22:L23"/>
    <mergeCell ref="D26:D27"/>
    <mergeCell ref="E26:E27"/>
    <mergeCell ref="H26:H27"/>
    <mergeCell ref="I26:I27"/>
    <mergeCell ref="J26:J27"/>
    <mergeCell ref="K26:K27"/>
    <mergeCell ref="F26:F27"/>
    <mergeCell ref="F28:F29"/>
    <mergeCell ref="F30:F31"/>
    <mergeCell ref="M30:M31"/>
    <mergeCell ref="A30:A31"/>
    <mergeCell ref="C26:C31"/>
    <mergeCell ref="L28:L29"/>
    <mergeCell ref="M28:M29"/>
    <mergeCell ref="D30:D31"/>
    <mergeCell ref="E30:E31"/>
    <mergeCell ref="H30:H31"/>
    <mergeCell ref="I30:I31"/>
    <mergeCell ref="J30:J31"/>
    <mergeCell ref="K30:K31"/>
    <mergeCell ref="L30:L31"/>
    <mergeCell ref="L26:L27"/>
    <mergeCell ref="M26:M27"/>
    <mergeCell ref="A28:A29"/>
    <mergeCell ref="D28:D29"/>
    <mergeCell ref="E28:E29"/>
    <mergeCell ref="H28:H29"/>
    <mergeCell ref="I28:I29"/>
    <mergeCell ref="J28:J29"/>
    <mergeCell ref="K28:K29"/>
    <mergeCell ref="G26:G27"/>
    <mergeCell ref="A26:A27"/>
    <mergeCell ref="B26:B31"/>
  </mergeCells>
  <phoneticPr fontId="15" type="noConversion"/>
  <pageMargins left="0.7" right="0.7" top="0.75" bottom="0.75" header="0.3" footer="0.3"/>
  <pageSetup paperSize="9" orientation="portrait" r:id="rId1"/>
  <headerFooter>
    <oddFooter>&amp;L&amp;1#&amp;"Calibri"&amp;10&amp;K737373Caterpillar: Confidential Green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2FEC-3818-43E4-A92D-46FBAD93812A}">
  <dimension ref="A2:K37"/>
  <sheetViews>
    <sheetView topLeftCell="A4" zoomScale="84" zoomScaleNormal="84" workbookViewId="0">
      <selection activeCell="H29" sqref="H29:H30"/>
    </sheetView>
  </sheetViews>
  <sheetFormatPr defaultColWidth="9.109375" defaultRowHeight="13.8"/>
  <cols>
    <col min="1" max="1" width="9.109375" style="4"/>
    <col min="2" max="2" width="34.44140625" style="4" customWidth="1"/>
    <col min="3" max="3" width="14.109375" style="8" customWidth="1"/>
    <col min="4" max="4" width="79.109375" style="3" customWidth="1"/>
    <col min="5" max="5" width="47.109375" style="9" bestFit="1" customWidth="1"/>
    <col min="6" max="6" width="51.33203125" style="9" customWidth="1"/>
    <col min="7" max="7" width="48.33203125" style="9" bestFit="1" customWidth="1"/>
    <col min="8" max="8" width="18.5546875" style="20" customWidth="1"/>
    <col min="9" max="11" width="21.88671875" style="38" bestFit="1" customWidth="1"/>
    <col min="12" max="16384" width="9.109375" style="3"/>
  </cols>
  <sheetData>
    <row r="2" spans="1:11" s="57" customFormat="1" ht="61.8" thickBot="1">
      <c r="A2" s="54" t="s">
        <v>1</v>
      </c>
      <c r="B2" s="54" t="s">
        <v>48</v>
      </c>
      <c r="C2" s="54" t="s">
        <v>49</v>
      </c>
      <c r="D2" s="54" t="s">
        <v>141</v>
      </c>
      <c r="E2" s="54" t="s">
        <v>0</v>
      </c>
      <c r="F2" s="54" t="s">
        <v>198</v>
      </c>
      <c r="G2" s="54" t="s">
        <v>159</v>
      </c>
      <c r="H2" s="55" t="s">
        <v>136</v>
      </c>
      <c r="I2" s="56" t="s">
        <v>134</v>
      </c>
      <c r="J2" s="56" t="s">
        <v>137</v>
      </c>
      <c r="K2" s="56" t="s">
        <v>140</v>
      </c>
    </row>
    <row r="3" spans="1:11" ht="14.4" customHeight="1">
      <c r="A3" s="402">
        <v>1</v>
      </c>
      <c r="B3" s="403" t="s">
        <v>2</v>
      </c>
      <c r="C3" s="405" t="s">
        <v>43</v>
      </c>
      <c r="D3" s="406" t="s">
        <v>13</v>
      </c>
      <c r="E3" s="406" t="s">
        <v>25</v>
      </c>
      <c r="F3" s="407" t="s">
        <v>199</v>
      </c>
      <c r="G3" s="407" t="s">
        <v>192</v>
      </c>
      <c r="H3" s="398"/>
      <c r="I3" s="399"/>
      <c r="J3" s="399"/>
      <c r="K3" s="400"/>
    </row>
    <row r="4" spans="1:11" ht="14.4" customHeight="1">
      <c r="A4" s="235">
        <v>2</v>
      </c>
      <c r="B4" s="268"/>
      <c r="C4" s="207"/>
      <c r="D4" s="237"/>
      <c r="E4" s="237"/>
      <c r="F4" s="267"/>
      <c r="G4" s="267"/>
      <c r="H4" s="242"/>
      <c r="I4" s="258"/>
      <c r="J4" s="258"/>
      <c r="K4" s="393"/>
    </row>
    <row r="5" spans="1:11" ht="25.95" customHeight="1">
      <c r="A5" s="60"/>
      <c r="B5" s="268"/>
      <c r="C5" s="61" t="s">
        <v>43</v>
      </c>
      <c r="D5" s="62" t="s">
        <v>14</v>
      </c>
      <c r="E5" s="62" t="s">
        <v>25</v>
      </c>
      <c r="F5" s="66" t="s">
        <v>199</v>
      </c>
      <c r="G5" s="66" t="s">
        <v>192</v>
      </c>
      <c r="H5" s="64"/>
      <c r="I5" s="65"/>
      <c r="J5" s="65"/>
      <c r="K5" s="63"/>
    </row>
    <row r="6" spans="1:11" ht="16.5" customHeight="1">
      <c r="A6" s="235">
        <v>3</v>
      </c>
      <c r="B6" s="268"/>
      <c r="C6" s="207" t="s">
        <v>43</v>
      </c>
      <c r="D6" s="237" t="s">
        <v>165</v>
      </c>
      <c r="E6" s="401" t="s">
        <v>25</v>
      </c>
      <c r="F6" s="401" t="s">
        <v>188</v>
      </c>
      <c r="G6" s="417" t="s">
        <v>189</v>
      </c>
      <c r="H6" s="242"/>
      <c r="I6" s="258"/>
      <c r="J6" s="258"/>
      <c r="K6" s="393"/>
    </row>
    <row r="7" spans="1:11" ht="39.6" customHeight="1">
      <c r="A7" s="235">
        <v>9</v>
      </c>
      <c r="B7" s="268"/>
      <c r="C7" s="207"/>
      <c r="D7" s="237"/>
      <c r="E7" s="401"/>
      <c r="F7" s="401"/>
      <c r="G7" s="418"/>
      <c r="H7" s="242"/>
      <c r="I7" s="258"/>
      <c r="J7" s="258"/>
      <c r="K7" s="393"/>
    </row>
    <row r="8" spans="1:11" ht="16.5" customHeight="1">
      <c r="A8" s="235">
        <v>4</v>
      </c>
      <c r="B8" s="268"/>
      <c r="C8" s="207" t="s">
        <v>43</v>
      </c>
      <c r="D8" s="237" t="s">
        <v>4</v>
      </c>
      <c r="E8" s="237" t="s">
        <v>21</v>
      </c>
      <c r="F8" s="237" t="s">
        <v>190</v>
      </c>
      <c r="G8" s="237" t="s">
        <v>191</v>
      </c>
      <c r="H8" s="242"/>
      <c r="I8" s="258"/>
      <c r="J8" s="258"/>
      <c r="K8" s="393"/>
    </row>
    <row r="9" spans="1:11" ht="16.5" customHeight="1">
      <c r="A9" s="235">
        <v>9.2857142857142794</v>
      </c>
      <c r="B9" s="268"/>
      <c r="C9" s="207"/>
      <c r="D9" s="237"/>
      <c r="E9" s="237" t="s">
        <v>19</v>
      </c>
      <c r="F9" s="237"/>
      <c r="G9" s="237"/>
      <c r="H9" s="242"/>
      <c r="I9" s="258"/>
      <c r="J9" s="258"/>
      <c r="K9" s="393"/>
    </row>
    <row r="10" spans="1:11" ht="14.4" customHeight="1">
      <c r="A10" s="235">
        <v>6</v>
      </c>
      <c r="B10" s="268"/>
      <c r="C10" s="207" t="s">
        <v>44</v>
      </c>
      <c r="D10" s="237" t="s">
        <v>39</v>
      </c>
      <c r="E10" s="237" t="s">
        <v>18</v>
      </c>
      <c r="F10" s="237" t="s">
        <v>193</v>
      </c>
      <c r="G10" s="237" t="s">
        <v>183</v>
      </c>
      <c r="H10" s="321"/>
      <c r="I10" s="243"/>
      <c r="J10" s="243"/>
      <c r="K10" s="381"/>
    </row>
    <row r="11" spans="1:11" ht="14.4" customHeight="1">
      <c r="A11" s="235">
        <v>14.4285714285714</v>
      </c>
      <c r="B11" s="268"/>
      <c r="C11" s="207"/>
      <c r="D11" s="237"/>
      <c r="E11" s="237"/>
      <c r="F11" s="237"/>
      <c r="G11" s="237"/>
      <c r="H11" s="321"/>
      <c r="I11" s="243"/>
      <c r="J11" s="243"/>
      <c r="K11" s="381"/>
    </row>
    <row r="12" spans="1:11" ht="14.4" customHeight="1">
      <c r="A12" s="235">
        <v>7</v>
      </c>
      <c r="B12" s="268"/>
      <c r="C12" s="207" t="s">
        <v>44</v>
      </c>
      <c r="D12" s="237" t="s">
        <v>7</v>
      </c>
      <c r="E12" s="237" t="s">
        <v>160</v>
      </c>
      <c r="F12" s="345" t="s">
        <v>164</v>
      </c>
      <c r="G12" s="345" t="s">
        <v>194</v>
      </c>
      <c r="H12" s="321"/>
      <c r="I12" s="243"/>
      <c r="J12" s="243"/>
      <c r="K12" s="381"/>
    </row>
    <row r="13" spans="1:11" ht="30.6" customHeight="1">
      <c r="A13" s="235">
        <v>17</v>
      </c>
      <c r="B13" s="268"/>
      <c r="C13" s="207"/>
      <c r="D13" s="237"/>
      <c r="E13" s="237"/>
      <c r="F13" s="345"/>
      <c r="G13" s="345"/>
      <c r="H13" s="321"/>
      <c r="I13" s="243"/>
      <c r="J13" s="243"/>
      <c r="K13" s="381"/>
    </row>
    <row r="14" spans="1:11" ht="15" customHeight="1">
      <c r="A14" s="235">
        <v>8</v>
      </c>
      <c r="B14" s="268"/>
      <c r="C14" s="207" t="s">
        <v>44</v>
      </c>
      <c r="D14" s="237" t="s">
        <v>10</v>
      </c>
      <c r="E14" s="237" t="s">
        <v>28</v>
      </c>
      <c r="F14" s="237" t="s">
        <v>182</v>
      </c>
      <c r="G14" s="237" t="s">
        <v>183</v>
      </c>
      <c r="H14" s="321"/>
      <c r="I14" s="243"/>
      <c r="J14" s="243"/>
      <c r="K14" s="381"/>
    </row>
    <row r="15" spans="1:11" ht="15" customHeight="1">
      <c r="A15" s="235">
        <v>27.285714285714299</v>
      </c>
      <c r="B15" s="268"/>
      <c r="C15" s="207"/>
      <c r="D15" s="237"/>
      <c r="E15" s="237"/>
      <c r="F15" s="237"/>
      <c r="G15" s="237"/>
      <c r="H15" s="321"/>
      <c r="I15" s="243"/>
      <c r="J15" s="243"/>
      <c r="K15" s="381"/>
    </row>
    <row r="16" spans="1:11" ht="15" customHeight="1">
      <c r="A16" s="235">
        <v>9</v>
      </c>
      <c r="B16" s="268"/>
      <c r="C16" s="207" t="s">
        <v>44</v>
      </c>
      <c r="D16" s="237" t="s">
        <v>11</v>
      </c>
      <c r="E16" s="237" t="s">
        <v>28</v>
      </c>
      <c r="F16" s="345" t="s">
        <v>182</v>
      </c>
      <c r="G16" s="237" t="s">
        <v>183</v>
      </c>
      <c r="H16" s="321"/>
      <c r="I16" s="243"/>
      <c r="J16" s="243"/>
      <c r="K16" s="381"/>
    </row>
    <row r="17" spans="1:11" ht="15" customHeight="1">
      <c r="A17" s="235">
        <v>29.8571428571429</v>
      </c>
      <c r="B17" s="268"/>
      <c r="C17" s="207"/>
      <c r="D17" s="237"/>
      <c r="E17" s="237"/>
      <c r="F17" s="345"/>
      <c r="G17" s="237"/>
      <c r="H17" s="321"/>
      <c r="I17" s="243"/>
      <c r="J17" s="243"/>
      <c r="K17" s="381"/>
    </row>
    <row r="18" spans="1:11" ht="14.4" customHeight="1">
      <c r="A18" s="235">
        <v>11</v>
      </c>
      <c r="B18" s="268"/>
      <c r="C18" s="207" t="s">
        <v>45</v>
      </c>
      <c r="D18" s="416" t="s">
        <v>184</v>
      </c>
      <c r="E18" s="416" t="s">
        <v>161</v>
      </c>
      <c r="F18" s="345" t="s">
        <v>163</v>
      </c>
      <c r="G18" s="345" t="s">
        <v>195</v>
      </c>
      <c r="H18" s="321"/>
      <c r="I18" s="243"/>
      <c r="J18" s="243"/>
      <c r="K18" s="381"/>
    </row>
    <row r="19" spans="1:11" ht="31.2" customHeight="1">
      <c r="A19" s="235">
        <v>22.142857142857199</v>
      </c>
      <c r="B19" s="268"/>
      <c r="C19" s="207"/>
      <c r="D19" s="416"/>
      <c r="E19" s="416"/>
      <c r="F19" s="345"/>
      <c r="G19" s="345"/>
      <c r="H19" s="321"/>
      <c r="I19" s="243"/>
      <c r="J19" s="243"/>
      <c r="K19" s="381"/>
    </row>
    <row r="20" spans="1:11" ht="14.4" customHeight="1">
      <c r="A20" s="235">
        <v>12</v>
      </c>
      <c r="B20" s="268"/>
      <c r="C20" s="207" t="s">
        <v>45</v>
      </c>
      <c r="D20" s="237" t="s">
        <v>38</v>
      </c>
      <c r="E20" s="237" t="s">
        <v>23</v>
      </c>
      <c r="F20" s="237" t="s">
        <v>162</v>
      </c>
      <c r="G20" s="345" t="s">
        <v>195</v>
      </c>
      <c r="H20" s="321"/>
      <c r="I20" s="243"/>
      <c r="J20" s="243"/>
      <c r="K20" s="381"/>
    </row>
    <row r="21" spans="1:11" ht="51" customHeight="1">
      <c r="A21" s="235">
        <v>24.714285714285701</v>
      </c>
      <c r="B21" s="268"/>
      <c r="C21" s="207"/>
      <c r="D21" s="237"/>
      <c r="E21" s="237"/>
      <c r="F21" s="237"/>
      <c r="G21" s="345"/>
      <c r="H21" s="321"/>
      <c r="I21" s="243"/>
      <c r="J21" s="243"/>
      <c r="K21" s="381"/>
    </row>
    <row r="22" spans="1:11" ht="14.4" customHeight="1">
      <c r="A22" s="235">
        <v>13</v>
      </c>
      <c r="B22" s="268"/>
      <c r="C22" s="207" t="s">
        <v>46</v>
      </c>
      <c r="D22" s="237" t="s">
        <v>12</v>
      </c>
      <c r="E22" s="237" t="s">
        <v>179</v>
      </c>
      <c r="F22" s="237" t="s">
        <v>196</v>
      </c>
      <c r="G22" s="237" t="s">
        <v>183</v>
      </c>
      <c r="H22" s="321"/>
      <c r="I22" s="243"/>
      <c r="J22" s="243"/>
      <c r="K22" s="381"/>
    </row>
    <row r="23" spans="1:11" ht="15" customHeight="1" thickBot="1">
      <c r="A23" s="388">
        <v>32.428571428571502</v>
      </c>
      <c r="B23" s="404"/>
      <c r="C23" s="389"/>
      <c r="D23" s="379"/>
      <c r="E23" s="379"/>
      <c r="F23" s="379"/>
      <c r="G23" s="379"/>
      <c r="H23" s="419"/>
      <c r="I23" s="380"/>
      <c r="J23" s="380"/>
      <c r="K23" s="382"/>
    </row>
    <row r="24" spans="1:11" ht="15" customHeight="1">
      <c r="A24" s="325">
        <v>14</v>
      </c>
      <c r="B24" s="383" t="s">
        <v>3</v>
      </c>
      <c r="C24" s="384"/>
      <c r="D24" s="331" t="s">
        <v>42</v>
      </c>
      <c r="E24" s="333" t="s">
        <v>29</v>
      </c>
      <c r="F24" s="333" t="s">
        <v>200</v>
      </c>
      <c r="G24" s="333" t="s">
        <v>197</v>
      </c>
      <c r="H24" s="420"/>
      <c r="I24" s="339"/>
      <c r="J24" s="339"/>
      <c r="K24" s="378"/>
    </row>
    <row r="25" spans="1:11" ht="15" customHeight="1">
      <c r="A25" s="235">
        <v>35</v>
      </c>
      <c r="B25" s="342"/>
      <c r="C25" s="385"/>
      <c r="D25" s="326"/>
      <c r="E25" s="327"/>
      <c r="F25" s="327"/>
      <c r="G25" s="327"/>
      <c r="H25" s="415"/>
      <c r="I25" s="323"/>
      <c r="J25" s="323"/>
      <c r="K25" s="377"/>
    </row>
    <row r="26" spans="1:11" ht="19.5" customHeight="1">
      <c r="A26" s="235">
        <v>16</v>
      </c>
      <c r="B26" s="342"/>
      <c r="C26" s="385"/>
      <c r="D26" s="326" t="s">
        <v>16</v>
      </c>
      <c r="E26" s="327" t="s">
        <v>32</v>
      </c>
      <c r="F26" s="327" t="s">
        <v>203</v>
      </c>
      <c r="G26" s="333" t="s">
        <v>183</v>
      </c>
      <c r="H26" s="415"/>
      <c r="I26" s="323"/>
      <c r="J26" s="323"/>
      <c r="K26" s="377"/>
    </row>
    <row r="27" spans="1:11" ht="19.5" customHeight="1">
      <c r="A27" s="235"/>
      <c r="B27" s="342"/>
      <c r="C27" s="385"/>
      <c r="D27" s="326"/>
      <c r="E27" s="327"/>
      <c r="F27" s="327"/>
      <c r="G27" s="327"/>
      <c r="H27" s="415"/>
      <c r="I27" s="323"/>
      <c r="J27" s="323"/>
      <c r="K27" s="377"/>
    </row>
    <row r="28" spans="1:11" ht="19.5" customHeight="1">
      <c r="A28" s="235">
        <v>17</v>
      </c>
      <c r="B28" s="342"/>
      <c r="C28" s="385"/>
      <c r="D28" s="326" t="s">
        <v>201</v>
      </c>
      <c r="E28" s="327" t="s">
        <v>32</v>
      </c>
      <c r="F28" s="326" t="s">
        <v>50</v>
      </c>
      <c r="G28" s="333" t="s">
        <v>183</v>
      </c>
      <c r="H28" s="415"/>
      <c r="I28" s="323"/>
      <c r="J28" s="323"/>
      <c r="K28" s="377"/>
    </row>
    <row r="29" spans="1:11" ht="19.5" customHeight="1">
      <c r="A29" s="235"/>
      <c r="B29" s="342"/>
      <c r="C29" s="385"/>
      <c r="D29" s="326"/>
      <c r="E29" s="327"/>
      <c r="F29" s="326"/>
      <c r="G29" s="327"/>
      <c r="H29" s="415"/>
      <c r="I29" s="323"/>
      <c r="J29" s="323"/>
      <c r="K29" s="377"/>
    </row>
    <row r="30" spans="1:11" ht="19.5" customHeight="1">
      <c r="A30" s="235">
        <v>18</v>
      </c>
      <c r="B30" s="342"/>
      <c r="C30" s="385"/>
      <c r="D30" s="326" t="s">
        <v>132</v>
      </c>
      <c r="E30" s="327" t="s">
        <v>169</v>
      </c>
      <c r="F30" s="327" t="s">
        <v>202</v>
      </c>
      <c r="G30" s="327" t="s">
        <v>207</v>
      </c>
      <c r="H30" s="415"/>
      <c r="I30" s="323"/>
      <c r="J30" s="323"/>
      <c r="K30" s="377"/>
    </row>
    <row r="31" spans="1:11" ht="19.5" customHeight="1" thickBot="1">
      <c r="A31" s="235"/>
      <c r="B31" s="342"/>
      <c r="C31" s="385"/>
      <c r="D31" s="326"/>
      <c r="E31" s="327"/>
      <c r="F31" s="327"/>
      <c r="G31" s="327"/>
      <c r="H31" s="415"/>
      <c r="I31" s="323"/>
      <c r="J31" s="323"/>
      <c r="K31" s="377"/>
    </row>
    <row r="32" spans="1:11" ht="15" customHeight="1">
      <c r="A32" s="409">
        <v>19</v>
      </c>
      <c r="B32" s="412" t="s">
        <v>34</v>
      </c>
      <c r="C32" s="352"/>
      <c r="D32" s="371" t="s">
        <v>181</v>
      </c>
      <c r="E32" s="372" t="s">
        <v>180</v>
      </c>
      <c r="F32" s="373" t="s">
        <v>204</v>
      </c>
      <c r="G32" s="373" t="s">
        <v>183</v>
      </c>
      <c r="H32" s="410"/>
      <c r="I32" s="360"/>
      <c r="J32" s="360"/>
      <c r="K32" s="361"/>
    </row>
    <row r="33" spans="1:11" ht="24.75" customHeight="1">
      <c r="A33" s="325"/>
      <c r="B33" s="413"/>
      <c r="C33" s="394"/>
      <c r="D33" s="363"/>
      <c r="E33" s="364"/>
      <c r="F33" s="364"/>
      <c r="G33" s="364"/>
      <c r="H33" s="411"/>
      <c r="I33" s="355"/>
      <c r="J33" s="355"/>
      <c r="K33" s="356"/>
    </row>
    <row r="34" spans="1:11" ht="19.5" customHeight="1">
      <c r="A34" s="310">
        <v>22</v>
      </c>
      <c r="B34" s="413"/>
      <c r="C34" s="317"/>
      <c r="D34" s="311" t="s">
        <v>36</v>
      </c>
      <c r="E34" s="313" t="s">
        <v>185</v>
      </c>
      <c r="F34" s="313" t="s">
        <v>205</v>
      </c>
      <c r="G34" s="313" t="s">
        <v>186</v>
      </c>
      <c r="H34" s="414"/>
      <c r="I34" s="305"/>
      <c r="J34" s="305"/>
      <c r="K34" s="348"/>
    </row>
    <row r="35" spans="1:11" ht="19.5" customHeight="1">
      <c r="A35" s="325"/>
      <c r="B35" s="413"/>
      <c r="C35" s="394"/>
      <c r="D35" s="363"/>
      <c r="E35" s="364"/>
      <c r="F35" s="364"/>
      <c r="G35" s="364"/>
      <c r="H35" s="411"/>
      <c r="I35" s="355"/>
      <c r="J35" s="355"/>
      <c r="K35" s="356"/>
    </row>
    <row r="36" spans="1:11" ht="33.75" customHeight="1">
      <c r="A36" s="46">
        <v>23</v>
      </c>
      <c r="B36" s="413"/>
      <c r="C36" s="317"/>
      <c r="D36" s="311" t="s">
        <v>187</v>
      </c>
      <c r="E36" s="313" t="s">
        <v>174</v>
      </c>
      <c r="F36" s="313" t="s">
        <v>206</v>
      </c>
      <c r="G36" s="313" t="s">
        <v>207</v>
      </c>
      <c r="H36" s="414"/>
      <c r="I36" s="305"/>
      <c r="J36" s="305"/>
      <c r="K36" s="348"/>
    </row>
    <row r="37" spans="1:11" ht="38.25" customHeight="1">
      <c r="A37" s="46"/>
      <c r="B37" s="413"/>
      <c r="C37" s="394"/>
      <c r="D37" s="363" t="s">
        <v>37</v>
      </c>
      <c r="E37" s="364"/>
      <c r="F37" s="364"/>
      <c r="G37" s="364"/>
      <c r="H37" s="411"/>
      <c r="I37" s="355"/>
      <c r="J37" s="355"/>
      <c r="K37" s="356"/>
    </row>
  </sheetData>
  <mergeCells count="169">
    <mergeCell ref="G36:G37"/>
    <mergeCell ref="H3:H4"/>
    <mergeCell ref="I3:I4"/>
    <mergeCell ref="J3:J4"/>
    <mergeCell ref="K3:K4"/>
    <mergeCell ref="G6:G7"/>
    <mergeCell ref="G8:G9"/>
    <mergeCell ref="K12:K13"/>
    <mergeCell ref="K16:K17"/>
    <mergeCell ref="K18:K19"/>
    <mergeCell ref="J28:J29"/>
    <mergeCell ref="K28:K29"/>
    <mergeCell ref="K24:K25"/>
    <mergeCell ref="H22:H23"/>
    <mergeCell ref="I22:I23"/>
    <mergeCell ref="J22:J23"/>
    <mergeCell ref="K22:K23"/>
    <mergeCell ref="H24:H25"/>
    <mergeCell ref="I24:I25"/>
    <mergeCell ref="K14:K15"/>
    <mergeCell ref="G14:G15"/>
    <mergeCell ref="K20:K21"/>
    <mergeCell ref="G20:G21"/>
    <mergeCell ref="G24:G25"/>
    <mergeCell ref="K10:K11"/>
    <mergeCell ref="G10:G11"/>
    <mergeCell ref="A3:A4"/>
    <mergeCell ref="C3:C4"/>
    <mergeCell ref="D3:D4"/>
    <mergeCell ref="E3:E4"/>
    <mergeCell ref="G3:G4"/>
    <mergeCell ref="K6:K7"/>
    <mergeCell ref="A8:A9"/>
    <mergeCell ref="C8:C9"/>
    <mergeCell ref="D8:D9"/>
    <mergeCell ref="E8:E9"/>
    <mergeCell ref="H8:H9"/>
    <mergeCell ref="I8:I9"/>
    <mergeCell ref="J8:J9"/>
    <mergeCell ref="K8:K9"/>
    <mergeCell ref="A6:A7"/>
    <mergeCell ref="C6:C7"/>
    <mergeCell ref="D6:D7"/>
    <mergeCell ref="E6:E7"/>
    <mergeCell ref="H6:H7"/>
    <mergeCell ref="I6:I7"/>
    <mergeCell ref="J6:J7"/>
    <mergeCell ref="A14:A15"/>
    <mergeCell ref="C14:C15"/>
    <mergeCell ref="D14:D15"/>
    <mergeCell ref="E14:E15"/>
    <mergeCell ref="H14:H15"/>
    <mergeCell ref="I14:I15"/>
    <mergeCell ref="J14:J15"/>
    <mergeCell ref="A10:A11"/>
    <mergeCell ref="C10:C11"/>
    <mergeCell ref="D10:D11"/>
    <mergeCell ref="E10:E11"/>
    <mergeCell ref="H10:H11"/>
    <mergeCell ref="I10:I11"/>
    <mergeCell ref="J10:J11"/>
    <mergeCell ref="H16:H17"/>
    <mergeCell ref="I16:I17"/>
    <mergeCell ref="J16:J17"/>
    <mergeCell ref="G16:G17"/>
    <mergeCell ref="I18:I19"/>
    <mergeCell ref="J18:J19"/>
    <mergeCell ref="G18:G19"/>
    <mergeCell ref="E12:E13"/>
    <mergeCell ref="H12:H13"/>
    <mergeCell ref="I12:I13"/>
    <mergeCell ref="J12:J13"/>
    <mergeCell ref="F12:F13"/>
    <mergeCell ref="A20:A21"/>
    <mergeCell ref="C20:C21"/>
    <mergeCell ref="D20:D21"/>
    <mergeCell ref="E20:E21"/>
    <mergeCell ref="H20:H21"/>
    <mergeCell ref="I20:I21"/>
    <mergeCell ref="J20:J21"/>
    <mergeCell ref="B3:B23"/>
    <mergeCell ref="A22:A23"/>
    <mergeCell ref="C22:C23"/>
    <mergeCell ref="D22:D23"/>
    <mergeCell ref="E22:E23"/>
    <mergeCell ref="G22:G23"/>
    <mergeCell ref="A18:A19"/>
    <mergeCell ref="C18:C19"/>
    <mergeCell ref="D18:D19"/>
    <mergeCell ref="E18:E19"/>
    <mergeCell ref="A12:A13"/>
    <mergeCell ref="C12:C13"/>
    <mergeCell ref="D12:D13"/>
    <mergeCell ref="A16:A17"/>
    <mergeCell ref="C16:C17"/>
    <mergeCell ref="D16:D17"/>
    <mergeCell ref="E16:E17"/>
    <mergeCell ref="H30:H31"/>
    <mergeCell ref="I30:I31"/>
    <mergeCell ref="J30:J31"/>
    <mergeCell ref="H26:H27"/>
    <mergeCell ref="I26:I27"/>
    <mergeCell ref="J26:J27"/>
    <mergeCell ref="H28:H29"/>
    <mergeCell ref="A24:A25"/>
    <mergeCell ref="D24:D25"/>
    <mergeCell ref="E24:E25"/>
    <mergeCell ref="C24:C31"/>
    <mergeCell ref="A28:A29"/>
    <mergeCell ref="D28:D29"/>
    <mergeCell ref="E28:E29"/>
    <mergeCell ref="A26:A27"/>
    <mergeCell ref="D26:D27"/>
    <mergeCell ref="E26:E27"/>
    <mergeCell ref="G26:G27"/>
    <mergeCell ref="G28:G29"/>
    <mergeCell ref="G30:G31"/>
    <mergeCell ref="B24:B31"/>
    <mergeCell ref="A30:A31"/>
    <mergeCell ref="D30:D31"/>
    <mergeCell ref="E30:E31"/>
    <mergeCell ref="A32:A33"/>
    <mergeCell ref="C32:C33"/>
    <mergeCell ref="D32:D33"/>
    <mergeCell ref="E32:E33"/>
    <mergeCell ref="H32:H33"/>
    <mergeCell ref="I32:I33"/>
    <mergeCell ref="K34:K35"/>
    <mergeCell ref="A34:A35"/>
    <mergeCell ref="C34:C35"/>
    <mergeCell ref="D34:D35"/>
    <mergeCell ref="E34:E35"/>
    <mergeCell ref="B32:B37"/>
    <mergeCell ref="C36:C37"/>
    <mergeCell ref="D36:D37"/>
    <mergeCell ref="E36:E37"/>
    <mergeCell ref="H36:H37"/>
    <mergeCell ref="I36:I37"/>
    <mergeCell ref="H34:H35"/>
    <mergeCell ref="I34:I35"/>
    <mergeCell ref="J34:J35"/>
    <mergeCell ref="K32:K33"/>
    <mergeCell ref="J32:J33"/>
    <mergeCell ref="G32:G33"/>
    <mergeCell ref="G34:G35"/>
    <mergeCell ref="J36:J37"/>
    <mergeCell ref="K36:K37"/>
    <mergeCell ref="F3:F4"/>
    <mergeCell ref="F6:F7"/>
    <mergeCell ref="F8:F9"/>
    <mergeCell ref="F10:F11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G12:G13"/>
    <mergeCell ref="I28:I29"/>
    <mergeCell ref="J24:J25"/>
    <mergeCell ref="K30:K31"/>
    <mergeCell ref="K26:K27"/>
    <mergeCell ref="H18:H19"/>
  </mergeCells>
  <phoneticPr fontId="15" type="noConversion"/>
  <pageMargins left="0.7" right="0.7" top="0.75" bottom="0.75" header="0.3" footer="0.3"/>
  <pageSetup paperSize="9" orientation="portrait" r:id="rId1"/>
  <headerFooter>
    <oddFooter>&amp;L&amp;1#&amp;"Calibri"&amp;10&amp;K737373Caterpillar: Confidential Green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E8709-EB5D-4DE2-AA21-57987CC8CBCD}">
  <dimension ref="A2:K62"/>
  <sheetViews>
    <sheetView topLeftCell="C1" zoomScale="84" zoomScaleNormal="84" workbookViewId="0">
      <selection activeCell="H29" sqref="H29:H30"/>
    </sheetView>
  </sheetViews>
  <sheetFormatPr defaultColWidth="9.109375" defaultRowHeight="13.8"/>
  <cols>
    <col min="1" max="1" width="9.109375" style="4"/>
    <col min="2" max="2" width="34.44140625" style="4" customWidth="1"/>
    <col min="3" max="3" width="30.6640625" style="8" customWidth="1"/>
    <col min="4" max="4" width="79.109375" style="3" customWidth="1"/>
    <col min="5" max="5" width="47.109375" style="9" bestFit="1" customWidth="1"/>
    <col min="6" max="6" width="48.33203125" style="9" bestFit="1" customWidth="1"/>
    <col min="7" max="7" width="84.109375" style="3" bestFit="1" customWidth="1"/>
    <col min="8" max="8" width="18.5546875" style="20" customWidth="1"/>
    <col min="9" max="11" width="21.88671875" style="38" bestFit="1" customWidth="1"/>
    <col min="12" max="16384" width="9.109375" style="3"/>
  </cols>
  <sheetData>
    <row r="2" spans="1:11" s="57" customFormat="1" ht="61.8" thickBot="1">
      <c r="A2" s="54" t="s">
        <v>1</v>
      </c>
      <c r="B2" s="54" t="s">
        <v>48</v>
      </c>
      <c r="C2" s="54" t="s">
        <v>49</v>
      </c>
      <c r="D2" s="54" t="s">
        <v>141</v>
      </c>
      <c r="E2" s="54" t="s">
        <v>0</v>
      </c>
      <c r="F2" s="54" t="s">
        <v>159</v>
      </c>
      <c r="G2" s="54" t="s">
        <v>26</v>
      </c>
      <c r="H2" s="55" t="s">
        <v>136</v>
      </c>
      <c r="I2" s="56" t="s">
        <v>134</v>
      </c>
      <c r="J2" s="56" t="s">
        <v>137</v>
      </c>
      <c r="K2" s="56" t="s">
        <v>140</v>
      </c>
    </row>
    <row r="3" spans="1:11" ht="14.4" customHeight="1">
      <c r="A3" s="402">
        <v>1</v>
      </c>
      <c r="B3" s="403" t="s">
        <v>2</v>
      </c>
      <c r="C3" s="405" t="s">
        <v>43</v>
      </c>
      <c r="D3" s="406" t="s">
        <v>178</v>
      </c>
      <c r="E3" s="406" t="s">
        <v>148</v>
      </c>
      <c r="F3" s="407">
        <v>0</v>
      </c>
      <c r="G3" s="421"/>
      <c r="H3" s="398"/>
      <c r="I3" s="399"/>
      <c r="J3" s="399"/>
      <c r="K3" s="400"/>
    </row>
    <row r="4" spans="1:11" ht="14.4" customHeight="1">
      <c r="A4" s="235">
        <v>2</v>
      </c>
      <c r="B4" s="268"/>
      <c r="C4" s="207"/>
      <c r="D4" s="237"/>
      <c r="E4" s="237"/>
      <c r="F4" s="267"/>
      <c r="G4" s="422"/>
      <c r="H4" s="242"/>
      <c r="I4" s="258"/>
      <c r="J4" s="258"/>
      <c r="K4" s="393"/>
    </row>
    <row r="5" spans="1:11" ht="16.5" customHeight="1">
      <c r="A5" s="235">
        <v>3</v>
      </c>
      <c r="B5" s="268"/>
      <c r="C5" s="207" t="s">
        <v>43</v>
      </c>
      <c r="D5" s="237" t="s">
        <v>165</v>
      </c>
      <c r="E5" s="401" t="s">
        <v>25</v>
      </c>
      <c r="F5" s="401" t="s">
        <v>167</v>
      </c>
      <c r="G5" s="422"/>
      <c r="H5" s="242"/>
      <c r="I5" s="258"/>
      <c r="J5" s="258"/>
      <c r="K5" s="393"/>
    </row>
    <row r="6" spans="1:11" ht="39.6" customHeight="1">
      <c r="A6" s="235">
        <v>9</v>
      </c>
      <c r="B6" s="268"/>
      <c r="C6" s="207"/>
      <c r="D6" s="237"/>
      <c r="E6" s="401"/>
      <c r="F6" s="401"/>
      <c r="G6" s="422"/>
      <c r="H6" s="242"/>
      <c r="I6" s="258"/>
      <c r="J6" s="258"/>
      <c r="K6" s="393"/>
    </row>
    <row r="7" spans="1:11" ht="16.5" customHeight="1">
      <c r="A7" s="235">
        <v>4</v>
      </c>
      <c r="B7" s="268"/>
      <c r="C7" s="207" t="s">
        <v>43</v>
      </c>
      <c r="D7" s="237" t="s">
        <v>4</v>
      </c>
      <c r="E7" s="237" t="s">
        <v>21</v>
      </c>
      <c r="F7" s="237"/>
      <c r="G7" s="422"/>
      <c r="H7" s="242"/>
      <c r="I7" s="258"/>
      <c r="J7" s="258"/>
      <c r="K7" s="393"/>
    </row>
    <row r="8" spans="1:11" ht="16.5" customHeight="1">
      <c r="A8" s="235">
        <v>9.2857142857142794</v>
      </c>
      <c r="B8" s="268"/>
      <c r="C8" s="207"/>
      <c r="D8" s="237"/>
      <c r="E8" s="237" t="s">
        <v>19</v>
      </c>
      <c r="F8" s="237"/>
      <c r="G8" s="422"/>
      <c r="H8" s="242"/>
      <c r="I8" s="258"/>
      <c r="J8" s="258"/>
      <c r="K8" s="393"/>
    </row>
    <row r="9" spans="1:11" ht="14.4" customHeight="1">
      <c r="A9" s="235">
        <v>5</v>
      </c>
      <c r="B9" s="268"/>
      <c r="C9" s="207" t="s">
        <v>44</v>
      </c>
      <c r="D9" s="237" t="s">
        <v>6</v>
      </c>
      <c r="E9" s="237" t="s">
        <v>17</v>
      </c>
      <c r="F9" s="237"/>
      <c r="G9" s="207"/>
      <c r="H9" s="321"/>
      <c r="I9" s="243"/>
      <c r="J9" s="243"/>
      <c r="K9" s="381"/>
    </row>
    <row r="10" spans="1:11" ht="14.4" customHeight="1">
      <c r="A10" s="235">
        <v>11.8571428571429</v>
      </c>
      <c r="B10" s="268"/>
      <c r="C10" s="207"/>
      <c r="D10" s="237"/>
      <c r="E10" s="237"/>
      <c r="F10" s="237"/>
      <c r="G10" s="207"/>
      <c r="H10" s="321"/>
      <c r="I10" s="243"/>
      <c r="J10" s="243"/>
      <c r="K10" s="381"/>
    </row>
    <row r="11" spans="1:11" ht="14.4" customHeight="1">
      <c r="A11" s="235">
        <v>6</v>
      </c>
      <c r="B11" s="268"/>
      <c r="C11" s="207" t="s">
        <v>44</v>
      </c>
      <c r="D11" s="237" t="s">
        <v>39</v>
      </c>
      <c r="E11" s="237" t="s">
        <v>18</v>
      </c>
      <c r="F11" s="237"/>
      <c r="G11" s="207" cm="1">
        <f t="array" aca="1" ref="G11" ca="1">+G:G</f>
        <v>0</v>
      </c>
      <c r="H11" s="321"/>
      <c r="I11" s="243"/>
      <c r="J11" s="243"/>
      <c r="K11" s="381"/>
    </row>
    <row r="12" spans="1:11" ht="14.4" customHeight="1">
      <c r="A12" s="235">
        <v>14.4285714285714</v>
      </c>
      <c r="B12" s="268"/>
      <c r="C12" s="207"/>
      <c r="D12" s="237"/>
      <c r="E12" s="237"/>
      <c r="F12" s="237"/>
      <c r="G12" s="207"/>
      <c r="H12" s="321"/>
      <c r="I12" s="243"/>
      <c r="J12" s="243"/>
      <c r="K12" s="381"/>
    </row>
    <row r="13" spans="1:11" ht="14.4" customHeight="1">
      <c r="A13" s="235">
        <v>7</v>
      </c>
      <c r="B13" s="268"/>
      <c r="C13" s="207" t="s">
        <v>44</v>
      </c>
      <c r="D13" s="237" t="s">
        <v>7</v>
      </c>
      <c r="E13" s="237" t="s">
        <v>160</v>
      </c>
      <c r="F13" s="345" t="s">
        <v>164</v>
      </c>
      <c r="G13" s="207"/>
      <c r="H13" s="321"/>
      <c r="I13" s="243"/>
      <c r="J13" s="243"/>
      <c r="K13" s="381"/>
    </row>
    <row r="14" spans="1:11" ht="30.6" customHeight="1">
      <c r="A14" s="235">
        <v>17</v>
      </c>
      <c r="B14" s="268"/>
      <c r="C14" s="207"/>
      <c r="D14" s="237"/>
      <c r="E14" s="237"/>
      <c r="F14" s="345"/>
      <c r="G14" s="207"/>
      <c r="H14" s="321"/>
      <c r="I14" s="243"/>
      <c r="J14" s="243"/>
      <c r="K14" s="381"/>
    </row>
    <row r="15" spans="1:11" ht="15" customHeight="1">
      <c r="A15" s="235">
        <v>8</v>
      </c>
      <c r="B15" s="268"/>
      <c r="C15" s="207" t="s">
        <v>44</v>
      </c>
      <c r="D15" s="237" t="s">
        <v>10</v>
      </c>
      <c r="E15" s="237" t="s">
        <v>28</v>
      </c>
      <c r="F15" s="237"/>
      <c r="G15" s="207"/>
      <c r="H15" s="321"/>
      <c r="I15" s="243"/>
      <c r="J15" s="243"/>
      <c r="K15" s="381"/>
    </row>
    <row r="16" spans="1:11" ht="15" customHeight="1">
      <c r="A16" s="235">
        <v>27.285714285714299</v>
      </c>
      <c r="B16" s="268"/>
      <c r="C16" s="207"/>
      <c r="D16" s="237"/>
      <c r="E16" s="237"/>
      <c r="F16" s="237"/>
      <c r="G16" s="207"/>
      <c r="H16" s="321"/>
      <c r="I16" s="243"/>
      <c r="J16" s="243"/>
      <c r="K16" s="381"/>
    </row>
    <row r="17" spans="1:11" ht="15" customHeight="1">
      <c r="A17" s="235">
        <v>9</v>
      </c>
      <c r="B17" s="268"/>
      <c r="C17" s="207" t="s">
        <v>44</v>
      </c>
      <c r="D17" s="237" t="s">
        <v>11</v>
      </c>
      <c r="E17" s="237" t="s">
        <v>28</v>
      </c>
      <c r="F17" s="237"/>
      <c r="G17" s="207"/>
      <c r="H17" s="321"/>
      <c r="I17" s="243"/>
      <c r="J17" s="243"/>
      <c r="K17" s="381"/>
    </row>
    <row r="18" spans="1:11" ht="15" customHeight="1">
      <c r="A18" s="235">
        <v>29.8571428571429</v>
      </c>
      <c r="B18" s="268"/>
      <c r="C18" s="207"/>
      <c r="D18" s="237"/>
      <c r="E18" s="237"/>
      <c r="F18" s="237"/>
      <c r="G18" s="207"/>
      <c r="H18" s="321"/>
      <c r="I18" s="243"/>
      <c r="J18" s="243"/>
      <c r="K18" s="381"/>
    </row>
    <row r="19" spans="1:11" ht="15" customHeight="1">
      <c r="A19" s="235">
        <v>10</v>
      </c>
      <c r="B19" s="268"/>
      <c r="C19" s="207" t="s">
        <v>45</v>
      </c>
      <c r="D19" s="416" t="s">
        <v>15</v>
      </c>
      <c r="E19" s="416" t="s">
        <v>27</v>
      </c>
      <c r="F19" s="237"/>
      <c r="G19" s="207"/>
      <c r="H19" s="321"/>
      <c r="I19" s="243"/>
      <c r="J19" s="243"/>
      <c r="K19" s="381"/>
    </row>
    <row r="20" spans="1:11" ht="15" customHeight="1">
      <c r="A20" s="235">
        <v>19.571428571428601</v>
      </c>
      <c r="B20" s="268"/>
      <c r="C20" s="207"/>
      <c r="D20" s="416"/>
      <c r="E20" s="416"/>
      <c r="F20" s="237"/>
      <c r="G20" s="207"/>
      <c r="H20" s="321"/>
      <c r="I20" s="243"/>
      <c r="J20" s="243"/>
      <c r="K20" s="381"/>
    </row>
    <row r="21" spans="1:11" ht="14.4" customHeight="1">
      <c r="A21" s="235">
        <v>11</v>
      </c>
      <c r="B21" s="268"/>
      <c r="C21" s="207" t="s">
        <v>45</v>
      </c>
      <c r="D21" s="416" t="s">
        <v>8</v>
      </c>
      <c r="E21" s="416" t="s">
        <v>161</v>
      </c>
      <c r="F21" s="345" t="s">
        <v>163</v>
      </c>
      <c r="G21" s="207"/>
      <c r="H21" s="321"/>
      <c r="I21" s="243"/>
      <c r="J21" s="243"/>
      <c r="K21" s="381"/>
    </row>
    <row r="22" spans="1:11" ht="31.2" customHeight="1">
      <c r="A22" s="235">
        <v>22.142857142857199</v>
      </c>
      <c r="B22" s="268"/>
      <c r="C22" s="207"/>
      <c r="D22" s="416"/>
      <c r="E22" s="416"/>
      <c r="F22" s="345"/>
      <c r="G22" s="207"/>
      <c r="H22" s="321"/>
      <c r="I22" s="243"/>
      <c r="J22" s="243"/>
      <c r="K22" s="381"/>
    </row>
    <row r="23" spans="1:11" ht="14.4" customHeight="1">
      <c r="A23" s="235">
        <v>12</v>
      </c>
      <c r="B23" s="268"/>
      <c r="C23" s="207" t="s">
        <v>45</v>
      </c>
      <c r="D23" s="237" t="s">
        <v>38</v>
      </c>
      <c r="E23" s="237" t="s">
        <v>23</v>
      </c>
      <c r="F23" s="237" t="s">
        <v>162</v>
      </c>
      <c r="G23" s="207"/>
      <c r="H23" s="321"/>
      <c r="I23" s="243"/>
      <c r="J23" s="243"/>
      <c r="K23" s="381"/>
    </row>
    <row r="24" spans="1:11" ht="51" customHeight="1">
      <c r="A24" s="235">
        <v>24.714285714285701</v>
      </c>
      <c r="B24" s="268"/>
      <c r="C24" s="207"/>
      <c r="D24" s="237"/>
      <c r="E24" s="237"/>
      <c r="F24" s="237"/>
      <c r="G24" s="207"/>
      <c r="H24" s="321"/>
      <c r="I24" s="243"/>
      <c r="J24" s="243"/>
      <c r="K24" s="381"/>
    </row>
    <row r="25" spans="1:11" ht="14.4" customHeight="1">
      <c r="A25" s="235">
        <v>13</v>
      </c>
      <c r="B25" s="268"/>
      <c r="C25" s="207" t="s">
        <v>46</v>
      </c>
      <c r="D25" s="237" t="s">
        <v>12</v>
      </c>
      <c r="E25" s="237" t="s">
        <v>179</v>
      </c>
      <c r="F25" s="237"/>
      <c r="G25" s="207"/>
      <c r="H25" s="321"/>
      <c r="I25" s="243"/>
      <c r="J25" s="243"/>
      <c r="K25" s="381"/>
    </row>
    <row r="26" spans="1:11" ht="15" customHeight="1" thickBot="1">
      <c r="A26" s="388">
        <v>32.428571428571502</v>
      </c>
      <c r="B26" s="404"/>
      <c r="C26" s="389"/>
      <c r="D26" s="379"/>
      <c r="E26" s="379"/>
      <c r="F26" s="379"/>
      <c r="G26" s="389"/>
      <c r="H26" s="419"/>
      <c r="I26" s="380"/>
      <c r="J26" s="380"/>
      <c r="K26" s="382"/>
    </row>
    <row r="27" spans="1:11" ht="15" customHeight="1">
      <c r="A27" s="325">
        <v>14</v>
      </c>
      <c r="B27" s="383" t="s">
        <v>3</v>
      </c>
      <c r="C27" s="384"/>
      <c r="D27" s="331" t="s">
        <v>42</v>
      </c>
      <c r="E27" s="333" t="s">
        <v>29</v>
      </c>
      <c r="F27" s="333" t="s">
        <v>166</v>
      </c>
      <c r="G27" s="425"/>
      <c r="H27" s="420"/>
      <c r="I27" s="339"/>
      <c r="J27" s="339"/>
      <c r="K27" s="378"/>
    </row>
    <row r="28" spans="1:11" ht="15" customHeight="1">
      <c r="A28" s="235">
        <v>35</v>
      </c>
      <c r="B28" s="342"/>
      <c r="C28" s="385"/>
      <c r="D28" s="326"/>
      <c r="E28" s="327"/>
      <c r="F28" s="327"/>
      <c r="G28" s="426"/>
      <c r="H28" s="415"/>
      <c r="I28" s="323"/>
      <c r="J28" s="323"/>
      <c r="K28" s="377"/>
    </row>
    <row r="29" spans="1:11" ht="19.5" customHeight="1">
      <c r="A29" s="235">
        <v>16</v>
      </c>
      <c r="B29" s="342"/>
      <c r="C29" s="385"/>
      <c r="D29" s="326" t="s">
        <v>16</v>
      </c>
      <c r="E29" s="327" t="s">
        <v>32</v>
      </c>
      <c r="F29" s="327" t="s">
        <v>177</v>
      </c>
      <c r="G29" s="426"/>
      <c r="H29" s="415"/>
      <c r="I29" s="323"/>
      <c r="J29" s="323"/>
      <c r="K29" s="377"/>
    </row>
    <row r="30" spans="1:11" ht="19.5" customHeight="1">
      <c r="A30" s="235"/>
      <c r="B30" s="342"/>
      <c r="C30" s="385"/>
      <c r="D30" s="326"/>
      <c r="E30" s="327"/>
      <c r="F30" s="327"/>
      <c r="G30" s="426"/>
      <c r="H30" s="415"/>
      <c r="I30" s="323"/>
      <c r="J30" s="323"/>
      <c r="K30" s="377"/>
    </row>
    <row r="31" spans="1:11" ht="19.5" customHeight="1">
      <c r="A31" s="235">
        <v>17</v>
      </c>
      <c r="B31" s="342"/>
      <c r="C31" s="385"/>
      <c r="D31" s="326" t="s">
        <v>50</v>
      </c>
      <c r="E31" s="327" t="s">
        <v>32</v>
      </c>
      <c r="F31" s="327"/>
      <c r="G31" s="426"/>
      <c r="H31" s="415"/>
      <c r="I31" s="323"/>
      <c r="J31" s="323"/>
      <c r="K31" s="377"/>
    </row>
    <row r="32" spans="1:11" ht="19.5" customHeight="1">
      <c r="A32" s="235"/>
      <c r="B32" s="342"/>
      <c r="C32" s="385"/>
      <c r="D32" s="326"/>
      <c r="E32" s="327"/>
      <c r="F32" s="327"/>
      <c r="G32" s="426"/>
      <c r="H32" s="415"/>
      <c r="I32" s="323"/>
      <c r="J32" s="323"/>
      <c r="K32" s="377"/>
    </row>
    <row r="33" spans="1:11" ht="19.5" customHeight="1">
      <c r="A33" s="235">
        <v>18</v>
      </c>
      <c r="B33" s="342"/>
      <c r="C33" s="385"/>
      <c r="D33" s="326" t="s">
        <v>132</v>
      </c>
      <c r="E33" s="327" t="s">
        <v>169</v>
      </c>
      <c r="F33" s="327" t="s">
        <v>170</v>
      </c>
      <c r="G33" s="426"/>
      <c r="H33" s="415"/>
      <c r="I33" s="323"/>
      <c r="J33" s="323"/>
      <c r="K33" s="377"/>
    </row>
    <row r="34" spans="1:11" ht="19.5" customHeight="1">
      <c r="A34" s="235"/>
      <c r="B34" s="342"/>
      <c r="C34" s="385"/>
      <c r="D34" s="326"/>
      <c r="E34" s="327"/>
      <c r="F34" s="327"/>
      <c r="G34" s="426"/>
      <c r="H34" s="415"/>
      <c r="I34" s="323"/>
      <c r="J34" s="323"/>
      <c r="K34" s="377"/>
    </row>
    <row r="35" spans="1:11" ht="19.5" customHeight="1">
      <c r="A35" s="235"/>
      <c r="B35" s="342"/>
      <c r="C35" s="385"/>
      <c r="D35" s="427" t="s">
        <v>35</v>
      </c>
      <c r="E35" s="429" t="s">
        <v>168</v>
      </c>
      <c r="F35" s="429" t="s">
        <v>171</v>
      </c>
      <c r="G35" s="431"/>
      <c r="H35" s="415"/>
      <c r="I35" s="323"/>
      <c r="J35" s="323"/>
      <c r="K35" s="435"/>
    </row>
    <row r="36" spans="1:11" ht="19.5" customHeight="1" thickBot="1">
      <c r="A36" s="388"/>
      <c r="B36" s="423"/>
      <c r="C36" s="424"/>
      <c r="D36" s="428"/>
      <c r="E36" s="430"/>
      <c r="F36" s="430"/>
      <c r="G36" s="432"/>
      <c r="H36" s="433"/>
      <c r="I36" s="434"/>
      <c r="J36" s="434"/>
      <c r="K36" s="436"/>
    </row>
    <row r="37" spans="1:11" ht="15" customHeight="1">
      <c r="A37" s="409">
        <v>19</v>
      </c>
      <c r="B37" s="412" t="s">
        <v>34</v>
      </c>
      <c r="C37" s="352"/>
      <c r="D37" s="371" t="s">
        <v>181</v>
      </c>
      <c r="E37" s="372" t="s">
        <v>180</v>
      </c>
      <c r="F37" s="373">
        <v>0.9</v>
      </c>
      <c r="G37" s="372"/>
      <c r="H37" s="410"/>
      <c r="I37" s="360"/>
      <c r="J37" s="360"/>
      <c r="K37" s="361"/>
    </row>
    <row r="38" spans="1:11" ht="24.75" customHeight="1">
      <c r="A38" s="325"/>
      <c r="B38" s="413"/>
      <c r="C38" s="394"/>
      <c r="D38" s="363"/>
      <c r="E38" s="364"/>
      <c r="F38" s="364"/>
      <c r="G38" s="364"/>
      <c r="H38" s="411"/>
      <c r="I38" s="355"/>
      <c r="J38" s="355"/>
      <c r="K38" s="356"/>
    </row>
    <row r="39" spans="1:11" ht="19.5" customHeight="1">
      <c r="A39" s="310">
        <v>20</v>
      </c>
      <c r="B39" s="413"/>
      <c r="C39" s="317"/>
      <c r="D39" s="437" t="s">
        <v>40</v>
      </c>
      <c r="E39" s="439" t="s">
        <v>176</v>
      </c>
      <c r="F39" s="439" t="s">
        <v>171</v>
      </c>
      <c r="G39" s="439" t="s">
        <v>144</v>
      </c>
      <c r="H39" s="414"/>
      <c r="I39" s="305"/>
      <c r="J39" s="305"/>
      <c r="K39" s="348"/>
    </row>
    <row r="40" spans="1:11" ht="19.5" customHeight="1">
      <c r="A40" s="325"/>
      <c r="B40" s="413"/>
      <c r="C40" s="394"/>
      <c r="D40" s="438"/>
      <c r="E40" s="440"/>
      <c r="F40" s="440"/>
      <c r="G40" s="440"/>
      <c r="H40" s="411"/>
      <c r="I40" s="355"/>
      <c r="J40" s="355"/>
      <c r="K40" s="356"/>
    </row>
    <row r="41" spans="1:11" ht="19.5" customHeight="1">
      <c r="A41" s="310">
        <v>21</v>
      </c>
      <c r="B41" s="413"/>
      <c r="C41" s="317"/>
      <c r="D41" s="311" t="s">
        <v>41</v>
      </c>
      <c r="E41" s="313"/>
      <c r="F41" s="313"/>
      <c r="G41" s="313"/>
      <c r="H41" s="414"/>
      <c r="I41" s="305"/>
      <c r="J41" s="305"/>
      <c r="K41" s="348"/>
    </row>
    <row r="42" spans="1:11" ht="19.5" customHeight="1">
      <c r="A42" s="325"/>
      <c r="B42" s="413"/>
      <c r="C42" s="394"/>
      <c r="D42" s="363"/>
      <c r="E42" s="364"/>
      <c r="F42" s="364"/>
      <c r="G42" s="364"/>
      <c r="H42" s="411"/>
      <c r="I42" s="355"/>
      <c r="J42" s="355"/>
      <c r="K42" s="356"/>
    </row>
    <row r="43" spans="1:11" ht="19.5" customHeight="1">
      <c r="A43" s="310">
        <v>22</v>
      </c>
      <c r="B43" s="413"/>
      <c r="C43" s="317"/>
      <c r="D43" s="311" t="s">
        <v>36</v>
      </c>
      <c r="E43" s="313" t="s">
        <v>172</v>
      </c>
      <c r="F43" s="313" t="s">
        <v>173</v>
      </c>
      <c r="G43" s="313"/>
      <c r="H43" s="414"/>
      <c r="I43" s="305"/>
      <c r="J43" s="305"/>
      <c r="K43" s="348"/>
    </row>
    <row r="44" spans="1:11" ht="19.5" customHeight="1">
      <c r="A44" s="325"/>
      <c r="B44" s="413"/>
      <c r="C44" s="394"/>
      <c r="D44" s="363"/>
      <c r="E44" s="364"/>
      <c r="F44" s="364"/>
      <c r="G44" s="364"/>
      <c r="H44" s="411"/>
      <c r="I44" s="355"/>
      <c r="J44" s="355"/>
      <c r="K44" s="356"/>
    </row>
    <row r="45" spans="1:11" ht="33.75" customHeight="1">
      <c r="A45" s="58">
        <v>23</v>
      </c>
      <c r="B45" s="413"/>
      <c r="C45" s="317"/>
      <c r="D45" s="311" t="s">
        <v>47</v>
      </c>
      <c r="E45" s="313" t="s">
        <v>174</v>
      </c>
      <c r="F45" s="313" t="s">
        <v>175</v>
      </c>
      <c r="G45" s="313"/>
      <c r="H45" s="414"/>
      <c r="I45" s="305"/>
      <c r="J45" s="305"/>
      <c r="K45" s="348"/>
    </row>
    <row r="46" spans="1:11" ht="38.25" customHeight="1">
      <c r="A46" s="58"/>
      <c r="B46" s="413"/>
      <c r="C46" s="394"/>
      <c r="D46" s="363" t="s">
        <v>37</v>
      </c>
      <c r="E46" s="364"/>
      <c r="F46" s="364"/>
      <c r="G46" s="364"/>
      <c r="H46" s="411"/>
      <c r="I46" s="355"/>
      <c r="J46" s="355"/>
      <c r="K46" s="356"/>
    </row>
    <row r="47" spans="1:11" ht="15" customHeight="1">
      <c r="A47" s="310"/>
      <c r="B47" s="413"/>
      <c r="C47" s="53" t="s">
        <v>80</v>
      </c>
      <c r="D47" s="445" t="s">
        <v>81</v>
      </c>
      <c r="E47" s="447"/>
      <c r="F47" s="447"/>
      <c r="G47" s="447"/>
      <c r="H47" s="449"/>
      <c r="I47" s="451"/>
      <c r="J47" s="451"/>
      <c r="K47" s="453"/>
    </row>
    <row r="48" spans="1:11" ht="42" customHeight="1">
      <c r="A48" s="325"/>
      <c r="B48" s="413"/>
      <c r="C48" s="53" t="s">
        <v>84</v>
      </c>
      <c r="D48" s="446"/>
      <c r="E48" s="448"/>
      <c r="F48" s="448"/>
      <c r="G48" s="448"/>
      <c r="H48" s="450"/>
      <c r="I48" s="452"/>
      <c r="J48" s="452"/>
      <c r="K48" s="454"/>
    </row>
    <row r="49" spans="1:11" ht="21" customHeight="1">
      <c r="A49" s="310"/>
      <c r="B49" s="413"/>
      <c r="C49" s="53" t="s">
        <v>90</v>
      </c>
      <c r="D49" s="52" t="s">
        <v>145</v>
      </c>
      <c r="E49" s="447" t="s">
        <v>150</v>
      </c>
      <c r="F49" s="447"/>
      <c r="G49" s="447" t="s">
        <v>149</v>
      </c>
      <c r="H49" s="449"/>
      <c r="I49" s="451"/>
      <c r="J49" s="451"/>
      <c r="K49" s="453"/>
    </row>
    <row r="50" spans="1:11" ht="24.75" customHeight="1">
      <c r="A50" s="325"/>
      <c r="B50" s="413"/>
      <c r="C50" s="53" t="s">
        <v>90</v>
      </c>
      <c r="D50" s="52" t="s">
        <v>145</v>
      </c>
      <c r="E50" s="448"/>
      <c r="F50" s="448"/>
      <c r="G50" s="448"/>
      <c r="H50" s="450"/>
      <c r="I50" s="452"/>
      <c r="J50" s="452"/>
      <c r="K50" s="454"/>
    </row>
    <row r="51" spans="1:11" ht="15" customHeight="1">
      <c r="A51" s="310"/>
      <c r="B51" s="413"/>
      <c r="C51" s="442" t="s">
        <v>90</v>
      </c>
      <c r="D51" s="52" t="s">
        <v>94</v>
      </c>
      <c r="E51" s="447" t="s">
        <v>152</v>
      </c>
      <c r="F51" s="447"/>
      <c r="G51" s="447" t="s">
        <v>151</v>
      </c>
      <c r="H51" s="449"/>
      <c r="I51" s="451"/>
      <c r="J51" s="451"/>
      <c r="K51" s="453"/>
    </row>
    <row r="52" spans="1:11" ht="62.25" customHeight="1">
      <c r="A52" s="325"/>
      <c r="B52" s="413"/>
      <c r="C52" s="443" t="s">
        <v>90</v>
      </c>
      <c r="D52" s="52" t="s">
        <v>146</v>
      </c>
      <c r="E52" s="448"/>
      <c r="F52" s="448"/>
      <c r="G52" s="448"/>
      <c r="H52" s="450"/>
      <c r="I52" s="452"/>
      <c r="J52" s="452"/>
      <c r="K52" s="454"/>
    </row>
    <row r="53" spans="1:11" ht="62.25" customHeight="1">
      <c r="A53" s="58"/>
      <c r="B53" s="413"/>
      <c r="C53" s="442" t="s">
        <v>97</v>
      </c>
      <c r="D53" s="52" t="s">
        <v>146</v>
      </c>
      <c r="E53" s="39" t="s">
        <v>150</v>
      </c>
      <c r="F53" s="39"/>
      <c r="G53" s="47" t="s">
        <v>153</v>
      </c>
      <c r="H53" s="49"/>
      <c r="I53" s="50"/>
      <c r="J53" s="50"/>
      <c r="K53" s="51"/>
    </row>
    <row r="54" spans="1:11" ht="62.25" customHeight="1">
      <c r="A54" s="58"/>
      <c r="B54" s="413"/>
      <c r="C54" s="443"/>
      <c r="D54" s="52" t="s">
        <v>101</v>
      </c>
      <c r="E54" s="39" t="s">
        <v>150</v>
      </c>
      <c r="F54" s="39"/>
      <c r="G54" s="47" t="s">
        <v>154</v>
      </c>
      <c r="H54" s="49"/>
      <c r="I54" s="50"/>
      <c r="J54" s="50"/>
      <c r="K54" s="51"/>
    </row>
    <row r="55" spans="1:11" ht="15" customHeight="1">
      <c r="A55" s="310"/>
      <c r="B55" s="413"/>
      <c r="C55" s="442" t="s">
        <v>147</v>
      </c>
      <c r="D55" s="445" t="s">
        <v>105</v>
      </c>
      <c r="E55" s="447" t="s">
        <v>158</v>
      </c>
      <c r="F55" s="447"/>
      <c r="G55" s="447" t="s">
        <v>155</v>
      </c>
      <c r="H55" s="449"/>
      <c r="I55" s="451"/>
      <c r="J55" s="451"/>
      <c r="K55" s="453"/>
    </row>
    <row r="56" spans="1:11" ht="21.75" customHeight="1">
      <c r="A56" s="325"/>
      <c r="B56" s="413"/>
      <c r="C56" s="444"/>
      <c r="D56" s="446" t="s">
        <v>105</v>
      </c>
      <c r="E56" s="448"/>
      <c r="F56" s="448"/>
      <c r="G56" s="448"/>
      <c r="H56" s="450"/>
      <c r="I56" s="452"/>
      <c r="J56" s="452"/>
      <c r="K56" s="454"/>
    </row>
    <row r="57" spans="1:11" ht="15" customHeight="1">
      <c r="A57" s="310"/>
      <c r="B57" s="413"/>
      <c r="C57" s="444"/>
      <c r="D57" s="445" t="s">
        <v>108</v>
      </c>
      <c r="E57" s="447" t="s">
        <v>158</v>
      </c>
      <c r="F57" s="447"/>
      <c r="G57" s="447" t="s">
        <v>89</v>
      </c>
      <c r="H57" s="449"/>
      <c r="I57" s="451"/>
      <c r="J57" s="451"/>
      <c r="K57" s="453"/>
    </row>
    <row r="58" spans="1:11" ht="15" customHeight="1">
      <c r="A58" s="325"/>
      <c r="B58" s="413"/>
      <c r="C58" s="443"/>
      <c r="D58" s="446" t="s">
        <v>111</v>
      </c>
      <c r="E58" s="448"/>
      <c r="F58" s="448"/>
      <c r="G58" s="448"/>
      <c r="H58" s="450"/>
      <c r="I58" s="452"/>
      <c r="J58" s="452"/>
      <c r="K58" s="454"/>
    </row>
    <row r="59" spans="1:11" ht="29.25" customHeight="1">
      <c r="A59" s="58"/>
      <c r="B59" s="413"/>
      <c r="C59" s="442" t="s">
        <v>110</v>
      </c>
      <c r="D59" s="52" t="s">
        <v>111</v>
      </c>
      <c r="E59" s="48" t="s">
        <v>157</v>
      </c>
      <c r="F59" s="48"/>
      <c r="G59" s="48"/>
      <c r="H59" s="49"/>
      <c r="I59" s="50"/>
      <c r="J59" s="50"/>
      <c r="K59" s="51"/>
    </row>
    <row r="60" spans="1:11" ht="15" customHeight="1">
      <c r="A60" s="310"/>
      <c r="B60" s="413"/>
      <c r="C60" s="444"/>
      <c r="D60" s="445" t="s">
        <v>113</v>
      </c>
      <c r="E60" s="447" t="s">
        <v>150</v>
      </c>
      <c r="F60" s="447"/>
      <c r="G60" s="447" t="s">
        <v>113</v>
      </c>
      <c r="H60" s="449"/>
      <c r="I60" s="451"/>
      <c r="J60" s="451"/>
      <c r="K60" s="453"/>
    </row>
    <row r="61" spans="1:11" ht="15" customHeight="1">
      <c r="A61" s="325"/>
      <c r="B61" s="413"/>
      <c r="C61" s="443"/>
      <c r="D61" s="446" t="s">
        <v>114</v>
      </c>
      <c r="E61" s="448"/>
      <c r="F61" s="448"/>
      <c r="G61" s="448"/>
      <c r="H61" s="450"/>
      <c r="I61" s="452"/>
      <c r="J61" s="452"/>
      <c r="K61" s="454"/>
    </row>
    <row r="62" spans="1:11" ht="60.75" customHeight="1" thickBot="1">
      <c r="A62" s="59"/>
      <c r="B62" s="441"/>
      <c r="C62" s="40" t="s">
        <v>115</v>
      </c>
      <c r="D62" s="41" t="s">
        <v>116</v>
      </c>
      <c r="E62" s="39" t="s">
        <v>150</v>
      </c>
      <c r="F62" s="39"/>
      <c r="G62" s="42" t="s">
        <v>156</v>
      </c>
      <c r="H62" s="43"/>
      <c r="I62" s="44"/>
      <c r="J62" s="44"/>
      <c r="K62" s="45"/>
    </row>
  </sheetData>
  <mergeCells count="274">
    <mergeCell ref="H60:H61"/>
    <mergeCell ref="I60:I61"/>
    <mergeCell ref="J60:J61"/>
    <mergeCell ref="K60:K61"/>
    <mergeCell ref="C59:C61"/>
    <mergeCell ref="A60:A61"/>
    <mergeCell ref="D60:D61"/>
    <mergeCell ref="E60:E61"/>
    <mergeCell ref="F60:F61"/>
    <mergeCell ref="G60:G61"/>
    <mergeCell ref="K55:K56"/>
    <mergeCell ref="A57:A58"/>
    <mergeCell ref="D57:D58"/>
    <mergeCell ref="E57:E58"/>
    <mergeCell ref="F57:F58"/>
    <mergeCell ref="G57:G58"/>
    <mergeCell ref="H57:H58"/>
    <mergeCell ref="I57:I58"/>
    <mergeCell ref="J57:J58"/>
    <mergeCell ref="K57:K58"/>
    <mergeCell ref="E55:E56"/>
    <mergeCell ref="F55:F56"/>
    <mergeCell ref="G55:G56"/>
    <mergeCell ref="H55:H56"/>
    <mergeCell ref="I55:I56"/>
    <mergeCell ref="J55:J56"/>
    <mergeCell ref="A49:A50"/>
    <mergeCell ref="E49:E50"/>
    <mergeCell ref="F49:F50"/>
    <mergeCell ref="G49:G50"/>
    <mergeCell ref="H49:H50"/>
    <mergeCell ref="I49:I50"/>
    <mergeCell ref="J49:J50"/>
    <mergeCell ref="K49:K50"/>
    <mergeCell ref="A51:A52"/>
    <mergeCell ref="C51:C52"/>
    <mergeCell ref="E51:E52"/>
    <mergeCell ref="F51:F52"/>
    <mergeCell ref="G51:G52"/>
    <mergeCell ref="H51:H52"/>
    <mergeCell ref="I51:I52"/>
    <mergeCell ref="J51:J52"/>
    <mergeCell ref="K51:K52"/>
    <mergeCell ref="A47:A48"/>
    <mergeCell ref="D47:D48"/>
    <mergeCell ref="E47:E48"/>
    <mergeCell ref="F47:F48"/>
    <mergeCell ref="G47:G48"/>
    <mergeCell ref="H47:H48"/>
    <mergeCell ref="I47:I48"/>
    <mergeCell ref="J47:J48"/>
    <mergeCell ref="K47:K48"/>
    <mergeCell ref="K43:K44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A43:A44"/>
    <mergeCell ref="C43:C44"/>
    <mergeCell ref="D43:D44"/>
    <mergeCell ref="E43:E44"/>
    <mergeCell ref="F43:F44"/>
    <mergeCell ref="G43:G44"/>
    <mergeCell ref="H43:H44"/>
    <mergeCell ref="I43:I44"/>
    <mergeCell ref="J43:J44"/>
    <mergeCell ref="K39:K40"/>
    <mergeCell ref="A41:A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G37:G38"/>
    <mergeCell ref="H37:H38"/>
    <mergeCell ref="I37:I38"/>
    <mergeCell ref="J37:J38"/>
    <mergeCell ref="K37:K38"/>
    <mergeCell ref="A39:A40"/>
    <mergeCell ref="C39:C40"/>
    <mergeCell ref="D39:D40"/>
    <mergeCell ref="E39:E40"/>
    <mergeCell ref="F39:F40"/>
    <mergeCell ref="A37:A38"/>
    <mergeCell ref="B37:B62"/>
    <mergeCell ref="C37:C38"/>
    <mergeCell ref="D37:D38"/>
    <mergeCell ref="E37:E38"/>
    <mergeCell ref="F37:F38"/>
    <mergeCell ref="C53:C54"/>
    <mergeCell ref="A55:A56"/>
    <mergeCell ref="C55:C58"/>
    <mergeCell ref="D55:D56"/>
    <mergeCell ref="G39:G40"/>
    <mergeCell ref="H39:H40"/>
    <mergeCell ref="I39:I40"/>
    <mergeCell ref="J39:J40"/>
    <mergeCell ref="A35:A36"/>
    <mergeCell ref="D35:D36"/>
    <mergeCell ref="E35:E36"/>
    <mergeCell ref="F35:F36"/>
    <mergeCell ref="G35:G36"/>
    <mergeCell ref="H35:H36"/>
    <mergeCell ref="I35:I36"/>
    <mergeCell ref="J35:J36"/>
    <mergeCell ref="K35:K36"/>
    <mergeCell ref="F29:F30"/>
    <mergeCell ref="G29:G30"/>
    <mergeCell ref="H29:H30"/>
    <mergeCell ref="J31:J32"/>
    <mergeCell ref="K31:K32"/>
    <mergeCell ref="A33:A34"/>
    <mergeCell ref="D33:D34"/>
    <mergeCell ref="E33:E34"/>
    <mergeCell ref="F33:F34"/>
    <mergeCell ref="G33:G34"/>
    <mergeCell ref="H33:H34"/>
    <mergeCell ref="I33:I34"/>
    <mergeCell ref="J33:J34"/>
    <mergeCell ref="K33:K34"/>
    <mergeCell ref="K27:K28"/>
    <mergeCell ref="G25:G26"/>
    <mergeCell ref="H25:H26"/>
    <mergeCell ref="I25:I26"/>
    <mergeCell ref="J25:J26"/>
    <mergeCell ref="K25:K26"/>
    <mergeCell ref="I29:I30"/>
    <mergeCell ref="J29:J30"/>
    <mergeCell ref="K29:K30"/>
    <mergeCell ref="A27:A28"/>
    <mergeCell ref="B27:B36"/>
    <mergeCell ref="C27:C36"/>
    <mergeCell ref="D27:D28"/>
    <mergeCell ref="E27:E28"/>
    <mergeCell ref="G23:G24"/>
    <mergeCell ref="H23:H24"/>
    <mergeCell ref="I23:I24"/>
    <mergeCell ref="J23:J24"/>
    <mergeCell ref="F27:F28"/>
    <mergeCell ref="G27:G28"/>
    <mergeCell ref="H27:H28"/>
    <mergeCell ref="I27:I28"/>
    <mergeCell ref="J27:J28"/>
    <mergeCell ref="A31:A32"/>
    <mergeCell ref="D31:D32"/>
    <mergeCell ref="E31:E32"/>
    <mergeCell ref="F31:F32"/>
    <mergeCell ref="G31:G32"/>
    <mergeCell ref="H31:H32"/>
    <mergeCell ref="I31:I32"/>
    <mergeCell ref="A29:A30"/>
    <mergeCell ref="D29:D30"/>
    <mergeCell ref="E29:E30"/>
    <mergeCell ref="K19:K20"/>
    <mergeCell ref="A21:A22"/>
    <mergeCell ref="C21:C22"/>
    <mergeCell ref="D21:D22"/>
    <mergeCell ref="E21:E22"/>
    <mergeCell ref="F21:F22"/>
    <mergeCell ref="K23:K24"/>
    <mergeCell ref="A25:A26"/>
    <mergeCell ref="C25:C26"/>
    <mergeCell ref="D25:D26"/>
    <mergeCell ref="E25:E26"/>
    <mergeCell ref="F25:F26"/>
    <mergeCell ref="G21:G22"/>
    <mergeCell ref="H21:H22"/>
    <mergeCell ref="I21:I22"/>
    <mergeCell ref="J21:J22"/>
    <mergeCell ref="K21:K22"/>
    <mergeCell ref="A23:A24"/>
    <mergeCell ref="C23:C24"/>
    <mergeCell ref="D23:D24"/>
    <mergeCell ref="E23:E24"/>
    <mergeCell ref="F23:F24"/>
    <mergeCell ref="A19:A20"/>
    <mergeCell ref="C19:C20"/>
    <mergeCell ref="D19:D20"/>
    <mergeCell ref="E19:E20"/>
    <mergeCell ref="F19:F20"/>
    <mergeCell ref="G19:G20"/>
    <mergeCell ref="H19:H20"/>
    <mergeCell ref="I19:I20"/>
    <mergeCell ref="J19:J20"/>
    <mergeCell ref="K15:K16"/>
    <mergeCell ref="A17:A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A15:A16"/>
    <mergeCell ref="C15:C16"/>
    <mergeCell ref="D15:D16"/>
    <mergeCell ref="E15:E16"/>
    <mergeCell ref="F15:F16"/>
    <mergeCell ref="G15:G16"/>
    <mergeCell ref="H15:H16"/>
    <mergeCell ref="I15:I16"/>
    <mergeCell ref="J15:J16"/>
    <mergeCell ref="K11:K12"/>
    <mergeCell ref="A13:A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A11:A12"/>
    <mergeCell ref="C11:C12"/>
    <mergeCell ref="D11:D12"/>
    <mergeCell ref="E11:E12"/>
    <mergeCell ref="F11:F12"/>
    <mergeCell ref="G11:G12"/>
    <mergeCell ref="H11:H12"/>
    <mergeCell ref="I11:I12"/>
    <mergeCell ref="J11:J12"/>
    <mergeCell ref="E7:E8"/>
    <mergeCell ref="F7:F8"/>
    <mergeCell ref="G7:G8"/>
    <mergeCell ref="H7:H8"/>
    <mergeCell ref="I7:I8"/>
    <mergeCell ref="J7:J8"/>
    <mergeCell ref="K7:K8"/>
    <mergeCell ref="A9:A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G3:G4"/>
    <mergeCell ref="H3:H4"/>
    <mergeCell ref="I3:I4"/>
    <mergeCell ref="J3:J4"/>
    <mergeCell ref="K3:K4"/>
    <mergeCell ref="A5:A6"/>
    <mergeCell ref="C5:C6"/>
    <mergeCell ref="D5:D6"/>
    <mergeCell ref="E5:E6"/>
    <mergeCell ref="F5:F6"/>
    <mergeCell ref="A3:A4"/>
    <mergeCell ref="B3:B26"/>
    <mergeCell ref="C3:C4"/>
    <mergeCell ref="D3:D4"/>
    <mergeCell ref="E3:E4"/>
    <mergeCell ref="F3:F4"/>
    <mergeCell ref="G5:G6"/>
    <mergeCell ref="H5:H6"/>
    <mergeCell ref="I5:I6"/>
    <mergeCell ref="J5:J6"/>
    <mergeCell ref="K5:K6"/>
    <mergeCell ref="A7:A8"/>
    <mergeCell ref="C7:C8"/>
    <mergeCell ref="D7:D8"/>
  </mergeCells>
  <phoneticPr fontId="15" type="noConversion"/>
  <pageMargins left="0.7" right="0.7" top="0.75" bottom="0.75" header="0.3" footer="0.3"/>
  <pageSetup paperSize="9" orientation="portrait" r:id="rId1"/>
  <headerFooter>
    <oddFooter>&amp;L&amp;1#&amp;"Calibri"&amp;10&amp;K737373Caterpillar: Confidential Green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211B-3A6C-44F1-9EAB-114616297FEF}">
  <dimension ref="A2:J52"/>
  <sheetViews>
    <sheetView view="pageBreakPreview" topLeftCell="A4" zoomScale="60" zoomScaleNormal="74" workbookViewId="0">
      <selection activeCell="D5" sqref="D5:D6"/>
    </sheetView>
  </sheetViews>
  <sheetFormatPr defaultRowHeight="13.8"/>
  <cols>
    <col min="1" max="1" width="8.6640625" style="1"/>
    <col min="2" max="2" width="38.109375" style="1" customWidth="1"/>
    <col min="3" max="3" width="10.6640625" style="8" customWidth="1"/>
    <col min="4" max="4" width="76.5546875" customWidth="1"/>
    <col min="5" max="5" width="48.33203125" style="9" bestFit="1" customWidth="1"/>
    <col min="6" max="6" width="36.44140625" bestFit="1" customWidth="1"/>
    <col min="7" max="7" width="18.5546875" style="20" customWidth="1"/>
    <col min="8" max="10" width="21.88671875" style="38" bestFit="1" customWidth="1"/>
  </cols>
  <sheetData>
    <row r="2" spans="1:10" s="2" customFormat="1" ht="61.2">
      <c r="A2" s="17" t="s">
        <v>1</v>
      </c>
      <c r="B2" s="17" t="s">
        <v>48</v>
      </c>
      <c r="C2" s="17" t="s">
        <v>49</v>
      </c>
      <c r="D2" s="17" t="s">
        <v>141</v>
      </c>
      <c r="E2" s="17" t="s">
        <v>0</v>
      </c>
      <c r="F2" s="17" t="s">
        <v>26</v>
      </c>
      <c r="G2" s="34" t="s">
        <v>136</v>
      </c>
      <c r="H2" s="35" t="s">
        <v>134</v>
      </c>
      <c r="I2" s="35" t="s">
        <v>137</v>
      </c>
      <c r="J2" s="35" t="s">
        <v>140</v>
      </c>
    </row>
    <row r="3" spans="1:10" ht="14.4" customHeight="1">
      <c r="A3" s="235">
        <v>1</v>
      </c>
      <c r="B3" s="462" t="s">
        <v>2</v>
      </c>
      <c r="C3" s="207" t="s">
        <v>43</v>
      </c>
      <c r="D3" s="237" t="s">
        <v>13</v>
      </c>
      <c r="E3" s="401" t="s">
        <v>25</v>
      </c>
      <c r="F3" s="422"/>
      <c r="G3" s="463"/>
      <c r="H3" s="393"/>
      <c r="I3" s="393"/>
      <c r="J3" s="393"/>
    </row>
    <row r="4" spans="1:10" ht="14.4" customHeight="1">
      <c r="A4" s="235">
        <v>2</v>
      </c>
      <c r="B4" s="462"/>
      <c r="C4" s="207"/>
      <c r="D4" s="237"/>
      <c r="E4" s="401"/>
      <c r="F4" s="422"/>
      <c r="G4" s="463"/>
      <c r="H4" s="393"/>
      <c r="I4" s="393"/>
      <c r="J4" s="393"/>
    </row>
    <row r="5" spans="1:10" ht="14.4" customHeight="1">
      <c r="A5" s="235">
        <v>2</v>
      </c>
      <c r="B5" s="458"/>
      <c r="C5" s="207" t="s">
        <v>43</v>
      </c>
      <c r="D5" s="237" t="s">
        <v>14</v>
      </c>
      <c r="E5" s="401" t="s">
        <v>25</v>
      </c>
      <c r="F5" s="422"/>
      <c r="G5" s="463"/>
      <c r="H5" s="393"/>
      <c r="I5" s="393"/>
      <c r="J5" s="393"/>
    </row>
    <row r="6" spans="1:10" ht="14.4" customHeight="1">
      <c r="A6" s="235">
        <v>4</v>
      </c>
      <c r="B6" s="458"/>
      <c r="C6" s="207"/>
      <c r="D6" s="237"/>
      <c r="E6" s="401"/>
      <c r="F6" s="422"/>
      <c r="G6" s="463"/>
      <c r="H6" s="393"/>
      <c r="I6" s="393"/>
      <c r="J6" s="393"/>
    </row>
    <row r="7" spans="1:10" ht="16.5" customHeight="1">
      <c r="A7" s="235">
        <v>3</v>
      </c>
      <c r="B7" s="458"/>
      <c r="C7" s="207" t="s">
        <v>43</v>
      </c>
      <c r="D7" s="237" t="s">
        <v>9</v>
      </c>
      <c r="E7" s="401" t="s">
        <v>25</v>
      </c>
      <c r="F7" s="422"/>
      <c r="G7" s="463"/>
      <c r="H7" s="393"/>
      <c r="I7" s="393"/>
      <c r="J7" s="393"/>
    </row>
    <row r="8" spans="1:10" ht="16.5" customHeight="1">
      <c r="A8" s="235">
        <v>9</v>
      </c>
      <c r="B8" s="458"/>
      <c r="C8" s="207"/>
      <c r="D8" s="237"/>
      <c r="E8" s="401"/>
      <c r="F8" s="422"/>
      <c r="G8" s="463"/>
      <c r="H8" s="393"/>
      <c r="I8" s="393"/>
      <c r="J8" s="393"/>
    </row>
    <row r="9" spans="1:10" s="3" customFormat="1" ht="16.5" customHeight="1">
      <c r="A9" s="235">
        <v>4</v>
      </c>
      <c r="B9" s="458"/>
      <c r="C9" s="207" t="s">
        <v>43</v>
      </c>
      <c r="D9" s="237" t="s">
        <v>4</v>
      </c>
      <c r="E9" s="237" t="s">
        <v>21</v>
      </c>
      <c r="F9" s="422"/>
      <c r="G9" s="463"/>
      <c r="H9" s="393"/>
      <c r="I9" s="393"/>
      <c r="J9" s="393"/>
    </row>
    <row r="10" spans="1:10" s="3" customFormat="1" ht="16.5" customHeight="1">
      <c r="A10" s="235">
        <v>9.2857142857142794</v>
      </c>
      <c r="B10" s="458"/>
      <c r="C10" s="207"/>
      <c r="D10" s="237"/>
      <c r="E10" s="237" t="s">
        <v>19</v>
      </c>
      <c r="F10" s="422"/>
      <c r="G10" s="463"/>
      <c r="H10" s="393"/>
      <c r="I10" s="393"/>
      <c r="J10" s="393"/>
    </row>
    <row r="11" spans="1:10" ht="14.4" customHeight="1">
      <c r="A11" s="235">
        <v>5</v>
      </c>
      <c r="B11" s="458"/>
      <c r="C11" s="207" t="s">
        <v>44</v>
      </c>
      <c r="D11" s="237" t="s">
        <v>6</v>
      </c>
      <c r="E11" s="237" t="s">
        <v>17</v>
      </c>
      <c r="F11" s="207"/>
      <c r="G11" s="464"/>
      <c r="H11" s="381"/>
      <c r="I11" s="381"/>
      <c r="J11" s="381"/>
    </row>
    <row r="12" spans="1:10" ht="14.4" customHeight="1">
      <c r="A12" s="235">
        <v>11.8571428571429</v>
      </c>
      <c r="B12" s="458"/>
      <c r="C12" s="207"/>
      <c r="D12" s="237"/>
      <c r="E12" s="237"/>
      <c r="F12" s="207"/>
      <c r="G12" s="464"/>
      <c r="H12" s="381"/>
      <c r="I12" s="381"/>
      <c r="J12" s="381"/>
    </row>
    <row r="13" spans="1:10" ht="14.4" customHeight="1">
      <c r="A13" s="235">
        <v>6</v>
      </c>
      <c r="B13" s="458"/>
      <c r="C13" s="207" t="s">
        <v>44</v>
      </c>
      <c r="D13" s="237" t="s">
        <v>39</v>
      </c>
      <c r="E13" s="237" t="s">
        <v>18</v>
      </c>
      <c r="F13" s="207"/>
      <c r="G13" s="464"/>
      <c r="H13" s="381"/>
      <c r="I13" s="381"/>
      <c r="J13" s="381"/>
    </row>
    <row r="14" spans="1:10" ht="14.4" customHeight="1">
      <c r="A14" s="235">
        <v>14.4285714285714</v>
      </c>
      <c r="B14" s="458"/>
      <c r="C14" s="207"/>
      <c r="D14" s="237"/>
      <c r="E14" s="237"/>
      <c r="F14" s="207"/>
      <c r="G14" s="464"/>
      <c r="H14" s="381"/>
      <c r="I14" s="381"/>
      <c r="J14" s="381"/>
    </row>
    <row r="15" spans="1:10" ht="14.4" customHeight="1">
      <c r="A15" s="235">
        <v>7</v>
      </c>
      <c r="B15" s="458"/>
      <c r="C15" s="207" t="s">
        <v>44</v>
      </c>
      <c r="D15" s="237" t="s">
        <v>7</v>
      </c>
      <c r="E15" s="237" t="s">
        <v>20</v>
      </c>
      <c r="F15" s="207"/>
      <c r="G15" s="464"/>
      <c r="H15" s="381"/>
      <c r="I15" s="381"/>
      <c r="J15" s="381"/>
    </row>
    <row r="16" spans="1:10" ht="14.4" customHeight="1">
      <c r="A16" s="235">
        <v>17</v>
      </c>
      <c r="B16" s="458"/>
      <c r="C16" s="207"/>
      <c r="D16" s="237"/>
      <c r="E16" s="237"/>
      <c r="F16" s="207"/>
      <c r="G16" s="464"/>
      <c r="H16" s="381"/>
      <c r="I16" s="381"/>
      <c r="J16" s="381"/>
    </row>
    <row r="17" spans="1:10" ht="15" customHeight="1">
      <c r="A17" s="235">
        <v>8</v>
      </c>
      <c r="B17" s="458"/>
      <c r="C17" s="207" t="s">
        <v>44</v>
      </c>
      <c r="D17" s="237" t="s">
        <v>10</v>
      </c>
      <c r="E17" s="237" t="s">
        <v>28</v>
      </c>
      <c r="F17" s="207"/>
      <c r="G17" s="464"/>
      <c r="H17" s="381"/>
      <c r="I17" s="381"/>
      <c r="J17" s="381"/>
    </row>
    <row r="18" spans="1:10" ht="15" customHeight="1">
      <c r="A18" s="235">
        <v>27.285714285714299</v>
      </c>
      <c r="B18" s="458"/>
      <c r="C18" s="207"/>
      <c r="D18" s="237"/>
      <c r="E18" s="237"/>
      <c r="F18" s="207"/>
      <c r="G18" s="464"/>
      <c r="H18" s="381"/>
      <c r="I18" s="381"/>
      <c r="J18" s="381"/>
    </row>
    <row r="19" spans="1:10" ht="15" customHeight="1">
      <c r="A19" s="235">
        <v>9</v>
      </c>
      <c r="B19" s="458"/>
      <c r="C19" s="207" t="s">
        <v>44</v>
      </c>
      <c r="D19" s="237" t="s">
        <v>11</v>
      </c>
      <c r="E19" s="237" t="s">
        <v>28</v>
      </c>
      <c r="F19" s="207"/>
      <c r="G19" s="464"/>
      <c r="H19" s="381"/>
      <c r="I19" s="381"/>
      <c r="J19" s="381"/>
    </row>
    <row r="20" spans="1:10" ht="15" customHeight="1">
      <c r="A20" s="235">
        <v>29.8571428571429</v>
      </c>
      <c r="B20" s="458"/>
      <c r="C20" s="207"/>
      <c r="D20" s="237"/>
      <c r="E20" s="237"/>
      <c r="F20" s="207"/>
      <c r="G20" s="464"/>
      <c r="H20" s="381"/>
      <c r="I20" s="381"/>
      <c r="J20" s="381"/>
    </row>
    <row r="21" spans="1:10" ht="15" customHeight="1">
      <c r="A21" s="235">
        <v>10</v>
      </c>
      <c r="B21" s="458"/>
      <c r="C21" s="207" t="s">
        <v>45</v>
      </c>
      <c r="D21" s="237" t="s">
        <v>15</v>
      </c>
      <c r="E21" s="237" t="s">
        <v>27</v>
      </c>
      <c r="F21" s="207"/>
      <c r="G21" s="464"/>
      <c r="H21" s="381"/>
      <c r="I21" s="381"/>
      <c r="J21" s="381"/>
    </row>
    <row r="22" spans="1:10" ht="15" customHeight="1">
      <c r="A22" s="235">
        <v>19.571428571428601</v>
      </c>
      <c r="B22" s="458"/>
      <c r="C22" s="207"/>
      <c r="D22" s="237"/>
      <c r="E22" s="237"/>
      <c r="F22" s="207"/>
      <c r="G22" s="464"/>
      <c r="H22" s="381"/>
      <c r="I22" s="381"/>
      <c r="J22" s="381"/>
    </row>
    <row r="23" spans="1:10" ht="14.4" customHeight="1">
      <c r="A23" s="235">
        <v>11</v>
      </c>
      <c r="B23" s="458"/>
      <c r="C23" s="207" t="s">
        <v>45</v>
      </c>
      <c r="D23" s="237" t="s">
        <v>8</v>
      </c>
      <c r="E23" s="237" t="s">
        <v>24</v>
      </c>
      <c r="F23" s="207"/>
      <c r="G23" s="464"/>
      <c r="H23" s="381"/>
      <c r="I23" s="381"/>
      <c r="J23" s="381"/>
    </row>
    <row r="24" spans="1:10" ht="14.4" customHeight="1">
      <c r="A24" s="235">
        <v>22.142857142857199</v>
      </c>
      <c r="B24" s="458"/>
      <c r="C24" s="207"/>
      <c r="D24" s="237"/>
      <c r="E24" s="237"/>
      <c r="F24" s="207"/>
      <c r="G24" s="464"/>
      <c r="H24" s="381"/>
      <c r="I24" s="381"/>
      <c r="J24" s="381"/>
    </row>
    <row r="25" spans="1:10" ht="14.4" customHeight="1">
      <c r="A25" s="235">
        <v>12</v>
      </c>
      <c r="B25" s="458"/>
      <c r="C25" s="207" t="s">
        <v>45</v>
      </c>
      <c r="D25" s="237" t="s">
        <v>38</v>
      </c>
      <c r="E25" s="237" t="s">
        <v>23</v>
      </c>
      <c r="F25" s="207"/>
      <c r="G25" s="464"/>
      <c r="H25" s="381"/>
      <c r="I25" s="381"/>
      <c r="J25" s="381"/>
    </row>
    <row r="26" spans="1:10" ht="14.4" customHeight="1">
      <c r="A26" s="235">
        <v>24.714285714285701</v>
      </c>
      <c r="B26" s="458"/>
      <c r="C26" s="207"/>
      <c r="D26" s="237"/>
      <c r="E26" s="237"/>
      <c r="F26" s="207"/>
      <c r="G26" s="464"/>
      <c r="H26" s="381"/>
      <c r="I26" s="381"/>
      <c r="J26" s="381"/>
    </row>
    <row r="27" spans="1:10" ht="14.4" customHeight="1">
      <c r="A27" s="235">
        <v>13</v>
      </c>
      <c r="B27" s="458"/>
      <c r="C27" s="207" t="s">
        <v>46</v>
      </c>
      <c r="D27" s="237" t="s">
        <v>12</v>
      </c>
      <c r="E27" s="237" t="s">
        <v>22</v>
      </c>
      <c r="F27" s="207"/>
      <c r="G27" s="464"/>
      <c r="H27" s="381"/>
      <c r="I27" s="381"/>
      <c r="J27" s="381"/>
    </row>
    <row r="28" spans="1:10" ht="15" customHeight="1">
      <c r="A28" s="235">
        <v>32.428571428571502</v>
      </c>
      <c r="B28" s="458"/>
      <c r="C28" s="207"/>
      <c r="D28" s="237"/>
      <c r="E28" s="237"/>
      <c r="F28" s="207"/>
      <c r="G28" s="464"/>
      <c r="H28" s="381"/>
      <c r="I28" s="381"/>
      <c r="J28" s="381"/>
    </row>
    <row r="29" spans="1:10" ht="15" customHeight="1">
      <c r="A29" s="235">
        <v>14</v>
      </c>
      <c r="B29" s="462" t="s">
        <v>3</v>
      </c>
      <c r="C29" s="207"/>
      <c r="D29" s="237" t="s">
        <v>42</v>
      </c>
      <c r="E29" s="364" t="s">
        <v>29</v>
      </c>
      <c r="F29" s="459" t="s">
        <v>135</v>
      </c>
      <c r="G29" s="460">
        <f>0.33*20%</f>
        <v>6.6000000000000003E-2</v>
      </c>
      <c r="H29" s="455">
        <v>80</v>
      </c>
      <c r="I29" s="455">
        <v>92</v>
      </c>
      <c r="J29" s="456">
        <f>(92-80)*7%</f>
        <v>0.84000000000000008</v>
      </c>
    </row>
    <row r="30" spans="1:10" ht="15" customHeight="1">
      <c r="A30" s="235">
        <v>35</v>
      </c>
      <c r="B30" s="462"/>
      <c r="C30" s="207"/>
      <c r="D30" s="237"/>
      <c r="E30" s="312"/>
      <c r="F30" s="459"/>
      <c r="G30" s="460"/>
      <c r="H30" s="455"/>
      <c r="I30" s="455"/>
      <c r="J30" s="456"/>
    </row>
    <row r="31" spans="1:10" ht="15" customHeight="1">
      <c r="A31" s="235">
        <v>15</v>
      </c>
      <c r="B31" s="458"/>
      <c r="C31" s="207"/>
      <c r="D31" s="237" t="s">
        <v>30</v>
      </c>
      <c r="E31" s="312" t="s">
        <v>31</v>
      </c>
      <c r="F31" s="459" t="s">
        <v>139</v>
      </c>
      <c r="G31" s="460"/>
      <c r="H31" s="455"/>
      <c r="I31" s="455"/>
      <c r="J31" s="455"/>
    </row>
    <row r="32" spans="1:10" ht="15" customHeight="1">
      <c r="A32" s="235"/>
      <c r="B32" s="458"/>
      <c r="C32" s="207"/>
      <c r="D32" s="237"/>
      <c r="E32" s="312"/>
      <c r="F32" s="459"/>
      <c r="G32" s="460"/>
      <c r="H32" s="455"/>
      <c r="I32" s="455"/>
      <c r="J32" s="455"/>
    </row>
    <row r="33" spans="1:10" ht="19.5" customHeight="1">
      <c r="A33" s="235">
        <v>16</v>
      </c>
      <c r="B33" s="458"/>
      <c r="C33" s="207"/>
      <c r="D33" s="237" t="s">
        <v>16</v>
      </c>
      <c r="E33" s="312" t="s">
        <v>32</v>
      </c>
      <c r="F33" s="459" t="s">
        <v>138</v>
      </c>
      <c r="G33" s="460">
        <f>0.33*20%</f>
        <v>6.6000000000000003E-2</v>
      </c>
      <c r="H33" s="455">
        <v>100</v>
      </c>
      <c r="I33" s="455">
        <v>130</v>
      </c>
      <c r="J33" s="456">
        <f>(130-100)*G33</f>
        <v>1.98</v>
      </c>
    </row>
    <row r="34" spans="1:10" ht="19.5" customHeight="1">
      <c r="A34" s="235"/>
      <c r="B34" s="458"/>
      <c r="C34" s="207"/>
      <c r="D34" s="237"/>
      <c r="E34" s="312"/>
      <c r="F34" s="459"/>
      <c r="G34" s="460"/>
      <c r="H34" s="455"/>
      <c r="I34" s="455"/>
      <c r="J34" s="456"/>
    </row>
    <row r="35" spans="1:10" ht="19.5" customHeight="1">
      <c r="A35" s="235">
        <v>17</v>
      </c>
      <c r="B35" s="458"/>
      <c r="C35" s="207"/>
      <c r="D35" s="237" t="s">
        <v>50</v>
      </c>
      <c r="E35" s="312" t="s">
        <v>32</v>
      </c>
      <c r="F35" s="459" t="s">
        <v>142</v>
      </c>
      <c r="G35" s="460">
        <f>0.33*20%</f>
        <v>6.6000000000000003E-2</v>
      </c>
      <c r="H35" s="455">
        <v>2</v>
      </c>
      <c r="I35" s="455">
        <v>3</v>
      </c>
      <c r="J35" s="456">
        <f>(3-2)*G35</f>
        <v>6.6000000000000003E-2</v>
      </c>
    </row>
    <row r="36" spans="1:10" ht="19.5" customHeight="1">
      <c r="A36" s="235"/>
      <c r="B36" s="458"/>
      <c r="C36" s="207"/>
      <c r="D36" s="237"/>
      <c r="E36" s="312"/>
      <c r="F36" s="459"/>
      <c r="G36" s="460"/>
      <c r="H36" s="455"/>
      <c r="I36" s="455"/>
      <c r="J36" s="456"/>
    </row>
    <row r="37" spans="1:10" ht="19.5" customHeight="1">
      <c r="A37" s="235">
        <v>18</v>
      </c>
      <c r="B37" s="458"/>
      <c r="C37" s="207"/>
      <c r="D37" s="237" t="s">
        <v>132</v>
      </c>
      <c r="E37" s="312" t="s">
        <v>33</v>
      </c>
      <c r="F37" s="459" t="s">
        <v>143</v>
      </c>
      <c r="G37" s="460">
        <f>0.33*20%</f>
        <v>6.6000000000000003E-2</v>
      </c>
      <c r="H37" s="455">
        <v>5</v>
      </c>
      <c r="I37" s="455">
        <v>7</v>
      </c>
      <c r="J37" s="456">
        <f>(7-5)*G37</f>
        <v>0.13200000000000001</v>
      </c>
    </row>
    <row r="38" spans="1:10" ht="19.5" customHeight="1">
      <c r="A38" s="235"/>
      <c r="B38" s="458"/>
      <c r="C38" s="207"/>
      <c r="D38" s="237"/>
      <c r="E38" s="312"/>
      <c r="F38" s="459"/>
      <c r="G38" s="460"/>
      <c r="H38" s="455"/>
      <c r="I38" s="455"/>
      <c r="J38" s="456"/>
    </row>
    <row r="39" spans="1:10" ht="19.5" customHeight="1">
      <c r="A39" s="235">
        <v>19</v>
      </c>
      <c r="B39" s="458"/>
      <c r="C39" s="207"/>
      <c r="D39" s="237" t="s">
        <v>35</v>
      </c>
      <c r="E39" s="461"/>
      <c r="F39" s="459"/>
      <c r="G39" s="460"/>
      <c r="H39" s="455"/>
      <c r="I39" s="455"/>
      <c r="J39" s="455"/>
    </row>
    <row r="40" spans="1:10" ht="19.5" customHeight="1">
      <c r="A40" s="235"/>
      <c r="B40" s="458"/>
      <c r="C40" s="207"/>
      <c r="D40" s="237"/>
      <c r="E40" s="312"/>
      <c r="F40" s="459"/>
      <c r="G40" s="460"/>
      <c r="H40" s="455"/>
      <c r="I40" s="455"/>
      <c r="J40" s="455"/>
    </row>
    <row r="41" spans="1:10" ht="15" customHeight="1">
      <c r="A41" s="235">
        <v>20</v>
      </c>
      <c r="B41" s="462" t="s">
        <v>34</v>
      </c>
      <c r="C41" s="207"/>
      <c r="D41" s="237" t="s">
        <v>5</v>
      </c>
      <c r="E41" s="457"/>
      <c r="F41" s="459" t="s">
        <v>133</v>
      </c>
      <c r="G41" s="460">
        <f>0.33*20%</f>
        <v>6.6000000000000003E-2</v>
      </c>
      <c r="H41" s="455"/>
      <c r="I41" s="455"/>
      <c r="J41" s="455"/>
    </row>
    <row r="42" spans="1:10" ht="24.75" customHeight="1">
      <c r="A42" s="235"/>
      <c r="B42" s="462"/>
      <c r="C42" s="207"/>
      <c r="D42" s="237"/>
      <c r="E42" s="457"/>
      <c r="F42" s="459"/>
      <c r="G42" s="460"/>
      <c r="H42" s="455"/>
      <c r="I42" s="455"/>
      <c r="J42" s="455"/>
    </row>
    <row r="43" spans="1:10" ht="19.5" customHeight="1">
      <c r="A43" s="235">
        <v>21</v>
      </c>
      <c r="B43" s="458"/>
      <c r="C43" s="207"/>
      <c r="D43" s="237" t="s">
        <v>40</v>
      </c>
      <c r="E43" s="457"/>
      <c r="F43" s="459"/>
      <c r="G43" s="460"/>
      <c r="H43" s="455"/>
      <c r="I43" s="455"/>
      <c r="J43" s="455"/>
    </row>
    <row r="44" spans="1:10" ht="19.5" customHeight="1">
      <c r="A44" s="235"/>
      <c r="B44" s="458"/>
      <c r="C44" s="207"/>
      <c r="D44" s="237"/>
      <c r="E44" s="457"/>
      <c r="F44" s="459"/>
      <c r="G44" s="460"/>
      <c r="H44" s="455"/>
      <c r="I44" s="455"/>
      <c r="J44" s="455"/>
    </row>
    <row r="45" spans="1:10" ht="19.5" customHeight="1">
      <c r="A45" s="235">
        <v>22</v>
      </c>
      <c r="B45" s="458"/>
      <c r="C45" s="207"/>
      <c r="D45" s="237" t="s">
        <v>41</v>
      </c>
      <c r="E45" s="457"/>
      <c r="F45" s="459"/>
      <c r="G45" s="460"/>
      <c r="H45" s="455"/>
      <c r="I45" s="455"/>
      <c r="J45" s="455"/>
    </row>
    <row r="46" spans="1:10" ht="19.5" customHeight="1">
      <c r="A46" s="235"/>
      <c r="B46" s="458"/>
      <c r="C46" s="207"/>
      <c r="D46" s="237"/>
      <c r="E46" s="457"/>
      <c r="F46" s="459"/>
      <c r="G46" s="460"/>
      <c r="H46" s="455"/>
      <c r="I46" s="455"/>
      <c r="J46" s="455"/>
    </row>
    <row r="47" spans="1:10" ht="19.5" customHeight="1">
      <c r="A47" s="235">
        <v>23</v>
      </c>
      <c r="B47" s="458"/>
      <c r="C47" s="207"/>
      <c r="D47" s="237" t="s">
        <v>36</v>
      </c>
      <c r="E47" s="457"/>
      <c r="F47" s="459"/>
      <c r="G47" s="460"/>
      <c r="H47" s="455"/>
      <c r="I47" s="455"/>
      <c r="J47" s="455"/>
    </row>
    <row r="48" spans="1:10" ht="19.5" customHeight="1">
      <c r="A48" s="235"/>
      <c r="B48" s="458"/>
      <c r="C48" s="207"/>
      <c r="D48" s="237"/>
      <c r="E48" s="457"/>
      <c r="F48" s="459"/>
      <c r="G48" s="460"/>
      <c r="H48" s="455"/>
      <c r="I48" s="455"/>
      <c r="J48" s="455"/>
    </row>
    <row r="49" spans="1:10" s="3" customFormat="1" ht="33.75" customHeight="1">
      <c r="A49" s="11">
        <v>24</v>
      </c>
      <c r="B49" s="5"/>
      <c r="C49" s="10"/>
      <c r="D49" s="10" t="s">
        <v>47</v>
      </c>
      <c r="E49" s="6"/>
      <c r="F49" s="7"/>
      <c r="G49" s="18"/>
      <c r="H49" s="36"/>
      <c r="I49" s="36"/>
      <c r="J49" s="36"/>
    </row>
    <row r="50" spans="1:10" s="3" customFormat="1" ht="38.25" customHeight="1" thickBot="1">
      <c r="A50" s="12">
        <v>25</v>
      </c>
      <c r="B50" s="13"/>
      <c r="C50" s="14"/>
      <c r="D50" s="14" t="s">
        <v>37</v>
      </c>
      <c r="E50" s="15"/>
      <c r="F50" s="16"/>
      <c r="G50" s="19"/>
      <c r="H50" s="37"/>
      <c r="I50" s="37"/>
      <c r="J50" s="37"/>
    </row>
    <row r="51" spans="1:10" ht="15" customHeight="1">
      <c r="C51" s="4"/>
    </row>
    <row r="52" spans="1:10" ht="15" customHeight="1">
      <c r="C52" s="4"/>
    </row>
  </sheetData>
  <mergeCells count="230">
    <mergeCell ref="G31:G32"/>
    <mergeCell ref="F41:F42"/>
    <mergeCell ref="G41:G42"/>
    <mergeCell ref="F43:F44"/>
    <mergeCell ref="G43:G44"/>
    <mergeCell ref="F45:F46"/>
    <mergeCell ref="G45:G46"/>
    <mergeCell ref="F47:F48"/>
    <mergeCell ref="G47:G48"/>
    <mergeCell ref="G15:G16"/>
    <mergeCell ref="F23:F24"/>
    <mergeCell ref="G23:G24"/>
    <mergeCell ref="F25:F26"/>
    <mergeCell ref="G25:G26"/>
    <mergeCell ref="F27:F28"/>
    <mergeCell ref="G27:G28"/>
    <mergeCell ref="F29:F30"/>
    <mergeCell ref="G29:G30"/>
    <mergeCell ref="F17:F18"/>
    <mergeCell ref="G17:G18"/>
    <mergeCell ref="F19:F20"/>
    <mergeCell ref="G19:G20"/>
    <mergeCell ref="F21:F22"/>
    <mergeCell ref="G21:G22"/>
    <mergeCell ref="G3:G4"/>
    <mergeCell ref="F5:F6"/>
    <mergeCell ref="G5:G6"/>
    <mergeCell ref="F7:F8"/>
    <mergeCell ref="G7:G8"/>
    <mergeCell ref="G9:G10"/>
    <mergeCell ref="F11:F12"/>
    <mergeCell ref="G11:G12"/>
    <mergeCell ref="F13:F14"/>
    <mergeCell ref="G13:G14"/>
    <mergeCell ref="E27:E28"/>
    <mergeCell ref="E25:E26"/>
    <mergeCell ref="E23:E24"/>
    <mergeCell ref="E47:E48"/>
    <mergeCell ref="E3:E4"/>
    <mergeCell ref="E5:E6"/>
    <mergeCell ref="F9:F10"/>
    <mergeCell ref="E7:E8"/>
    <mergeCell ref="F3:F4"/>
    <mergeCell ref="F15:F16"/>
    <mergeCell ref="F31:F32"/>
    <mergeCell ref="E17:E18"/>
    <mergeCell ref="E19:E20"/>
    <mergeCell ref="E21:E22"/>
    <mergeCell ref="E31:E32"/>
    <mergeCell ref="C7:C8"/>
    <mergeCell ref="D7:D8"/>
    <mergeCell ref="C3:C4"/>
    <mergeCell ref="D3:D4"/>
    <mergeCell ref="C5:C6"/>
    <mergeCell ref="D5:D6"/>
    <mergeCell ref="E11:E12"/>
    <mergeCell ref="E13:E14"/>
    <mergeCell ref="E15:E16"/>
    <mergeCell ref="E9:E10"/>
    <mergeCell ref="B9:B10"/>
    <mergeCell ref="B7:B8"/>
    <mergeCell ref="D19:D20"/>
    <mergeCell ref="D17:D18"/>
    <mergeCell ref="C29:C30"/>
    <mergeCell ref="C31:C32"/>
    <mergeCell ref="C21:C22"/>
    <mergeCell ref="D21:D22"/>
    <mergeCell ref="C17:C18"/>
    <mergeCell ref="C19:C20"/>
    <mergeCell ref="C25:C26"/>
    <mergeCell ref="D25:D26"/>
    <mergeCell ref="C9:C10"/>
    <mergeCell ref="D9:D10"/>
    <mergeCell ref="C27:C28"/>
    <mergeCell ref="D27:D28"/>
    <mergeCell ref="C23:C24"/>
    <mergeCell ref="D23:D24"/>
    <mergeCell ref="C15:C16"/>
    <mergeCell ref="D15:D16"/>
    <mergeCell ref="C13:C14"/>
    <mergeCell ref="D13:D14"/>
    <mergeCell ref="C11:C12"/>
    <mergeCell ref="D11:D12"/>
    <mergeCell ref="A15:A16"/>
    <mergeCell ref="A13:A14"/>
    <mergeCell ref="A11:A12"/>
    <mergeCell ref="B43:B44"/>
    <mergeCell ref="B45:B46"/>
    <mergeCell ref="B47:B48"/>
    <mergeCell ref="A3:A4"/>
    <mergeCell ref="A5:A6"/>
    <mergeCell ref="A9:A10"/>
    <mergeCell ref="A7:A8"/>
    <mergeCell ref="B29:B30"/>
    <mergeCell ref="B31:B32"/>
    <mergeCell ref="B41:B42"/>
    <mergeCell ref="B21:B22"/>
    <mergeCell ref="B17:B18"/>
    <mergeCell ref="B19:B20"/>
    <mergeCell ref="B27:B28"/>
    <mergeCell ref="B25:B26"/>
    <mergeCell ref="B15:B16"/>
    <mergeCell ref="B23:B24"/>
    <mergeCell ref="B13:B14"/>
    <mergeCell ref="B11:B12"/>
    <mergeCell ref="B3:B4"/>
    <mergeCell ref="B5:B6"/>
    <mergeCell ref="A29:A30"/>
    <mergeCell ref="A31:A32"/>
    <mergeCell ref="A41:A42"/>
    <mergeCell ref="A43:A44"/>
    <mergeCell ref="A37:A38"/>
    <mergeCell ref="A39:A40"/>
    <mergeCell ref="A21:A22"/>
    <mergeCell ref="A27:A28"/>
    <mergeCell ref="A17:A18"/>
    <mergeCell ref="A19:A20"/>
    <mergeCell ref="A25:A26"/>
    <mergeCell ref="A23:A24"/>
    <mergeCell ref="B39:B40"/>
    <mergeCell ref="F39:F40"/>
    <mergeCell ref="G39:G40"/>
    <mergeCell ref="E39:E40"/>
    <mergeCell ref="B37:B38"/>
    <mergeCell ref="F37:F38"/>
    <mergeCell ref="G37:G38"/>
    <mergeCell ref="A45:A46"/>
    <mergeCell ref="A47:A48"/>
    <mergeCell ref="B35:B36"/>
    <mergeCell ref="F35:F36"/>
    <mergeCell ref="G35:G36"/>
    <mergeCell ref="E35:E36"/>
    <mergeCell ref="A33:A34"/>
    <mergeCell ref="B33:B34"/>
    <mergeCell ref="F33:F34"/>
    <mergeCell ref="G33:G34"/>
    <mergeCell ref="A35:A36"/>
    <mergeCell ref="D29:D30"/>
    <mergeCell ref="E29:E30"/>
    <mergeCell ref="C47:C48"/>
    <mergeCell ref="D47:D48"/>
    <mergeCell ref="C45:C46"/>
    <mergeCell ref="D45:D46"/>
    <mergeCell ref="C39:C40"/>
    <mergeCell ref="D39:D40"/>
    <mergeCell ref="D37:D38"/>
    <mergeCell ref="C37:C38"/>
    <mergeCell ref="E37:E38"/>
    <mergeCell ref="E45:E46"/>
    <mergeCell ref="E41:E42"/>
    <mergeCell ref="E43:E44"/>
    <mergeCell ref="C35:C36"/>
    <mergeCell ref="D35:D36"/>
    <mergeCell ref="C33:C34"/>
    <mergeCell ref="D33:D34"/>
    <mergeCell ref="C41:C42"/>
    <mergeCell ref="D41:D42"/>
    <mergeCell ref="C43:C44"/>
    <mergeCell ref="D43:D44"/>
    <mergeCell ref="E33:E34"/>
    <mergeCell ref="D31:D32"/>
    <mergeCell ref="I39:I40"/>
    <mergeCell ref="I41:I42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J41:J42"/>
    <mergeCell ref="J43:J44"/>
    <mergeCell ref="H41:H42"/>
    <mergeCell ref="H43:H44"/>
    <mergeCell ref="H45:H46"/>
    <mergeCell ref="H47:H48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I35:I36"/>
    <mergeCell ref="I37:I38"/>
    <mergeCell ref="J45:J46"/>
    <mergeCell ref="J47:J48"/>
    <mergeCell ref="I43:I44"/>
    <mergeCell ref="I45:I46"/>
    <mergeCell ref="I47:I48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</mergeCells>
  <phoneticPr fontId="15" type="noConversion"/>
  <pageMargins left="0.7" right="0.7" top="0.75" bottom="0.75" header="0.3" footer="0.3"/>
  <pageSetup paperSize="9" orientation="portrait" r:id="rId1"/>
  <headerFooter>
    <oddFooter>&amp;L&amp;1#&amp;"Calibri"&amp;10&amp;K737373Caterpillar: Confidential Green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54EF-4F67-4DDC-A55F-D69DAFDD0C3C}">
  <dimension ref="A1:N33"/>
  <sheetViews>
    <sheetView topLeftCell="D1" workbookViewId="0">
      <selection activeCell="D5" sqref="D5:D6"/>
    </sheetView>
  </sheetViews>
  <sheetFormatPr defaultColWidth="8.5546875" defaultRowHeight="13.8"/>
  <cols>
    <col min="1" max="1" width="7.5546875" style="22" customWidth="1"/>
    <col min="2" max="2" width="16.88671875" style="22" customWidth="1"/>
    <col min="3" max="3" width="36.33203125" style="22" customWidth="1"/>
    <col min="4" max="4" width="9.5546875" style="22" customWidth="1"/>
    <col min="5" max="5" width="22.5546875" style="22" customWidth="1"/>
    <col min="6" max="6" width="21.109375" style="22" customWidth="1"/>
    <col min="7" max="7" width="12.5546875" style="22" bestFit="1" customWidth="1"/>
    <col min="8" max="8" width="12" style="22" bestFit="1" customWidth="1"/>
    <col min="9" max="9" width="17.5546875" style="22" bestFit="1" customWidth="1"/>
    <col min="10" max="10" width="15.5546875" style="22" bestFit="1" customWidth="1"/>
    <col min="11" max="11" width="13.5546875" style="22" bestFit="1" customWidth="1"/>
    <col min="12" max="12" width="12" style="22" bestFit="1" customWidth="1"/>
    <col min="13" max="13" width="11.33203125" style="22" bestFit="1" customWidth="1"/>
    <col min="14" max="14" width="11.6640625" style="22" customWidth="1"/>
    <col min="15" max="16384" width="8.5546875" style="22"/>
  </cols>
  <sheetData>
    <row r="1" spans="1:14" ht="15.6">
      <c r="A1" s="21" t="s">
        <v>49</v>
      </c>
    </row>
    <row r="2" spans="1:14">
      <c r="A2" s="469" t="s">
        <v>51</v>
      </c>
      <c r="B2" s="469" t="s">
        <v>52</v>
      </c>
      <c r="C2" s="469" t="s">
        <v>53</v>
      </c>
      <c r="D2" s="469" t="s">
        <v>54</v>
      </c>
      <c r="E2" s="469" t="s">
        <v>55</v>
      </c>
      <c r="F2" s="469" t="s">
        <v>56</v>
      </c>
      <c r="G2" s="23"/>
      <c r="H2" s="466">
        <v>50</v>
      </c>
      <c r="I2" s="467"/>
      <c r="J2" s="467"/>
      <c r="K2" s="467"/>
      <c r="L2" s="467"/>
      <c r="M2" s="467"/>
      <c r="N2" s="468"/>
    </row>
    <row r="3" spans="1:14" ht="30" customHeight="1">
      <c r="A3" s="469"/>
      <c r="B3" s="469"/>
      <c r="C3" s="469"/>
      <c r="D3" s="469"/>
      <c r="E3" s="469"/>
      <c r="F3" s="469"/>
      <c r="G3" s="24" t="s">
        <v>57</v>
      </c>
      <c r="H3" s="24" t="s">
        <v>58</v>
      </c>
      <c r="I3" s="24" t="s">
        <v>59</v>
      </c>
      <c r="J3" s="24" t="s">
        <v>60</v>
      </c>
      <c r="K3" s="24" t="s">
        <v>61</v>
      </c>
      <c r="L3" s="24" t="s">
        <v>62</v>
      </c>
      <c r="M3" s="24" t="s">
        <v>63</v>
      </c>
      <c r="N3" s="25" t="s">
        <v>64</v>
      </c>
    </row>
    <row r="4" spans="1:14">
      <c r="A4" s="26">
        <v>1</v>
      </c>
      <c r="B4" s="27" t="s">
        <v>43</v>
      </c>
      <c r="C4" s="27" t="s">
        <v>65</v>
      </c>
      <c r="D4" s="27"/>
      <c r="E4" s="27"/>
      <c r="F4" s="27"/>
      <c r="G4" s="27"/>
      <c r="H4" s="27">
        <v>0</v>
      </c>
      <c r="I4" s="27"/>
      <c r="J4" s="27"/>
      <c r="K4" s="27"/>
      <c r="L4" s="27">
        <v>3</v>
      </c>
      <c r="M4" s="27"/>
      <c r="N4" s="27">
        <v>3</v>
      </c>
    </row>
    <row r="5" spans="1:14">
      <c r="A5" s="26">
        <v>2</v>
      </c>
      <c r="B5" s="27" t="s">
        <v>43</v>
      </c>
      <c r="C5" s="27" t="s">
        <v>66</v>
      </c>
      <c r="D5" s="27"/>
      <c r="E5" s="27"/>
      <c r="F5" s="27"/>
      <c r="G5" s="27"/>
      <c r="H5" s="27">
        <v>0</v>
      </c>
      <c r="I5" s="27"/>
      <c r="J5" s="27"/>
      <c r="K5" s="27"/>
      <c r="L5" s="27">
        <v>3</v>
      </c>
      <c r="M5" s="27"/>
      <c r="N5" s="27">
        <v>3</v>
      </c>
    </row>
    <row r="6" spans="1:14">
      <c r="A6" s="26">
        <v>3</v>
      </c>
      <c r="B6" s="27" t="s">
        <v>43</v>
      </c>
      <c r="C6" s="27" t="s">
        <v>67</v>
      </c>
      <c r="D6" s="27"/>
      <c r="E6" s="27"/>
      <c r="F6" s="27"/>
      <c r="G6" s="27"/>
      <c r="H6" s="27">
        <v>0</v>
      </c>
      <c r="I6" s="27"/>
      <c r="J6" s="27"/>
      <c r="K6" s="27"/>
      <c r="L6" s="27">
        <v>3</v>
      </c>
      <c r="M6" s="27"/>
      <c r="N6" s="27">
        <v>4</v>
      </c>
    </row>
    <row r="7" spans="1:14">
      <c r="A7" s="26">
        <v>4</v>
      </c>
      <c r="B7" s="27" t="s">
        <v>44</v>
      </c>
      <c r="C7" s="27" t="s">
        <v>68</v>
      </c>
      <c r="D7" s="27"/>
      <c r="E7" s="27"/>
      <c r="F7" s="27"/>
      <c r="G7" s="27"/>
      <c r="H7" s="27">
        <v>0</v>
      </c>
      <c r="I7" s="27"/>
      <c r="J7" s="27"/>
      <c r="K7" s="27"/>
      <c r="L7" s="27">
        <v>3</v>
      </c>
      <c r="M7" s="27"/>
      <c r="N7" s="27">
        <v>4</v>
      </c>
    </row>
    <row r="8" spans="1:14">
      <c r="A8" s="26">
        <v>5</v>
      </c>
      <c r="B8" s="27" t="s">
        <v>44</v>
      </c>
      <c r="C8" s="27" t="s">
        <v>69</v>
      </c>
      <c r="D8" s="27"/>
      <c r="E8" s="27"/>
      <c r="F8" s="27"/>
      <c r="G8" s="27"/>
      <c r="H8" s="27">
        <v>0</v>
      </c>
      <c r="I8" s="27"/>
      <c r="J8" s="27"/>
      <c r="K8" s="27"/>
      <c r="L8" s="27">
        <v>3</v>
      </c>
      <c r="M8" s="27"/>
      <c r="N8" s="27">
        <v>4</v>
      </c>
    </row>
    <row r="9" spans="1:14">
      <c r="A9" s="26">
        <v>6</v>
      </c>
      <c r="B9" s="27" t="s">
        <v>44</v>
      </c>
      <c r="C9" s="27" t="s">
        <v>70</v>
      </c>
      <c r="D9" s="27"/>
      <c r="E9" s="27"/>
      <c r="F9" s="27"/>
      <c r="G9" s="27"/>
      <c r="H9" s="27">
        <v>0</v>
      </c>
      <c r="I9" s="27"/>
      <c r="J9" s="27"/>
      <c r="K9" s="27"/>
      <c r="L9" s="27">
        <v>3</v>
      </c>
      <c r="M9" s="27"/>
      <c r="N9" s="27">
        <v>4</v>
      </c>
    </row>
    <row r="10" spans="1:14">
      <c r="A10" s="26">
        <v>7</v>
      </c>
      <c r="B10" s="27" t="s">
        <v>45</v>
      </c>
      <c r="C10" s="27" t="s">
        <v>71</v>
      </c>
      <c r="D10" s="27"/>
      <c r="E10" s="27"/>
      <c r="F10" s="27"/>
      <c r="G10" s="27"/>
      <c r="H10" s="27">
        <v>0</v>
      </c>
      <c r="I10" s="27"/>
      <c r="J10" s="27"/>
      <c r="K10" s="27"/>
      <c r="L10" s="27">
        <v>3</v>
      </c>
      <c r="M10" s="27"/>
      <c r="N10" s="27">
        <v>4</v>
      </c>
    </row>
    <row r="11" spans="1:14">
      <c r="A11" s="26">
        <v>8</v>
      </c>
      <c r="B11" s="27" t="s">
        <v>45</v>
      </c>
      <c r="C11" s="27" t="s">
        <v>72</v>
      </c>
      <c r="D11" s="27"/>
      <c r="E11" s="27"/>
      <c r="F11" s="27"/>
      <c r="G11" s="27"/>
      <c r="H11" s="27">
        <v>0</v>
      </c>
      <c r="I11" s="27"/>
      <c r="J11" s="27"/>
      <c r="K11" s="27"/>
      <c r="L11" s="27">
        <v>3</v>
      </c>
      <c r="M11" s="27"/>
      <c r="N11" s="27">
        <v>4</v>
      </c>
    </row>
    <row r="12" spans="1:14">
      <c r="A12" s="26">
        <v>9</v>
      </c>
      <c r="B12" s="27" t="s">
        <v>45</v>
      </c>
      <c r="C12" s="27" t="s">
        <v>73</v>
      </c>
      <c r="D12" s="27"/>
      <c r="E12" s="27"/>
      <c r="F12" s="27"/>
      <c r="G12" s="27"/>
      <c r="H12" s="27">
        <v>0</v>
      </c>
      <c r="I12" s="27"/>
      <c r="J12" s="27"/>
      <c r="K12" s="27"/>
      <c r="L12" s="27">
        <v>3</v>
      </c>
      <c r="M12" s="27"/>
      <c r="N12" s="27">
        <v>4</v>
      </c>
    </row>
    <row r="13" spans="1:14">
      <c r="A13" s="26">
        <v>10</v>
      </c>
      <c r="B13" s="27" t="s">
        <v>46</v>
      </c>
      <c r="C13" s="27" t="s">
        <v>74</v>
      </c>
      <c r="D13" s="27"/>
      <c r="E13" s="27"/>
      <c r="F13" s="27"/>
      <c r="G13" s="27"/>
      <c r="H13" s="27">
        <v>0</v>
      </c>
      <c r="I13" s="27"/>
      <c r="J13" s="27"/>
      <c r="K13" s="27"/>
      <c r="L13" s="27">
        <v>3</v>
      </c>
      <c r="M13" s="27"/>
      <c r="N13" s="27">
        <v>4</v>
      </c>
    </row>
    <row r="14" spans="1:14">
      <c r="A14" s="26">
        <v>11</v>
      </c>
      <c r="B14" s="27" t="s">
        <v>46</v>
      </c>
      <c r="C14" s="27" t="s">
        <v>75</v>
      </c>
      <c r="D14" s="27"/>
      <c r="E14" s="27"/>
      <c r="F14" s="27"/>
      <c r="G14" s="27"/>
      <c r="H14" s="27">
        <v>0</v>
      </c>
      <c r="I14" s="27"/>
      <c r="J14" s="27"/>
      <c r="K14" s="27"/>
      <c r="L14" s="27">
        <v>3</v>
      </c>
      <c r="M14" s="27"/>
      <c r="N14" s="27">
        <v>4</v>
      </c>
    </row>
    <row r="15" spans="1:14">
      <c r="A15" s="26">
        <v>12</v>
      </c>
      <c r="B15" s="27" t="s">
        <v>46</v>
      </c>
      <c r="C15" s="27" t="s">
        <v>76</v>
      </c>
      <c r="D15" s="27"/>
      <c r="E15" s="27"/>
      <c r="F15" s="27"/>
      <c r="G15" s="27"/>
      <c r="H15" s="27">
        <v>0</v>
      </c>
      <c r="I15" s="27"/>
      <c r="J15" s="27"/>
      <c r="K15" s="27"/>
      <c r="L15" s="27">
        <v>3</v>
      </c>
      <c r="M15" s="27"/>
      <c r="N15" s="27">
        <v>4</v>
      </c>
    </row>
    <row r="16" spans="1:14">
      <c r="A16" s="26">
        <v>13</v>
      </c>
      <c r="B16" s="27" t="s">
        <v>46</v>
      </c>
      <c r="C16" s="27" t="s">
        <v>77</v>
      </c>
      <c r="D16" s="27"/>
      <c r="E16" s="27"/>
      <c r="F16" s="27"/>
      <c r="G16" s="27"/>
      <c r="H16" s="27">
        <v>0</v>
      </c>
      <c r="I16" s="27"/>
      <c r="J16" s="27"/>
      <c r="K16" s="27"/>
      <c r="L16" s="27">
        <v>3</v>
      </c>
      <c r="M16" s="27"/>
      <c r="N16" s="27">
        <v>4</v>
      </c>
    </row>
    <row r="17" spans="1:14">
      <c r="A17" s="28"/>
      <c r="L17" s="22">
        <f>SUM(L4:L16)</f>
        <v>39</v>
      </c>
      <c r="N17" s="22">
        <f>SUM(N4:N16)</f>
        <v>50</v>
      </c>
    </row>
    <row r="18" spans="1:14">
      <c r="A18" s="29" t="s">
        <v>78</v>
      </c>
    </row>
    <row r="19" spans="1:14">
      <c r="A19" s="469" t="s">
        <v>51</v>
      </c>
      <c r="B19" s="470" t="s">
        <v>79</v>
      </c>
      <c r="C19" s="469" t="s">
        <v>53</v>
      </c>
      <c r="D19" s="469" t="s">
        <v>54</v>
      </c>
      <c r="E19" s="469" t="s">
        <v>55</v>
      </c>
      <c r="F19" s="469" t="s">
        <v>56</v>
      </c>
      <c r="G19" s="23"/>
      <c r="H19" s="466">
        <v>50</v>
      </c>
      <c r="I19" s="467"/>
      <c r="J19" s="467"/>
      <c r="K19" s="467"/>
      <c r="L19" s="467"/>
      <c r="M19" s="467"/>
      <c r="N19" s="468"/>
    </row>
    <row r="20" spans="1:14">
      <c r="A20" s="469"/>
      <c r="B20" s="470"/>
      <c r="C20" s="469"/>
      <c r="D20" s="469"/>
      <c r="E20" s="469"/>
      <c r="F20" s="469"/>
      <c r="G20" s="24" t="s">
        <v>57</v>
      </c>
      <c r="H20" s="24" t="s">
        <v>58</v>
      </c>
      <c r="I20" s="24" t="s">
        <v>59</v>
      </c>
      <c r="J20" s="24" t="s">
        <v>60</v>
      </c>
      <c r="K20" s="24" t="s">
        <v>61</v>
      </c>
      <c r="L20" s="24" t="s">
        <v>62</v>
      </c>
      <c r="M20" s="24" t="s">
        <v>63</v>
      </c>
      <c r="N20" s="25" t="s">
        <v>64</v>
      </c>
    </row>
    <row r="21" spans="1:14">
      <c r="A21" s="26">
        <v>1</v>
      </c>
      <c r="B21" s="26" t="s">
        <v>80</v>
      </c>
      <c r="C21" s="27" t="s">
        <v>81</v>
      </c>
      <c r="D21" s="27"/>
      <c r="E21" s="27" t="s">
        <v>82</v>
      </c>
      <c r="F21" s="27" t="s">
        <v>83</v>
      </c>
      <c r="G21" s="27"/>
      <c r="H21" s="27"/>
      <c r="I21" s="27"/>
      <c r="J21" s="27"/>
      <c r="K21" s="27"/>
      <c r="L21" s="27"/>
      <c r="M21" s="27"/>
      <c r="N21" s="27"/>
    </row>
    <row r="22" spans="1:14">
      <c r="A22" s="465">
        <v>2</v>
      </c>
      <c r="B22" s="465" t="s">
        <v>84</v>
      </c>
      <c r="C22" s="27" t="s">
        <v>85</v>
      </c>
      <c r="D22" s="27"/>
      <c r="E22" s="27" t="s">
        <v>86</v>
      </c>
      <c r="F22" s="27" t="s">
        <v>83</v>
      </c>
      <c r="G22" s="27"/>
      <c r="H22" s="27"/>
      <c r="I22" s="27"/>
      <c r="J22" s="27"/>
      <c r="K22" s="27"/>
      <c r="L22" s="27"/>
      <c r="M22" s="27"/>
      <c r="N22" s="27"/>
    </row>
    <row r="23" spans="1:14" ht="27.6">
      <c r="A23" s="465"/>
      <c r="B23" s="465"/>
      <c r="C23" s="27" t="s">
        <v>87</v>
      </c>
      <c r="D23" s="27"/>
      <c r="E23" s="30" t="s">
        <v>88</v>
      </c>
      <c r="F23" s="27" t="s">
        <v>89</v>
      </c>
      <c r="G23" s="27"/>
      <c r="H23" s="27"/>
      <c r="I23" s="27"/>
      <c r="J23" s="27"/>
      <c r="K23" s="27"/>
      <c r="L23" s="27"/>
      <c r="M23" s="27"/>
      <c r="N23" s="27"/>
    </row>
    <row r="24" spans="1:14">
      <c r="A24" s="465">
        <v>3</v>
      </c>
      <c r="B24" s="465" t="s">
        <v>90</v>
      </c>
      <c r="C24" s="27" t="s">
        <v>91</v>
      </c>
      <c r="D24" s="27"/>
      <c r="E24" s="27" t="s">
        <v>92</v>
      </c>
      <c r="F24" s="27" t="s">
        <v>93</v>
      </c>
      <c r="G24" s="27"/>
      <c r="H24" s="27"/>
      <c r="I24" s="27"/>
      <c r="J24" s="27"/>
      <c r="K24" s="27"/>
      <c r="L24" s="27"/>
      <c r="M24" s="27"/>
      <c r="N24" s="27"/>
    </row>
    <row r="25" spans="1:14" ht="41.4">
      <c r="A25" s="465"/>
      <c r="B25" s="465"/>
      <c r="C25" s="27" t="s">
        <v>94</v>
      </c>
      <c r="D25" s="27"/>
      <c r="E25" s="30" t="s">
        <v>95</v>
      </c>
      <c r="F25" s="30" t="s">
        <v>96</v>
      </c>
      <c r="G25" s="27"/>
      <c r="H25" s="27"/>
      <c r="I25" s="27"/>
      <c r="J25" s="27"/>
      <c r="K25" s="27"/>
      <c r="L25" s="27"/>
      <c r="M25" s="27"/>
      <c r="N25" s="27"/>
    </row>
    <row r="26" spans="1:14">
      <c r="A26" s="465">
        <v>4</v>
      </c>
      <c r="B26" s="465" t="s">
        <v>97</v>
      </c>
      <c r="C26" s="27" t="s">
        <v>98</v>
      </c>
      <c r="D26" s="27"/>
      <c r="E26" s="27" t="s">
        <v>99</v>
      </c>
      <c r="F26" s="27" t="s">
        <v>100</v>
      </c>
      <c r="G26" s="27"/>
      <c r="H26" s="27"/>
      <c r="I26" s="27"/>
      <c r="J26" s="27"/>
      <c r="K26" s="27"/>
      <c r="L26" s="27"/>
      <c r="M26" s="27"/>
      <c r="N26" s="27"/>
    </row>
    <row r="27" spans="1:14">
      <c r="A27" s="465"/>
      <c r="B27" s="465"/>
      <c r="C27" s="27" t="s">
        <v>101</v>
      </c>
      <c r="D27" s="27"/>
      <c r="E27" s="27" t="s">
        <v>102</v>
      </c>
      <c r="F27" s="27" t="s">
        <v>103</v>
      </c>
      <c r="G27" s="27"/>
      <c r="H27" s="27"/>
      <c r="I27" s="27"/>
      <c r="J27" s="27"/>
      <c r="K27" s="27"/>
      <c r="L27" s="27"/>
      <c r="M27" s="27"/>
      <c r="N27" s="27"/>
    </row>
    <row r="28" spans="1:14">
      <c r="A28" s="465">
        <v>5</v>
      </c>
      <c r="B28" s="465" t="s">
        <v>104</v>
      </c>
      <c r="C28" s="27" t="s">
        <v>105</v>
      </c>
      <c r="D28" s="27"/>
      <c r="E28" s="27" t="s">
        <v>106</v>
      </c>
      <c r="F28" s="27" t="s">
        <v>107</v>
      </c>
      <c r="G28" s="27"/>
      <c r="H28" s="27"/>
      <c r="I28" s="27"/>
      <c r="J28" s="27"/>
      <c r="K28" s="27"/>
      <c r="L28" s="27"/>
      <c r="M28" s="27"/>
      <c r="N28" s="27"/>
    </row>
    <row r="29" spans="1:14">
      <c r="A29" s="465"/>
      <c r="B29" s="465"/>
      <c r="C29" s="27" t="s">
        <v>108</v>
      </c>
      <c r="D29" s="27"/>
      <c r="E29" s="27" t="s">
        <v>109</v>
      </c>
      <c r="F29" s="27" t="s">
        <v>89</v>
      </c>
      <c r="G29" s="27"/>
      <c r="H29" s="27"/>
      <c r="I29" s="27"/>
      <c r="J29" s="27"/>
      <c r="K29" s="27"/>
      <c r="L29" s="27"/>
      <c r="M29" s="27"/>
      <c r="N29" s="27"/>
    </row>
    <row r="30" spans="1:14">
      <c r="A30" s="465">
        <v>6</v>
      </c>
      <c r="B30" s="465" t="s">
        <v>110</v>
      </c>
      <c r="C30" s="27" t="s">
        <v>111</v>
      </c>
      <c r="D30" s="27"/>
      <c r="E30" s="27" t="s">
        <v>111</v>
      </c>
      <c r="F30" s="27" t="s">
        <v>112</v>
      </c>
      <c r="G30" s="27"/>
      <c r="H30" s="27"/>
      <c r="I30" s="27"/>
      <c r="J30" s="27"/>
      <c r="K30" s="27"/>
      <c r="L30" s="27"/>
      <c r="M30" s="27"/>
      <c r="N30" s="27"/>
    </row>
    <row r="31" spans="1:14">
      <c r="A31" s="465"/>
      <c r="B31" s="465"/>
      <c r="C31" s="27" t="s">
        <v>113</v>
      </c>
      <c r="D31" s="27"/>
      <c r="E31" s="27" t="s">
        <v>113</v>
      </c>
      <c r="F31" s="27" t="s">
        <v>83</v>
      </c>
      <c r="G31" s="27"/>
      <c r="H31" s="27"/>
      <c r="I31" s="27"/>
      <c r="J31" s="27"/>
      <c r="K31" s="27"/>
      <c r="L31" s="27"/>
      <c r="M31" s="27"/>
      <c r="N31" s="27"/>
    </row>
    <row r="32" spans="1:14">
      <c r="A32" s="465"/>
      <c r="B32" s="465"/>
      <c r="C32" s="27" t="s">
        <v>114</v>
      </c>
      <c r="D32" s="27"/>
      <c r="E32" s="27" t="s">
        <v>114</v>
      </c>
      <c r="F32" s="27" t="s">
        <v>83</v>
      </c>
      <c r="G32" s="27"/>
      <c r="H32" s="27"/>
      <c r="I32" s="27"/>
      <c r="J32" s="27"/>
      <c r="K32" s="27"/>
      <c r="L32" s="27"/>
      <c r="M32" s="27"/>
      <c r="N32" s="27"/>
    </row>
    <row r="33" spans="1:14" ht="27.6">
      <c r="A33" s="26">
        <v>7</v>
      </c>
      <c r="B33" s="27" t="s">
        <v>115</v>
      </c>
      <c r="C33" s="27" t="s">
        <v>116</v>
      </c>
      <c r="D33" s="27"/>
      <c r="E33" s="27" t="s">
        <v>117</v>
      </c>
      <c r="F33" s="30" t="s">
        <v>118</v>
      </c>
      <c r="G33" s="27"/>
      <c r="H33" s="27"/>
      <c r="I33" s="27"/>
      <c r="J33" s="27"/>
      <c r="K33" s="27"/>
      <c r="L33" s="27"/>
      <c r="M33" s="27"/>
      <c r="N33" s="27"/>
    </row>
  </sheetData>
  <mergeCells count="24">
    <mergeCell ref="H2:N2"/>
    <mergeCell ref="A19:A20"/>
    <mergeCell ref="B19:B20"/>
    <mergeCell ref="C19:C20"/>
    <mergeCell ref="D19:D20"/>
    <mergeCell ref="E19:E20"/>
    <mergeCell ref="F19:F20"/>
    <mergeCell ref="H19:N19"/>
    <mergeCell ref="A2:A3"/>
    <mergeCell ref="B2:B3"/>
    <mergeCell ref="C2:C3"/>
    <mergeCell ref="D2:D3"/>
    <mergeCell ref="E2:E3"/>
    <mergeCell ref="F2:F3"/>
    <mergeCell ref="A28:A29"/>
    <mergeCell ref="B28:B29"/>
    <mergeCell ref="A30:A32"/>
    <mergeCell ref="B30:B32"/>
    <mergeCell ref="A22:A23"/>
    <mergeCell ref="B22:B23"/>
    <mergeCell ref="A24:A25"/>
    <mergeCell ref="B24:B25"/>
    <mergeCell ref="A26:A27"/>
    <mergeCell ref="B26:B27"/>
  </mergeCells>
  <phoneticPr fontId="15" type="noConversion"/>
  <dataValidations count="1">
    <dataValidation type="list" allowBlank="1" showInputMessage="1" showErrorMessage="1" sqref="B4:B17" xr:uid="{5FCA186E-4012-4F1C-90AE-17BAC770E9C9}">
      <formula1>"P,Q,V,C,Others"</formula1>
    </dataValidation>
  </dataValidations>
  <pageMargins left="0.7" right="0.7" top="0.75" bottom="0.75" header="0.3" footer="0.3"/>
  <pageSetup orientation="portrait" horizontalDpi="90" verticalDpi="90" r:id="rId1"/>
  <headerFooter>
    <oddFooter>&amp;L&amp;1#&amp;"Calibri"&amp;10&amp;K737373Caterpillar: Confidential Green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ADC4-2E46-4E1A-887D-B0803EA9957C}">
  <dimension ref="A1:C18"/>
  <sheetViews>
    <sheetView topLeftCell="A16" workbookViewId="0">
      <selection activeCell="D5" sqref="D5:D6"/>
    </sheetView>
  </sheetViews>
  <sheetFormatPr defaultColWidth="9.109375" defaultRowHeight="13.8"/>
  <cols>
    <col min="1" max="1" width="9.109375" style="3"/>
    <col min="2" max="2" width="12.44140625" style="3" customWidth="1"/>
    <col min="3" max="3" width="33.5546875" style="3" customWidth="1"/>
    <col min="4" max="16384" width="9.109375" style="3"/>
  </cols>
  <sheetData>
    <row r="1" spans="1:3" ht="15.6">
      <c r="A1" s="21" t="s">
        <v>119</v>
      </c>
      <c r="B1" s="22"/>
      <c r="C1" s="22"/>
    </row>
    <row r="2" spans="1:3">
      <c r="A2" s="469" t="s">
        <v>51</v>
      </c>
      <c r="B2" s="469" t="s">
        <v>53</v>
      </c>
      <c r="C2" s="469" t="s">
        <v>120</v>
      </c>
    </row>
    <row r="3" spans="1:3">
      <c r="A3" s="469"/>
      <c r="B3" s="469"/>
      <c r="C3" s="469"/>
    </row>
    <row r="4" spans="1:3">
      <c r="A4" s="26">
        <v>1</v>
      </c>
      <c r="B4" s="27" t="s">
        <v>43</v>
      </c>
      <c r="C4" s="27" t="s">
        <v>65</v>
      </c>
    </row>
    <row r="5" spans="1:3">
      <c r="A5" s="26">
        <v>2</v>
      </c>
      <c r="B5" s="27" t="s">
        <v>43</v>
      </c>
      <c r="C5" s="27" t="s">
        <v>66</v>
      </c>
    </row>
    <row r="6" spans="1:3">
      <c r="A6" s="26">
        <v>3</v>
      </c>
      <c r="B6" s="27" t="s">
        <v>43</v>
      </c>
      <c r="C6" s="27" t="s">
        <v>67</v>
      </c>
    </row>
    <row r="7" spans="1:3">
      <c r="A7" s="26">
        <v>4</v>
      </c>
      <c r="B7" s="31" t="s">
        <v>44</v>
      </c>
      <c r="C7" s="31" t="s">
        <v>121</v>
      </c>
    </row>
    <row r="8" spans="1:3">
      <c r="A8" s="26">
        <v>5</v>
      </c>
      <c r="B8" s="31" t="s">
        <v>44</v>
      </c>
      <c r="C8" s="31" t="s">
        <v>122</v>
      </c>
    </row>
    <row r="9" spans="1:3">
      <c r="A9" s="26">
        <v>6</v>
      </c>
      <c r="B9" s="31" t="s">
        <v>44</v>
      </c>
      <c r="C9" s="31" t="s">
        <v>123</v>
      </c>
    </row>
    <row r="10" spans="1:3">
      <c r="A10" s="26">
        <v>7</v>
      </c>
      <c r="B10" s="31" t="s">
        <v>44</v>
      </c>
      <c r="C10" s="27" t="s">
        <v>70</v>
      </c>
    </row>
    <row r="11" spans="1:3">
      <c r="A11" s="26">
        <v>8</v>
      </c>
      <c r="B11" s="31" t="s">
        <v>45</v>
      </c>
      <c r="C11" s="27" t="s">
        <v>71</v>
      </c>
    </row>
    <row r="12" spans="1:3">
      <c r="A12" s="26">
        <v>9</v>
      </c>
      <c r="B12" s="31" t="s">
        <v>45</v>
      </c>
      <c r="C12" s="27" t="s">
        <v>72</v>
      </c>
    </row>
    <row r="13" spans="1:3">
      <c r="A13" s="26">
        <v>10</v>
      </c>
      <c r="B13" s="27" t="s">
        <v>45</v>
      </c>
      <c r="C13" s="27" t="s">
        <v>73</v>
      </c>
    </row>
    <row r="14" spans="1:3">
      <c r="A14" s="26">
        <v>11</v>
      </c>
      <c r="B14" s="27" t="s">
        <v>46</v>
      </c>
      <c r="C14" s="27" t="s">
        <v>74</v>
      </c>
    </row>
    <row r="15" spans="1:3">
      <c r="A15" s="26">
        <v>12</v>
      </c>
      <c r="B15" s="27" t="s">
        <v>46</v>
      </c>
      <c r="C15" s="27" t="s">
        <v>75</v>
      </c>
    </row>
    <row r="16" spans="1:3">
      <c r="A16" s="26">
        <v>13</v>
      </c>
      <c r="B16" s="27" t="s">
        <v>46</v>
      </c>
      <c r="C16" s="27" t="s">
        <v>76</v>
      </c>
    </row>
    <row r="17" spans="1:3">
      <c r="A17" s="26">
        <v>14</v>
      </c>
      <c r="B17" s="27" t="s">
        <v>46</v>
      </c>
      <c r="C17" s="27" t="s">
        <v>77</v>
      </c>
    </row>
    <row r="18" spans="1:3">
      <c r="A18" s="26">
        <v>15</v>
      </c>
      <c r="B18" s="27" t="s">
        <v>46</v>
      </c>
      <c r="C18" s="31" t="s">
        <v>124</v>
      </c>
    </row>
  </sheetData>
  <mergeCells count="3">
    <mergeCell ref="A2:A3"/>
    <mergeCell ref="B2:B3"/>
    <mergeCell ref="C2:C3"/>
  </mergeCells>
  <phoneticPr fontId="15" type="noConversion"/>
  <dataValidations count="1">
    <dataValidation type="list" allowBlank="1" showInputMessage="1" showErrorMessage="1" sqref="B4:B18" xr:uid="{F5183905-9D96-4078-87C1-AB202ECF9C88}">
      <formula1>"P,Q,V,C,Others"</formula1>
    </dataValidation>
  </dataValidations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E347-BE13-412C-A603-EC751183548A}">
  <dimension ref="A1:C20"/>
  <sheetViews>
    <sheetView workbookViewId="0">
      <selection activeCell="D5" sqref="D5:D6"/>
    </sheetView>
  </sheetViews>
  <sheetFormatPr defaultColWidth="9.109375" defaultRowHeight="13.8"/>
  <cols>
    <col min="1" max="16384" width="9.109375" style="3"/>
  </cols>
  <sheetData>
    <row r="1" spans="1:3" ht="15.6">
      <c r="A1" s="21" t="s">
        <v>125</v>
      </c>
      <c r="B1" s="22"/>
      <c r="C1" s="22"/>
    </row>
    <row r="2" spans="1:3">
      <c r="A2" s="469" t="s">
        <v>51</v>
      </c>
      <c r="B2" s="469" t="s">
        <v>53</v>
      </c>
      <c r="C2" s="469" t="s">
        <v>120</v>
      </c>
    </row>
    <row r="3" spans="1:3">
      <c r="A3" s="469"/>
      <c r="B3" s="469"/>
      <c r="C3" s="469"/>
    </row>
    <row r="4" spans="1:3">
      <c r="A4" s="26">
        <v>1</v>
      </c>
      <c r="B4" s="27" t="s">
        <v>43</v>
      </c>
      <c r="C4" s="27" t="s">
        <v>65</v>
      </c>
    </row>
    <row r="5" spans="1:3">
      <c r="A5" s="26">
        <v>2</v>
      </c>
      <c r="B5" s="27" t="s">
        <v>43</v>
      </c>
      <c r="C5" s="27" t="s">
        <v>66</v>
      </c>
    </row>
    <row r="6" spans="1:3">
      <c r="A6" s="26">
        <v>3</v>
      </c>
      <c r="B6" s="27" t="s">
        <v>43</v>
      </c>
      <c r="C6" s="27" t="s">
        <v>67</v>
      </c>
    </row>
    <row r="7" spans="1:3">
      <c r="A7" s="26">
        <v>4</v>
      </c>
      <c r="B7" s="32" t="s">
        <v>44</v>
      </c>
      <c r="C7" s="27" t="s">
        <v>126</v>
      </c>
    </row>
    <row r="8" spans="1:3">
      <c r="A8" s="26">
        <v>5</v>
      </c>
      <c r="B8" s="27" t="s">
        <v>44</v>
      </c>
      <c r="C8" s="27" t="s">
        <v>70</v>
      </c>
    </row>
    <row r="9" spans="1:3">
      <c r="A9" s="26">
        <v>6</v>
      </c>
      <c r="B9" s="32" t="s">
        <v>44</v>
      </c>
      <c r="C9" s="27" t="s">
        <v>127</v>
      </c>
    </row>
    <row r="10" spans="1:3">
      <c r="A10" s="26">
        <v>7</v>
      </c>
      <c r="B10" s="32" t="s">
        <v>44</v>
      </c>
      <c r="C10" s="27" t="s">
        <v>128</v>
      </c>
    </row>
    <row r="11" spans="1:3">
      <c r="A11" s="26">
        <v>8</v>
      </c>
      <c r="B11" s="32" t="s">
        <v>44</v>
      </c>
      <c r="C11" s="27" t="s">
        <v>129</v>
      </c>
    </row>
    <row r="12" spans="1:3">
      <c r="A12" s="26">
        <v>9</v>
      </c>
      <c r="B12" s="32" t="s">
        <v>44</v>
      </c>
      <c r="C12" s="33" t="s">
        <v>130</v>
      </c>
    </row>
    <row r="13" spans="1:3">
      <c r="A13" s="26">
        <v>10</v>
      </c>
      <c r="B13" s="27" t="s">
        <v>45</v>
      </c>
      <c r="C13" s="27" t="s">
        <v>71</v>
      </c>
    </row>
    <row r="14" spans="1:3">
      <c r="A14" s="26">
        <v>11</v>
      </c>
      <c r="B14" s="27" t="s">
        <v>45</v>
      </c>
      <c r="C14" s="27" t="s">
        <v>72</v>
      </c>
    </row>
    <row r="15" spans="1:3">
      <c r="A15" s="26">
        <v>12</v>
      </c>
      <c r="B15" s="27" t="s">
        <v>45</v>
      </c>
      <c r="C15" s="27" t="s">
        <v>73</v>
      </c>
    </row>
    <row r="16" spans="1:3">
      <c r="A16" s="26">
        <v>13</v>
      </c>
      <c r="B16" s="27" t="s">
        <v>46</v>
      </c>
      <c r="C16" s="27" t="s">
        <v>74</v>
      </c>
    </row>
    <row r="17" spans="1:3">
      <c r="A17" s="26">
        <v>14</v>
      </c>
      <c r="B17" s="27" t="s">
        <v>46</v>
      </c>
      <c r="C17" s="27" t="s">
        <v>75</v>
      </c>
    </row>
    <row r="18" spans="1:3">
      <c r="A18" s="26">
        <v>15</v>
      </c>
      <c r="B18" s="27" t="s">
        <v>46</v>
      </c>
      <c r="C18" s="27" t="s">
        <v>76</v>
      </c>
    </row>
    <row r="19" spans="1:3">
      <c r="A19" s="26">
        <v>16</v>
      </c>
      <c r="B19" s="27" t="s">
        <v>46</v>
      </c>
      <c r="C19" s="27" t="s">
        <v>77</v>
      </c>
    </row>
    <row r="20" spans="1:3">
      <c r="A20" s="26">
        <v>17</v>
      </c>
      <c r="B20" s="27" t="s">
        <v>46</v>
      </c>
      <c r="C20" s="31" t="s">
        <v>131</v>
      </c>
    </row>
  </sheetData>
  <mergeCells count="3">
    <mergeCell ref="A2:A3"/>
    <mergeCell ref="B2:B3"/>
    <mergeCell ref="C2:C3"/>
  </mergeCells>
  <phoneticPr fontId="15" type="noConversion"/>
  <dataValidations count="1">
    <dataValidation type="list" allowBlank="1" showInputMessage="1" showErrorMessage="1" sqref="B4:B20" xr:uid="{30BA2B88-42B7-4CE7-AE38-93846231DD79}">
      <formula1>"P,Q,V,C,Others"</formula1>
    </dataValidation>
  </dataValidations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明细 V4- 装配</vt:lpstr>
      <vt:lpstr>Leadership Attributes 考评表</vt:lpstr>
      <vt:lpstr>7个能力</vt:lpstr>
      <vt:lpstr>项目统计表</vt:lpstr>
      <vt:lpstr>发表文章统计表</vt:lpstr>
      <vt:lpstr>明细 V4 -焊接</vt:lpstr>
      <vt:lpstr>明细 V4 -油漆</vt:lpstr>
      <vt:lpstr>明细 V3</vt:lpstr>
      <vt:lpstr>明细 V2 </vt:lpstr>
      <vt:lpstr>明细  V1</vt:lpstr>
      <vt:lpstr>明细</vt:lpstr>
      <vt:lpstr>Assy.</vt:lpstr>
      <vt:lpstr>Paint</vt:lpstr>
      <vt:lpstr>Fab.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Shouhong Zhang</dc:creator>
  <cp:lastModifiedBy>HTBao</cp:lastModifiedBy>
  <dcterms:created xsi:type="dcterms:W3CDTF">2020-07-27T06:36:58Z</dcterms:created>
  <dcterms:modified xsi:type="dcterms:W3CDTF">2022-02-19T15:45:18Z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2021-11-23T03:44:00Z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05fbc855-7556-4378-b3c5-00005a10fdf6</vt:lpwstr>
  </property>
  <property fmtid="{D5CDD505-2E9C-101B-9397-08002B2CF9AE}" pid="8" name="MSIP_Label_fb5e2db6-eecf-4aa2-8fc3-174bf94bce19_ContentBits">
    <vt:lpwstr>2</vt:lpwstr>
  </property>
</Properties>
</file>