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https://cadthcanada.sharepoint.com/sites/projectdocs/Health Technology Review/Active Projects/MH0028 New Intervention BIA Tool/Economics/Final posted materials/"/>
    </mc:Choice>
  </mc:AlternateContent>
  <xr:revisionPtr revIDLastSave="183" documentId="13_ncr:1_{6875CDDA-4723-4F6A-894B-90D878AC5CD2}" xr6:coauthVersionLast="47" xr6:coauthVersionMax="47" xr10:uidLastSave="{1991896F-0BE8-4D99-A81D-1A7F03C28084}"/>
  <bookViews>
    <workbookView xWindow="-120" yWindow="-120" windowWidth="29040" windowHeight="15840" tabRatio="765" firstSheet="10" activeTab="16" xr2:uid="{7FE34088-D037-4C7B-A074-E12A6828A3E2}"/>
  </bookViews>
  <sheets>
    <sheet name="Cover" sheetId="24" r:id="rId1"/>
    <sheet name="Assumptions" sheetId="22" r:id="rId2"/>
    <sheet name="Inputs-Market Size" sheetId="1" r:id="rId3"/>
    <sheet name="Inputs-Subgroups" sheetId="41" r:id="rId4"/>
    <sheet name="Outputs-Patient flow" sheetId="42" r:id="rId5"/>
    <sheet name="Inputs-Drug Names" sheetId="3" r:id="rId6"/>
    <sheet name="Inputs-Market Shares" sheetId="4" r:id="rId7"/>
    <sheet name="Outputs-Market Dynamics" sheetId="34" r:id="rId8"/>
    <sheet name="Inputs-Drug Cost User Worksheet" sheetId="15" r:id="rId9"/>
    <sheet name="Inputs-Total Drug Costs" sheetId="13" r:id="rId10"/>
    <sheet name="Inputs-Subsequent Therapy Costs" sheetId="18" r:id="rId11"/>
    <sheet name="Inputs-Administration Costs" sheetId="40" r:id="rId12"/>
    <sheet name="Inputs-Companion Diagnostic" sheetId="7" r:id="rId13"/>
    <sheet name="Results" sheetId="23" r:id="rId14"/>
    <sheet name="Scenario analyses" sheetId="36" r:id="rId15"/>
    <sheet name="References" sheetId="46" r:id="rId16"/>
    <sheet name="Newfoundland and Labrador" sheetId="20" r:id="rId17"/>
    <sheet name="Prince Edward Island" sheetId="27" r:id="rId18"/>
    <sheet name="Nova Scotia" sheetId="29" r:id="rId19"/>
    <sheet name="New Brunswick" sheetId="28" r:id="rId20"/>
    <sheet name="Ontario" sheetId="30" r:id="rId21"/>
    <sheet name="Manitoba" sheetId="31" r:id="rId22"/>
    <sheet name="Saskatchewan" sheetId="32" r:id="rId23"/>
    <sheet name="Alberta" sheetId="26" r:id="rId24"/>
    <sheet name="British Columbia" sheetId="25" r:id="rId25"/>
    <sheet name="NIHB" sheetId="33" r:id="rId26"/>
    <sheet name="Dropdowns" sheetId="2" r:id="rId27"/>
    <sheet name="Data store" sheetId="6" r:id="rId28"/>
    <sheet name="NIHB pop data 2023" sheetId="43" r:id="rId29"/>
    <sheet name="NIHB and pop calcs, sequential" sheetId="44" r:id="rId30"/>
    <sheet name="Growth Rate" sheetId="45" r:id="rId31"/>
  </sheets>
  <definedNames>
    <definedName name="_xlnm._FilterDatabase" localSheetId="13" hidden="1">Results!$B$6:$B$6</definedName>
    <definedName name="AB">'Data store'!#REF!</definedName>
    <definedName name="Admin_Freq" localSheetId="11">'Inputs-Administration Costs'!$F$31:$J$42</definedName>
    <definedName name="Administration_frequency">'Inputs-Administration Costs'!$F$31:$J$42</definedName>
    <definedName name="Base_Case_Summary">'Scenario analyses'!$C$23:$I$27</definedName>
    <definedName name="Base_Case_Summary_Location">'Scenario analyses'!$C$23</definedName>
    <definedName name="BC">'Data store'!#REF!</definedName>
    <definedName name="Cost_Administration">'Inputs-Administration Costs'!$V$16:$AE$27</definedName>
    <definedName name="Cost_Drug_Y1">'Inputs-Total Drug Costs'!$I$17:$R$28</definedName>
    <definedName name="Cost_Drug_Y2">'Inputs-Total Drug Costs'!$I$33:$R$44</definedName>
    <definedName name="Cost_Drug_Y3">'Inputs-Total Drug Costs'!$I$49:$R$60</definedName>
    <definedName name="Cost_Drug_Y4">'Inputs-Total Drug Costs'!$I$65:$R$76</definedName>
    <definedName name="Cost_Drug_Y5">'Inputs-Total Drug Costs'!$I$81:$R$92</definedName>
    <definedName name="Cost_Sub_Therapy_Y1">'Inputs-Subsequent Therapy Costs'!$S$16:$AB$27</definedName>
    <definedName name="Cost_Sub_Therapy_Y2">'Inputs-Subsequent Therapy Costs'!$S$32:$AB$43</definedName>
    <definedName name="Cost_Sub_Therapy_Y3">'Inputs-Subsequent Therapy Costs'!$S$48:$AB$59</definedName>
    <definedName name="Cost_Sub_Therapy_Y4">'Inputs-Subsequent Therapy Costs'!$S$64:$AB$75</definedName>
    <definedName name="Cost_Sub_Therapy_Y5">'Inputs-Subsequent Therapy Costs'!$S$80:$AB$91</definedName>
    <definedName name="Coverage_Rates_Tables">'Inputs-Market Size'!$H$88:$Q$88</definedName>
    <definedName name="Default_Include_Admin_Costs">Dropdowns!$B$28</definedName>
    <definedName name="Default_Include_Drug_Costs">Dropdowns!$B$25</definedName>
    <definedName name="Default_Include_Sub_Costs">Dropdowns!$B$26</definedName>
    <definedName name="Default_Include_Testing_Costs">Dropdowns!$B$27</definedName>
    <definedName name="Default_Range_Untreatedyr1_Juris">Dropdowns!$B$33:$K$33</definedName>
    <definedName name="Default_Range_Untreatedyr1_PanCan">Dropdowns!$B$30</definedName>
    <definedName name="Default_Range_Untreatedyr2_Juris">Dropdowns!$B$34:$K$34</definedName>
    <definedName name="Default_Range_Untreatedyr2_PanCan">Dropdowns!$B$31</definedName>
    <definedName name="Default_Range_Untreatedyr3_Juris">Dropdowns!$B$35:$K$35</definedName>
    <definedName name="Default_Range_Untreatedyr3_PanCan">Dropdowns!$B$32</definedName>
    <definedName name="Default_results_Juris">Dropdowns!$B$24</definedName>
    <definedName name="Discon_rates">'Inputs-Total Drug Costs'!#REF!</definedName>
    <definedName name="Discon_ToT">'Inputs-Total Drug Costs'!#REF!</definedName>
    <definedName name="Epi_Filter_Name_Inc_Location">'Inputs-Market Size'!$B$40</definedName>
    <definedName name="Epi_Filter_Name_Prev_Location">'Inputs-Market Size'!$B$53</definedName>
    <definedName name="Epi_Filter_Percentage_Inc_location">'Inputs-Market Size'!$F$40</definedName>
    <definedName name="Epi_Filter_Percentage_Prev_location">'Inputs-Market Size'!$F$53</definedName>
    <definedName name="EpiCrit">'Inputs-Market Size'!$B$40:$B$49</definedName>
    <definedName name="EpiCrit_Prev">'Inputs-Market Size'!$B$53:$B$62</definedName>
    <definedName name="EpiIncrease">'Inputs-Market Size'!$F$31</definedName>
    <definedName name="Inc_Prev_Table">'Inputs-Market Size'!$U$26:$AD$28</definedName>
    <definedName name="Incidence_Filter_Table">'Inputs-Market Size'!$U$40:$AD$49</definedName>
    <definedName name="Incidence_Table">'Inputs-Market Size'!$U$28:$AD$28</definedName>
    <definedName name="Incidence_Testing_Table">'Inputs-Market Size'!$U$65:$AD$65</definedName>
    <definedName name="Include_Admin_Costs">Results!$C$11</definedName>
    <definedName name="Include_Drug_Costs">Results!$C$8</definedName>
    <definedName name="Include_Sub_Costs">Results!$C$9</definedName>
    <definedName name="Include_Testing_Costs">Results!$C$10</definedName>
    <definedName name="Input_DrugNumber">'Inputs-Drug Names'!$E$12</definedName>
    <definedName name="Input_DrugNumber2">'Inputs-Market Shares'!$F$1</definedName>
    <definedName name="Input_TestingCost">'Inputs-Companion Diagnostic'!$F$27</definedName>
    <definedName name="Inputs_DrugNames">'Inputs-Drug Names'!$E$14:$E$23</definedName>
    <definedName name="Inputs_MarketSize">'Inputs-Market Size'!$H$139:$Q$144</definedName>
    <definedName name="Inputs_NewScenario_MktShares">'Inputs-Market Shares'!$M$69:$CC$81</definedName>
    <definedName name="Inputs_RefMkt_Nfld">'Inputs-Market Shares'!$M$53:$R$65</definedName>
    <definedName name="Inputs_RefScenario_MktShares">'Inputs-Market Shares'!$M$53:$CC$65</definedName>
    <definedName name="Juris_age">'Inputs-Market Size'!$H$78:$Q$80</definedName>
    <definedName name="Juris_epicrit">'Inputs-Market Size'!$H$40:$Q$49</definedName>
    <definedName name="Juris_epicrit_prev">'Inputs-Market Size'!$H$53:$Q$62</definedName>
    <definedName name="Juris_switch_costs">'Inputs-Total Drug Costs'!#REF!</definedName>
    <definedName name="Juris_switch_epi">'Inputs-Market Size'!#REF!</definedName>
    <definedName name="Juris_switch_mktshare">'Inputs-Market Shares'!#REF!</definedName>
    <definedName name="Juriscov">'Inputs-Market Size'!$H$84:$Q$86</definedName>
    <definedName name="Jurisdiction" localSheetId="23">Alberta!$B$4</definedName>
    <definedName name="Jurisdiction" localSheetId="24">'British Columbia'!$B$4</definedName>
    <definedName name="Jurisdiction" localSheetId="21">Manitoba!$B$4</definedName>
    <definedName name="Jurisdiction" localSheetId="19">'New Brunswick'!$B$4</definedName>
    <definedName name="Jurisdiction" localSheetId="16">'Newfoundland and Labrador'!$B$4</definedName>
    <definedName name="Jurisdiction" localSheetId="25">NIHB!$B$4</definedName>
    <definedName name="Jurisdiction" localSheetId="18">'Nova Scotia'!$B$4</definedName>
    <definedName name="Jurisdiction" localSheetId="20">Ontario!$B$4</definedName>
    <definedName name="Jurisdiction" localSheetId="17">'Prince Edward Island'!$B$4</definedName>
    <definedName name="Jurisdiction" localSheetId="22">Saskatchewan!$B$4</definedName>
    <definedName name="Jurisdiction">#REF!</definedName>
    <definedName name="Jurisdiction1">#REF!</definedName>
    <definedName name="Live_Results_Summary">'Scenario analyses'!$C$10:$I$14</definedName>
    <definedName name="MB">'Data store'!#REF!</definedName>
    <definedName name="Name_DUR">'Inputs-Drug Names'!$E$10</definedName>
    <definedName name="Namedrug1">'Inputs-Drug Names'!$E$14</definedName>
    <definedName name="Namedrug10">'Inputs-Drug Names'!$E$23</definedName>
    <definedName name="Namedrug2">'Inputs-Drug Names'!$E$15</definedName>
    <definedName name="Namedrug3">'Inputs-Drug Names'!$E$16</definedName>
    <definedName name="Namedrug4">'Inputs-Drug Names'!$E$17</definedName>
    <definedName name="Namedrug5">'Inputs-Drug Names'!$E$18</definedName>
    <definedName name="Namedrug6">'Inputs-Drug Names'!$E$19</definedName>
    <definedName name="Namedrug7">'Inputs-Drug Names'!$E$20</definedName>
    <definedName name="Namedrug8">'Inputs-Drug Names'!$E$21</definedName>
    <definedName name="Namedrug9">'Inputs-Drug Names'!$E$22</definedName>
    <definedName name="NB">'Data store'!#REF!</definedName>
    <definedName name="NFLD">'Data store'!#REF!</definedName>
    <definedName name="NIHB">'Data store'!#REF!</definedName>
    <definedName name="NS">'Data store'!#REF!</definedName>
    <definedName name="ON">'Data store'!#REF!</definedName>
    <definedName name="Pancan_incidence">'Inputs-Market Size'!$F$28</definedName>
    <definedName name="Pancan_prev">'Inputs-Market Size'!$F$27</definedName>
    <definedName name="PancanAge">'Inputs-Market Size'!$F$78:$F$80</definedName>
    <definedName name="PanCancov">'Inputs-Market Size'!$F$84:$F$86</definedName>
    <definedName name="PanCanepicrit">'Inputs-Market Size'!$F$40:$F$49</definedName>
    <definedName name="PanCanepicrit_prev">'Inputs-Market Size'!$F$53:$F$62</definedName>
    <definedName name="PEI">'Data store'!#REF!</definedName>
    <definedName name="Prevalence_Filter_Table">'Inputs-Market Size'!$U$53:$AD$62</definedName>
    <definedName name="Prevalence_Table">'Inputs-Market Size'!$U$27:$AD$27</definedName>
    <definedName name="Prevalence_Testing_table">'Inputs-Market Size'!$U$66:$AD$66</definedName>
    <definedName name="PrevIncInputs">'Inputs-Market Size'!$H$27:$Q$28</definedName>
    <definedName name="Prop_Sub_Therapy">'Inputs-Subsequent Therapy Costs'!#REF!</definedName>
    <definedName name="Public_Coverage_Table">'Inputs-Market Size'!$H$88:$Q$88</definedName>
    <definedName name="R_NB_PN" localSheetId="23">Alberta!$S$332:$X$344</definedName>
    <definedName name="R_NB_PN" localSheetId="24">'British Columbia'!$S$332:$X$344</definedName>
    <definedName name="R_NB_PN" localSheetId="21">Manitoba!$S$332:$X$344</definedName>
    <definedName name="R_NB_PN" localSheetId="19">'New Brunswick'!$S$332:$X$344</definedName>
    <definedName name="R_NB_PN" localSheetId="25">NIHB!$S$332:$X$344</definedName>
    <definedName name="R_NB_PN" localSheetId="18">'Nova Scotia'!$S$332:$X$344</definedName>
    <definedName name="R_NB_PN" localSheetId="20">Ontario!$S$332:$X$344</definedName>
    <definedName name="R_NB_PN" localSheetId="17">'Prince Edward Island'!$S$332:$X$344</definedName>
    <definedName name="R_NB_PN" localSheetId="22">Saskatchewan!$S$332:$X$344</definedName>
    <definedName name="R_NB_PN">'Newfoundland and Labrador'!$S$332:$X$344</definedName>
    <definedName name="R_NFLD_PN" localSheetId="23">Alberta!$K$332:$P$344</definedName>
    <definedName name="R_NFLD_PN" localSheetId="24">'British Columbia'!$K$332:$P$344</definedName>
    <definedName name="R_NFLD_PN" localSheetId="21">Manitoba!$K$332:$P$344</definedName>
    <definedName name="R_NFLD_PN" localSheetId="19">'New Brunswick'!$K$332:$P$344</definedName>
    <definedName name="R_NFLD_PN" localSheetId="25">NIHB!$K$332:$P$344</definedName>
    <definedName name="R_NFLD_PN" localSheetId="18">'Nova Scotia'!$K$332:$P$344</definedName>
    <definedName name="R_NFLD_PN" localSheetId="20">Ontario!$K$332:$P$344</definedName>
    <definedName name="R_NFLD_PN" localSheetId="17">'Prince Edward Island'!$K$332:$P$344</definedName>
    <definedName name="R_NFLD_PN" localSheetId="22">Saskatchewan!$K$332:$P$344</definedName>
    <definedName name="R_NFLD_PN">'Newfoundland and Labrador'!$K$332:$P$344</definedName>
    <definedName name="Range_GrowthRates">'Growth Rate'!$P$11:$Q$24</definedName>
    <definedName name="Range_JurisAdminCosts" localSheetId="11">'Inputs-Administration Costs'!$H$16:$Q$27</definedName>
    <definedName name="Range_JurisAdminCosts">'Inputs-Companion Diagnostic'!#REF!</definedName>
    <definedName name="Range_JurisSubTherapyCost">'Inputs-Subsequent Therapy Costs'!$H$16:$Q$27</definedName>
    <definedName name="Range_JurisTestCosts" localSheetId="11">'Inputs-Administration Costs'!#REF!</definedName>
    <definedName name="Range_JurisTestCosts">'Inputs-Companion Diagnostic'!$H$21:$Q$27</definedName>
    <definedName name="Range_JurisTestValues" localSheetId="11">'Inputs-Administration Costs'!#REF!</definedName>
    <definedName name="Range_JurisTestValues">'Inputs-Companion Diagnostic'!$H$12:$Q$17</definedName>
    <definedName name="Range_JurisYr1Costs">'Inputs-Total Drug Costs'!#REF!</definedName>
    <definedName name="Range_JurisYr2Costs">'Inputs-Total Drug Costs'!#REF!</definedName>
    <definedName name="Range_JurisYr3Costs">'Inputs-Total Drug Costs'!#REF!</definedName>
    <definedName name="Range_NDmktshares">'Inputs-Market Shares'!$F$35:$K$46,'Inputs-Market Shares'!$M$35:$R$46,'Inputs-Market Shares'!$T$35:$Y$46,'Inputs-Market Shares'!$AA$35:$AF$46,'Inputs-Market Shares'!$AH$36:$AM$46,'Inputs-Market Shares'!$AH$35:$AM$35,'Inputs-Market Shares'!$AO$35:$AT$46,'Inputs-Market Shares'!$AV$35:$BA$46,'Inputs-Market Shares'!$BC$35:$BH$46,'Inputs-Market Shares'!$BJ$35:$BO$46,'Inputs-Market Shares'!$BQ$35:$BV$46,'Inputs-Market Shares'!$BX$35:$CC$46</definedName>
    <definedName name="Range_NIHB_Population">#REF!</definedName>
    <definedName name="Range_PanCanAdminCosts" localSheetId="11">'Inputs-Administration Costs'!$F$16:$F$27</definedName>
    <definedName name="Range_PanCanAdminCosts">'Inputs-Companion Diagnostic'!#REF!</definedName>
    <definedName name="Range_PanCanSubTherapyCost">'Inputs-Subsequent Therapy Costs'!$F$16:$F$27</definedName>
    <definedName name="Range_PanCanTestCosts" localSheetId="11">'Inputs-Administration Costs'!#REF!</definedName>
    <definedName name="Range_PanCanTestCosts">'Inputs-Companion Diagnostic'!$F$21:$F$27</definedName>
    <definedName name="Range_PanCanYr1Costs">'Inputs-Total Drug Costs'!$F$17:$F$28</definedName>
    <definedName name="Range_PanCanYr2Costs">'Inputs-Total Drug Costs'!$F$33:$F$44</definedName>
    <definedName name="Range_PanCanYr3Costs">'Inputs-Total Drug Costs'!$F$49:$F$60</definedName>
    <definedName name="Range_Prop_Sub_Therapy">'Inputs-Subsequent Therapy Costs'!#REF!</definedName>
    <definedName name="Range_refmktshares">'Inputs-Market Shares'!$F$19:$K$30,'Inputs-Market Shares'!$M$19:$R$30,'Inputs-Market Shares'!$T$19:$Y$30,'Inputs-Market Shares'!$AA$19:$AF$30,'Inputs-Market Shares'!$AH$19:$AM$30,'Inputs-Market Shares'!$AO$19:$AT$30,'Inputs-Market Shares'!$AV$19:$BA$30,'Inputs-Market Shares'!$BC$19:$BH$30,'Inputs-Market Shares'!$BJ$19:$BO$30,'Inputs-Market Shares'!$BQ$19:$BV$30,'Inputs-Market Shares'!$BX$19:$CC$30</definedName>
    <definedName name="Range_StatsCan_2022">#REF!</definedName>
    <definedName name="Range_StatsCanadaData">#REF!</definedName>
    <definedName name="Range_Table1_NonOncPopSize">'NIHB and pop calcs, sequential'!$A$92:$AT$95</definedName>
    <definedName name="Range_Table2_OncIVPopSize">'NIHB and pop calcs, sequential'!$A$113:$AT$116</definedName>
    <definedName name="Range_Table3_OncologyTakeHome">'NIHB and pop calcs, sequential'!$A$134:$AT$137</definedName>
    <definedName name="Range_UnitCost">'Inputs-Drug Cost User Worksheet'!$C$13:$D$15,'Inputs-Drug Cost User Worksheet'!$C$17:$D$19,'Inputs-Drug Cost User Worksheet'!$C$21:$D$23,'Inputs-Drug Cost User Worksheet'!#REF!,'Inputs-Drug Cost User Worksheet'!#REF!,'Inputs-Drug Cost User Worksheet'!#REF!,'Inputs-Drug Cost User Worksheet'!#REF!,'Inputs-Drug Cost User Worksheet'!#REF!,'Inputs-Drug Cost User Worksheet'!#REF!,'Inputs-Drug Cost User Worksheet'!#REF!,'Inputs-Drug Cost User Worksheet'!#REF!,'Inputs-Drug Cost User Worksheet'!#REF!</definedName>
    <definedName name="Range_unittype">'Inputs-Drug Cost User Worksheet'!$F$13:$G$15,'Inputs-Drug Cost User Worksheet'!$F$17:$G$19,'Inputs-Drug Cost User Worksheet'!$F$21:$G$23,'Inputs-Drug Cost User Worksheet'!#REF!,'Inputs-Drug Cost User Worksheet'!#REF!,'Inputs-Drug Cost User Worksheet'!#REF!,'Inputs-Drug Cost User Worksheet'!#REF!,'Inputs-Drug Cost User Worksheet'!#REF!,'Inputs-Drug Cost User Worksheet'!#REF!,'Inputs-Drug Cost User Worksheet'!#REF!,'Inputs-Drug Cost User Worksheet'!#REF!</definedName>
    <definedName name="Range_Untreatedyr1_Juris">'Inputs-Total Drug Costs'!#REF!</definedName>
    <definedName name="Range_Untreatedyr1_PanCan">'Inputs-Total Drug Costs'!$F$18</definedName>
    <definedName name="Range_Untreatedyr2_Juris">'Inputs-Total Drug Costs'!#REF!</definedName>
    <definedName name="Range_Untreatedyr2_PanCan">'Inputs-Total Drug Costs'!$F$34</definedName>
    <definedName name="Range_Untreatedyr3_Juris">'Inputs-Total Drug Costs'!#REF!</definedName>
    <definedName name="Range_Untreatedyr3_PanCan">'Inputs-Total Drug Costs'!$F$50</definedName>
    <definedName name="SA_1">'Scenario analyses'!$C$50:$I$54</definedName>
    <definedName name="SA_2">'Scenario analyses'!$C$81:$I$85</definedName>
    <definedName name="SA_3">'Scenario analyses'!$C$112:$I$116</definedName>
    <definedName name="SA_4">'Scenario analyses'!$C$142:$I$146</definedName>
    <definedName name="SA_5">'Scenario analyses'!$C$172:$I$176</definedName>
    <definedName name="SA1_Summary_Location">'Scenario analyses'!$C$50</definedName>
    <definedName name="SA2_Summary_Location">'Scenario analyses'!$C$81</definedName>
    <definedName name="SA3_Summary_Location">'Scenario analyses'!$C$112</definedName>
    <definedName name="SA4_Summary_Location">'Scenario analyses'!$C$142</definedName>
    <definedName name="SA5_Location">'Scenario analyses'!$C$172</definedName>
    <definedName name="SK">'Data store'!#REF!</definedName>
    <definedName name="Subgroup_Switch">'Inputs-Market Size'!$F$36</definedName>
    <definedName name="Switch_AdminCosts" localSheetId="11">'Inputs-Administration Costs'!$F$12</definedName>
    <definedName name="Switch_CompanionDiag">'Inputs-Market Size'!$F$34</definedName>
    <definedName name="Switch_Companiontest" localSheetId="11">'Inputs-Administration Costs'!#REF!</definedName>
    <definedName name="Switch_Companiontest">'Inputs-Companion Diagnostic'!#REF!</definedName>
    <definedName name="Switch_epi_annual_increase">'Inputs-Market Size'!$F$30</definedName>
    <definedName name="Switch_IVvstakehome">'Inputs-Market Size'!$F$18</definedName>
    <definedName name="Switch_oncvsnononc">'Inputs-Market Size'!$F$16</definedName>
    <definedName name="Switch_Prev_Incidence">'Inputs-Market Size'!$F$24</definedName>
    <definedName name="Switch_Results_Juris">Results!$C$6</definedName>
    <definedName name="Switch_stablecosts">'Inputs-Total Drug Costs'!$F$12</definedName>
    <definedName name="Switch_subsequenttherapycosts">'Inputs-Subsequent Therapy Costs'!$F$10</definedName>
    <definedName name="Switch_Testing">'Inputs-Market Size'!$F$34</definedName>
    <definedName name="Switch_TH">'Inputs-Market Shares'!$F$14</definedName>
    <definedName name="Testing_Costs">'Inputs-Companion Diagnostic'!$V$27:$AE$27</definedName>
    <definedName name="Testing_Eligibility_Size">'Inputs-Companion Diagnostic'!$H$12:$Q$17</definedName>
    <definedName name="Testing_Juris">'Inputs-Market Size'!$H$65:$Q$66</definedName>
    <definedName name="Testing_PanCan">'Inputs-Market Size'!$F$65:$F$66</definedName>
    <definedName name="Testing_Uptake_New_Drug">'Inputs-Market Size'!$U$68:$AD$73</definedName>
    <definedName name="Testing_Uptake_Reference">'Inputs-Companion Diagnostic'!$V$20:$AE$25</definedName>
    <definedName name="Testing_Uptake_Table">'Inputs-Market Size'!$U$68:$AD$73</definedName>
    <definedName name="Weighted_average_epi_filters_inc">'Inputs-Subgroups'!$B$23:$B$32</definedName>
    <definedName name="Weighted_average_epi_filters_prev">'Inputs-Subgroups'!$B$77:$B$86</definedName>
    <definedName name="Weighted_average_percentages_inc">'Inputs-Subgroups'!$F$23:$F$32</definedName>
    <definedName name="Weighted_average_percentages_prev">'Inputs-Subgroups'!$F$77:$F$86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1" l="1"/>
  <c r="AI74" i="44"/>
  <c r="AJ74" i="44"/>
  <c r="AK74" i="44"/>
  <c r="AL74" i="44"/>
  <c r="AM74" i="44"/>
  <c r="AN74" i="44"/>
  <c r="AO74" i="44"/>
  <c r="AP74" i="44"/>
  <c r="AQ74" i="44"/>
  <c r="AI75" i="44"/>
  <c r="AJ75" i="44"/>
  <c r="AK75" i="44"/>
  <c r="AL75" i="44"/>
  <c r="AM75" i="44"/>
  <c r="AN75" i="44"/>
  <c r="AO75" i="44"/>
  <c r="AP75" i="44"/>
  <c r="AQ75" i="44"/>
  <c r="AI76" i="44"/>
  <c r="AJ76" i="44"/>
  <c r="AK76" i="44"/>
  <c r="AL76" i="44"/>
  <c r="AM76" i="44"/>
  <c r="AN76" i="44"/>
  <c r="AO76" i="44"/>
  <c r="AP76" i="44"/>
  <c r="AQ76" i="44"/>
  <c r="AI77" i="44"/>
  <c r="AJ77" i="44"/>
  <c r="AK77" i="44"/>
  <c r="AL77" i="44"/>
  <c r="AM77" i="44"/>
  <c r="AN77" i="44"/>
  <c r="AO77" i="44"/>
  <c r="AP77" i="44"/>
  <c r="AQ77" i="44"/>
  <c r="AI78" i="44"/>
  <c r="AJ78" i="44"/>
  <c r="AK78" i="44"/>
  <c r="AL78" i="44"/>
  <c r="AM78" i="44"/>
  <c r="AN78" i="44"/>
  <c r="AO78" i="44"/>
  <c r="AP78" i="44"/>
  <c r="AQ78" i="44"/>
  <c r="AI79" i="44"/>
  <c r="AJ79" i="44"/>
  <c r="AK79" i="44"/>
  <c r="AL79" i="44"/>
  <c r="AM79" i="44"/>
  <c r="AN79" i="44"/>
  <c r="AO79" i="44"/>
  <c r="AP79" i="44"/>
  <c r="AQ79" i="44"/>
  <c r="AI80" i="44"/>
  <c r="AJ80" i="44"/>
  <c r="AK80" i="44"/>
  <c r="AL80" i="44"/>
  <c r="AM80" i="44"/>
  <c r="AN80" i="44"/>
  <c r="AO80" i="44"/>
  <c r="AP80" i="44"/>
  <c r="AQ80" i="44"/>
  <c r="AI81" i="44"/>
  <c r="AJ81" i="44"/>
  <c r="AK81" i="44"/>
  <c r="AL81" i="44"/>
  <c r="AM81" i="44"/>
  <c r="AN81" i="44"/>
  <c r="AO81" i="44"/>
  <c r="AP81" i="44"/>
  <c r="AQ81" i="44"/>
  <c r="AI82" i="44"/>
  <c r="AJ82" i="44"/>
  <c r="AK82" i="44"/>
  <c r="AL82" i="44"/>
  <c r="AM82" i="44"/>
  <c r="AN82" i="44"/>
  <c r="AO82" i="44"/>
  <c r="AP82" i="44"/>
  <c r="AQ82" i="44"/>
  <c r="AI83" i="44"/>
  <c r="AJ83" i="44"/>
  <c r="AK83" i="44"/>
  <c r="AL83" i="44"/>
  <c r="AM83" i="44"/>
  <c r="AN83" i="44"/>
  <c r="AO83" i="44"/>
  <c r="AP83" i="44"/>
  <c r="AQ83" i="44"/>
  <c r="AI84" i="44"/>
  <c r="AJ84" i="44"/>
  <c r="AK84" i="44"/>
  <c r="AL84" i="44"/>
  <c r="AM84" i="44"/>
  <c r="AN84" i="44"/>
  <c r="AO84" i="44"/>
  <c r="AP84" i="44"/>
  <c r="AQ84" i="44"/>
  <c r="AI85" i="44"/>
  <c r="AJ85" i="44"/>
  <c r="AK85" i="44"/>
  <c r="AL85" i="44"/>
  <c r="AM85" i="44"/>
  <c r="AN85" i="44"/>
  <c r="AO85" i="44"/>
  <c r="AP85" i="44"/>
  <c r="AQ85" i="44"/>
  <c r="AI86" i="44"/>
  <c r="AJ86" i="44"/>
  <c r="AK86" i="44"/>
  <c r="AL86" i="44"/>
  <c r="AM86" i="44"/>
  <c r="AN86" i="44"/>
  <c r="AO86" i="44"/>
  <c r="AP86" i="44"/>
  <c r="AQ86" i="44"/>
  <c r="AI87" i="44"/>
  <c r="AJ87" i="44"/>
  <c r="AK87" i="44"/>
  <c r="AL87" i="44"/>
  <c r="AM87" i="44"/>
  <c r="AN87" i="44"/>
  <c r="AO87" i="44"/>
  <c r="AP87" i="44"/>
  <c r="AQ87" i="44"/>
  <c r="AI88" i="44"/>
  <c r="AJ88" i="44"/>
  <c r="AK88" i="44"/>
  <c r="AL88" i="44"/>
  <c r="AM88" i="44"/>
  <c r="AN88" i="44"/>
  <c r="AO88" i="44"/>
  <c r="AP88" i="44"/>
  <c r="AQ88" i="44"/>
  <c r="A76" i="44"/>
  <c r="A77" i="44"/>
  <c r="A78" i="44"/>
  <c r="A79" i="44"/>
  <c r="A80" i="44"/>
  <c r="A81" i="44"/>
  <c r="A82" i="44"/>
  <c r="A83" i="44"/>
  <c r="A84" i="44"/>
  <c r="A85" i="44"/>
  <c r="A86" i="44"/>
  <c r="A87" i="44"/>
  <c r="A88" i="44"/>
  <c r="A75" i="44"/>
  <c r="A74" i="44"/>
  <c r="D13" i="34"/>
  <c r="D14" i="34"/>
  <c r="B4" i="7"/>
  <c r="I77" i="41"/>
  <c r="I78" i="41" s="1"/>
  <c r="I79" i="41" s="1"/>
  <c r="H77" i="41"/>
  <c r="H78" i="41" s="1"/>
  <c r="H79" i="41" s="1"/>
  <c r="H80" i="41" s="1"/>
  <c r="B4" i="41"/>
  <c r="AJ20" i="43"/>
  <c r="AJ116" i="44"/>
  <c r="AK116" i="44"/>
  <c r="AL116" i="44"/>
  <c r="AM116" i="44"/>
  <c r="AN116" i="44"/>
  <c r="AO116" i="44"/>
  <c r="AP116" i="44"/>
  <c r="AQ116" i="44"/>
  <c r="AJ117" i="44"/>
  <c r="AK117" i="44"/>
  <c r="AL117" i="44"/>
  <c r="AM117" i="44"/>
  <c r="AN117" i="44"/>
  <c r="AO117" i="44"/>
  <c r="AP117" i="44"/>
  <c r="AQ117" i="44"/>
  <c r="AJ118" i="44"/>
  <c r="AK118" i="44"/>
  <c r="AL118" i="44"/>
  <c r="AM118" i="44"/>
  <c r="AN118" i="44"/>
  <c r="AO118" i="44"/>
  <c r="AP118" i="44"/>
  <c r="AQ118" i="44"/>
  <c r="AJ119" i="44"/>
  <c r="AK119" i="44"/>
  <c r="AL119" i="44"/>
  <c r="AM119" i="44"/>
  <c r="AN119" i="44"/>
  <c r="AO119" i="44"/>
  <c r="AP119" i="44"/>
  <c r="AQ119" i="44"/>
  <c r="AJ120" i="44"/>
  <c r="AK120" i="44"/>
  <c r="AL120" i="44"/>
  <c r="AM120" i="44"/>
  <c r="AN120" i="44"/>
  <c r="AO120" i="44"/>
  <c r="AP120" i="44"/>
  <c r="AQ120" i="44"/>
  <c r="AJ121" i="44"/>
  <c r="AK121" i="44"/>
  <c r="AL121" i="44"/>
  <c r="AM121" i="44"/>
  <c r="AN121" i="44"/>
  <c r="AO121" i="44"/>
  <c r="AP121" i="44"/>
  <c r="AQ121" i="44"/>
  <c r="AJ122" i="44"/>
  <c r="AK122" i="44"/>
  <c r="AL122" i="44"/>
  <c r="AM122" i="44"/>
  <c r="AN122" i="44"/>
  <c r="AO122" i="44"/>
  <c r="AP122" i="44"/>
  <c r="AQ122" i="44"/>
  <c r="AJ123" i="44"/>
  <c r="AK123" i="44"/>
  <c r="AL123" i="44"/>
  <c r="AM123" i="44"/>
  <c r="AN123" i="44"/>
  <c r="AO123" i="44"/>
  <c r="AP123" i="44"/>
  <c r="AQ123" i="44"/>
  <c r="AJ124" i="44"/>
  <c r="AK124" i="44"/>
  <c r="AL124" i="44"/>
  <c r="AM124" i="44"/>
  <c r="AN124" i="44"/>
  <c r="AO124" i="44"/>
  <c r="AP124" i="44"/>
  <c r="AQ124" i="44"/>
  <c r="AJ125" i="44"/>
  <c r="AK125" i="44"/>
  <c r="AL125" i="44"/>
  <c r="AM125" i="44"/>
  <c r="AN125" i="44"/>
  <c r="AO125" i="44"/>
  <c r="AP125" i="44"/>
  <c r="AQ125" i="44"/>
  <c r="AJ126" i="44"/>
  <c r="AK126" i="44"/>
  <c r="AL126" i="44"/>
  <c r="AM126" i="44"/>
  <c r="AN126" i="44"/>
  <c r="AO126" i="44"/>
  <c r="AP126" i="44"/>
  <c r="AQ126" i="44"/>
  <c r="AJ127" i="44"/>
  <c r="AK127" i="44"/>
  <c r="AL127" i="44"/>
  <c r="AM127" i="44"/>
  <c r="AN127" i="44"/>
  <c r="AO127" i="44"/>
  <c r="AP127" i="44"/>
  <c r="AQ127" i="44"/>
  <c r="AJ128" i="44"/>
  <c r="AK128" i="44"/>
  <c r="AL128" i="44"/>
  <c r="AM128" i="44"/>
  <c r="AN128" i="44"/>
  <c r="AO128" i="44"/>
  <c r="AP128" i="44"/>
  <c r="AQ128" i="44"/>
  <c r="AJ129" i="44"/>
  <c r="AK129" i="44"/>
  <c r="AL129" i="44"/>
  <c r="AM129" i="44"/>
  <c r="AN129" i="44"/>
  <c r="AO129" i="44"/>
  <c r="AP129" i="44"/>
  <c r="AQ129" i="44"/>
  <c r="AJ130" i="44"/>
  <c r="AK130" i="44"/>
  <c r="AL130" i="44"/>
  <c r="AM130" i="44"/>
  <c r="AN130" i="44"/>
  <c r="AO130" i="44"/>
  <c r="AP130" i="44"/>
  <c r="AQ130" i="44"/>
  <c r="AI130" i="44"/>
  <c r="AI117" i="44"/>
  <c r="AI118" i="44"/>
  <c r="AI119" i="44"/>
  <c r="AI120" i="44"/>
  <c r="AI121" i="44"/>
  <c r="AI122" i="44"/>
  <c r="AI123" i="44"/>
  <c r="AI124" i="44"/>
  <c r="AI125" i="44"/>
  <c r="AI126" i="44"/>
  <c r="AI127" i="44"/>
  <c r="AI128" i="44"/>
  <c r="AI129" i="44"/>
  <c r="AI116" i="44"/>
  <c r="H23" i="41"/>
  <c r="H24" i="41" s="1"/>
  <c r="H25" i="41" s="1"/>
  <c r="H26" i="41" s="1"/>
  <c r="H27" i="41" s="1"/>
  <c r="H28" i="41" s="1"/>
  <c r="H29" i="41" s="1"/>
  <c r="H30" i="41" s="1"/>
  <c r="H31" i="41" s="1"/>
  <c r="H32" i="41" s="1"/>
  <c r="U95" i="44"/>
  <c r="V95" i="44"/>
  <c r="T95" i="44"/>
  <c r="AH96" i="44"/>
  <c r="AI54" i="44"/>
  <c r="AJ54" i="44"/>
  <c r="AK54" i="44"/>
  <c r="AL54" i="44"/>
  <c r="AM54" i="44"/>
  <c r="AN54" i="44"/>
  <c r="AO54" i="44"/>
  <c r="AP54" i="44"/>
  <c r="AQ54" i="44"/>
  <c r="AI55" i="44"/>
  <c r="AJ55" i="44"/>
  <c r="AK55" i="44"/>
  <c r="AL55" i="44"/>
  <c r="AM55" i="44"/>
  <c r="AN55" i="44"/>
  <c r="AO55" i="44"/>
  <c r="AP55" i="44"/>
  <c r="AQ55" i="44"/>
  <c r="AI56" i="44"/>
  <c r="AJ56" i="44"/>
  <c r="AK56" i="44"/>
  <c r="AL56" i="44"/>
  <c r="AM56" i="44"/>
  <c r="AN56" i="44"/>
  <c r="AO56" i="44"/>
  <c r="AP56" i="44"/>
  <c r="AQ56" i="44"/>
  <c r="AI57" i="44"/>
  <c r="AJ57" i="44"/>
  <c r="AK57" i="44"/>
  <c r="AL57" i="44"/>
  <c r="AM57" i="44"/>
  <c r="AN57" i="44"/>
  <c r="AO57" i="44"/>
  <c r="AP57" i="44"/>
  <c r="AQ57" i="44"/>
  <c r="AI58" i="44"/>
  <c r="AJ58" i="44"/>
  <c r="AK58" i="44"/>
  <c r="AL58" i="44"/>
  <c r="AM58" i="44"/>
  <c r="AN58" i="44"/>
  <c r="AO58" i="44"/>
  <c r="AP58" i="44"/>
  <c r="AQ58" i="44"/>
  <c r="AI59" i="44"/>
  <c r="AJ59" i="44"/>
  <c r="AK59" i="44"/>
  <c r="AL59" i="44"/>
  <c r="AM59" i="44"/>
  <c r="AN59" i="44"/>
  <c r="AO59" i="44"/>
  <c r="AP59" i="44"/>
  <c r="AQ59" i="44"/>
  <c r="AI60" i="44"/>
  <c r="AJ60" i="44"/>
  <c r="AK60" i="44"/>
  <c r="AL60" i="44"/>
  <c r="AM60" i="44"/>
  <c r="AN60" i="44"/>
  <c r="AO60" i="44"/>
  <c r="AP60" i="44"/>
  <c r="AQ60" i="44"/>
  <c r="AI61" i="44"/>
  <c r="AJ61" i="44"/>
  <c r="AK61" i="44"/>
  <c r="AL61" i="44"/>
  <c r="AM61" i="44"/>
  <c r="AN61" i="44"/>
  <c r="AO61" i="44"/>
  <c r="AP61" i="44"/>
  <c r="AQ61" i="44"/>
  <c r="AI62" i="44"/>
  <c r="AJ62" i="44"/>
  <c r="AK62" i="44"/>
  <c r="AL62" i="44"/>
  <c r="AM62" i="44"/>
  <c r="AN62" i="44"/>
  <c r="AO62" i="44"/>
  <c r="AP62" i="44"/>
  <c r="AQ62" i="44"/>
  <c r="AI63" i="44"/>
  <c r="AJ63" i="44"/>
  <c r="AK63" i="44"/>
  <c r="AL63" i="44"/>
  <c r="AM63" i="44"/>
  <c r="AN63" i="44"/>
  <c r="AO63" i="44"/>
  <c r="AP63" i="44"/>
  <c r="AQ63" i="44"/>
  <c r="AI64" i="44"/>
  <c r="AJ64" i="44"/>
  <c r="AK64" i="44"/>
  <c r="AL64" i="44"/>
  <c r="AM64" i="44"/>
  <c r="AN64" i="44"/>
  <c r="AO64" i="44"/>
  <c r="AP64" i="44"/>
  <c r="AQ64" i="44"/>
  <c r="AI65" i="44"/>
  <c r="AJ65" i="44"/>
  <c r="AK65" i="44"/>
  <c r="AL65" i="44"/>
  <c r="AM65" i="44"/>
  <c r="AN65" i="44"/>
  <c r="AO65" i="44"/>
  <c r="AP65" i="44"/>
  <c r="AQ65" i="44"/>
  <c r="AI66" i="44"/>
  <c r="AJ66" i="44"/>
  <c r="AK66" i="44"/>
  <c r="AL66" i="44"/>
  <c r="AM66" i="44"/>
  <c r="AN66" i="44"/>
  <c r="AO66" i="44"/>
  <c r="AP66" i="44"/>
  <c r="AQ66" i="44"/>
  <c r="Q95" i="44"/>
  <c r="AS95" i="44"/>
  <c r="AT95" i="44"/>
  <c r="B48" i="43"/>
  <c r="E76" i="41"/>
  <c r="D76" i="41"/>
  <c r="E22" i="41"/>
  <c r="D22" i="41"/>
  <c r="J77" i="41" l="1"/>
  <c r="F77" i="41" s="1"/>
  <c r="H81" i="41"/>
  <c r="J79" i="41"/>
  <c r="F79" i="41" s="1"/>
  <c r="I80" i="41"/>
  <c r="I81" i="41" s="1"/>
  <c r="I82" i="41" s="1"/>
  <c r="I83" i="41" s="1"/>
  <c r="I84" i="41" s="1"/>
  <c r="I85" i="41" s="1"/>
  <c r="I86" i="41" s="1"/>
  <c r="J78" i="41"/>
  <c r="F78" i="41" s="1"/>
  <c r="V91" i="44"/>
  <c r="U91" i="44"/>
  <c r="T91" i="44"/>
  <c r="B49" i="41"/>
  <c r="B50" i="41"/>
  <c r="B51" i="41"/>
  <c r="B52" i="41"/>
  <c r="B53" i="41"/>
  <c r="B54" i="41"/>
  <c r="B104" i="41"/>
  <c r="B105" i="41"/>
  <c r="B106" i="41"/>
  <c r="B107" i="41"/>
  <c r="B108" i="41"/>
  <c r="B109" i="41"/>
  <c r="B110" i="41"/>
  <c r="B111" i="41"/>
  <c r="B112" i="41"/>
  <c r="B103" i="41"/>
  <c r="E73" i="41"/>
  <c r="E102" i="41" s="1"/>
  <c r="D73" i="41"/>
  <c r="D102" i="41" s="1"/>
  <c r="E17" i="41"/>
  <c r="E48" i="41" s="1"/>
  <c r="D17" i="41"/>
  <c r="D48" i="41" s="1"/>
  <c r="J80" i="41" l="1"/>
  <c r="F80" i="41" s="1"/>
  <c r="H82" i="41"/>
  <c r="J81" i="41"/>
  <c r="F81" i="41" s="1"/>
  <c r="B46" i="41"/>
  <c r="B100" i="41"/>
  <c r="B99" i="41"/>
  <c r="B45" i="41"/>
  <c r="J82" i="41" l="1"/>
  <c r="F82" i="41" s="1"/>
  <c r="H83" i="41"/>
  <c r="B26" i="43"/>
  <c r="B25" i="43"/>
  <c r="B24" i="43"/>
  <c r="B23" i="43"/>
  <c r="B55" i="41"/>
  <c r="B56" i="41"/>
  <c r="B57" i="41"/>
  <c r="B58" i="41"/>
  <c r="N43" i="42"/>
  <c r="E43" i="42"/>
  <c r="B21" i="7"/>
  <c r="B79" i="13"/>
  <c r="B63" i="13"/>
  <c r="B47" i="13"/>
  <c r="B31" i="13"/>
  <c r="E13" i="15"/>
  <c r="E17" i="15"/>
  <c r="E21" i="15"/>
  <c r="C6" i="6"/>
  <c r="D6" i="6"/>
  <c r="E6" i="6"/>
  <c r="F6" i="6"/>
  <c r="G6" i="6"/>
  <c r="H6" i="6"/>
  <c r="I6" i="6"/>
  <c r="J6" i="6"/>
  <c r="B6" i="6"/>
  <c r="P12" i="45"/>
  <c r="Q12" i="45"/>
  <c r="P13" i="45"/>
  <c r="Q13" i="45"/>
  <c r="P14" i="45"/>
  <c r="Q14" i="45"/>
  <c r="P15" i="45"/>
  <c r="Q15" i="45"/>
  <c r="P16" i="45"/>
  <c r="Q16" i="45"/>
  <c r="P17" i="45"/>
  <c r="Q17" i="45"/>
  <c r="P18" i="45"/>
  <c r="Q18" i="45"/>
  <c r="P19" i="45"/>
  <c r="Q19" i="45"/>
  <c r="P20" i="45"/>
  <c r="Q20" i="45"/>
  <c r="P21" i="45"/>
  <c r="Q21" i="45"/>
  <c r="P22" i="45"/>
  <c r="Q22" i="45"/>
  <c r="P23" i="45"/>
  <c r="Q23" i="45"/>
  <c r="P24" i="45"/>
  <c r="Q24" i="45"/>
  <c r="Q11" i="45"/>
  <c r="P11" i="45"/>
  <c r="K24" i="45"/>
  <c r="J24" i="45"/>
  <c r="I24" i="45"/>
  <c r="H24" i="45"/>
  <c r="L24" i="45" s="1"/>
  <c r="M24" i="45" s="1"/>
  <c r="K23" i="45"/>
  <c r="J23" i="45"/>
  <c r="I23" i="45"/>
  <c r="H23" i="45"/>
  <c r="L23" i="45" s="1"/>
  <c r="M23" i="45" s="1"/>
  <c r="K22" i="45"/>
  <c r="J22" i="45"/>
  <c r="L22" i="45" s="1"/>
  <c r="M22" i="45" s="1"/>
  <c r="I22" i="45"/>
  <c r="H22" i="45"/>
  <c r="K21" i="45"/>
  <c r="J21" i="45"/>
  <c r="I21" i="45"/>
  <c r="H21" i="45"/>
  <c r="L21" i="45" s="1"/>
  <c r="M21" i="45" s="1"/>
  <c r="K20" i="45"/>
  <c r="J20" i="45"/>
  <c r="I20" i="45"/>
  <c r="H20" i="45"/>
  <c r="L20" i="45" s="1"/>
  <c r="M20" i="45" s="1"/>
  <c r="L19" i="45"/>
  <c r="M19" i="45" s="1"/>
  <c r="K19" i="45"/>
  <c r="J19" i="45"/>
  <c r="I19" i="45"/>
  <c r="H19" i="45"/>
  <c r="K18" i="45"/>
  <c r="J18" i="45"/>
  <c r="I18" i="45"/>
  <c r="H18" i="45"/>
  <c r="L18" i="45" s="1"/>
  <c r="M18" i="45" s="1"/>
  <c r="K17" i="45"/>
  <c r="J17" i="45"/>
  <c r="I17" i="45"/>
  <c r="H17" i="45"/>
  <c r="L17" i="45" s="1"/>
  <c r="M17" i="45" s="1"/>
  <c r="K16" i="45"/>
  <c r="J16" i="45"/>
  <c r="I16" i="45"/>
  <c r="H16" i="45"/>
  <c r="L16" i="45" s="1"/>
  <c r="M16" i="45" s="1"/>
  <c r="K15" i="45"/>
  <c r="J15" i="45"/>
  <c r="I15" i="45"/>
  <c r="H15" i="45"/>
  <c r="L15" i="45" s="1"/>
  <c r="M15" i="45" s="1"/>
  <c r="L14" i="45"/>
  <c r="M14" i="45" s="1"/>
  <c r="K14" i="45"/>
  <c r="J14" i="45"/>
  <c r="I14" i="45"/>
  <c r="H14" i="45"/>
  <c r="K13" i="45"/>
  <c r="J13" i="45"/>
  <c r="I13" i="45"/>
  <c r="H13" i="45"/>
  <c r="L13" i="45" s="1"/>
  <c r="M13" i="45" s="1"/>
  <c r="K12" i="45"/>
  <c r="J12" i="45"/>
  <c r="I12" i="45"/>
  <c r="H12" i="45"/>
  <c r="L12" i="45" s="1"/>
  <c r="M12" i="45" s="1"/>
  <c r="L11" i="45"/>
  <c r="M11" i="45" s="1"/>
  <c r="K11" i="45"/>
  <c r="J11" i="45"/>
  <c r="I11" i="45"/>
  <c r="H11" i="45"/>
  <c r="H84" i="41" l="1"/>
  <c r="J83" i="41"/>
  <c r="F83" i="41" s="1"/>
  <c r="C5" i="6"/>
  <c r="D5" i="6"/>
  <c r="E5" i="6"/>
  <c r="F5" i="6"/>
  <c r="G5" i="6"/>
  <c r="H5" i="6"/>
  <c r="I5" i="6"/>
  <c r="J5" i="6"/>
  <c r="K5" i="6"/>
  <c r="B5" i="6"/>
  <c r="F4" i="6"/>
  <c r="G4" i="6"/>
  <c r="H4" i="6"/>
  <c r="I4" i="6"/>
  <c r="J4" i="6"/>
  <c r="F3" i="6"/>
  <c r="G3" i="6"/>
  <c r="H3" i="6"/>
  <c r="I3" i="6"/>
  <c r="J3" i="6"/>
  <c r="C2" i="6"/>
  <c r="D2" i="6"/>
  <c r="E2" i="6"/>
  <c r="F2" i="6"/>
  <c r="G2" i="6"/>
  <c r="H2" i="6"/>
  <c r="I2" i="6"/>
  <c r="J2" i="6"/>
  <c r="B2" i="6"/>
  <c r="H85" i="41" l="1"/>
  <c r="J84" i="41"/>
  <c r="F84" i="41" s="1"/>
  <c r="Q75" i="44"/>
  <c r="R75" i="44"/>
  <c r="S75" i="44"/>
  <c r="T75" i="44"/>
  <c r="U75" i="44"/>
  <c r="V75" i="44"/>
  <c r="W75" i="44"/>
  <c r="X75" i="44"/>
  <c r="Y75" i="44"/>
  <c r="Z75" i="44"/>
  <c r="AA75" i="44"/>
  <c r="AB75" i="44"/>
  <c r="AC75" i="44"/>
  <c r="AD75" i="44"/>
  <c r="AE75" i="44"/>
  <c r="AF75" i="44"/>
  <c r="AG75" i="44"/>
  <c r="AH75" i="44"/>
  <c r="AH138" i="44" s="1"/>
  <c r="Q76" i="44"/>
  <c r="R76" i="44"/>
  <c r="S76" i="44"/>
  <c r="T76" i="44"/>
  <c r="U76" i="44"/>
  <c r="V76" i="44"/>
  <c r="W76" i="44"/>
  <c r="X76" i="44"/>
  <c r="Y76" i="44"/>
  <c r="Z76" i="44"/>
  <c r="AA76" i="44"/>
  <c r="AB76" i="44"/>
  <c r="AC76" i="44"/>
  <c r="AD76" i="44"/>
  <c r="AE76" i="44"/>
  <c r="AF76" i="44"/>
  <c r="AG76" i="44"/>
  <c r="AG139" i="44" s="1"/>
  <c r="AH76" i="44"/>
  <c r="AH139" i="44" s="1"/>
  <c r="Q77" i="44"/>
  <c r="R77" i="44"/>
  <c r="S77" i="44"/>
  <c r="T77" i="44"/>
  <c r="U77" i="44"/>
  <c r="V77" i="44"/>
  <c r="W77" i="44"/>
  <c r="X77" i="44"/>
  <c r="Y77" i="44"/>
  <c r="Z77" i="44"/>
  <c r="AA77" i="44"/>
  <c r="AB77" i="44"/>
  <c r="AC77" i="44"/>
  <c r="AD77" i="44"/>
  <c r="AE77" i="44"/>
  <c r="AF77" i="44"/>
  <c r="AG77" i="44"/>
  <c r="AH77" i="44"/>
  <c r="Q78" i="44"/>
  <c r="R78" i="44"/>
  <c r="S78" i="44"/>
  <c r="T78" i="44"/>
  <c r="U78" i="44"/>
  <c r="V78" i="44"/>
  <c r="W78" i="44"/>
  <c r="X78" i="44"/>
  <c r="Y78" i="44"/>
  <c r="Z78" i="44"/>
  <c r="AA78" i="44"/>
  <c r="AB78" i="44"/>
  <c r="AC78" i="44"/>
  <c r="AD78" i="44"/>
  <c r="AE78" i="44"/>
  <c r="AF78" i="44"/>
  <c r="AG78" i="44"/>
  <c r="AH78" i="44"/>
  <c r="Q79" i="44"/>
  <c r="R79" i="44"/>
  <c r="S79" i="44"/>
  <c r="T79" i="44"/>
  <c r="U79" i="44"/>
  <c r="V79" i="44"/>
  <c r="W79" i="44"/>
  <c r="X79" i="44"/>
  <c r="Y79" i="44"/>
  <c r="Z79" i="44"/>
  <c r="AA79" i="44"/>
  <c r="AB79" i="44"/>
  <c r="AC79" i="44"/>
  <c r="AD79" i="44"/>
  <c r="AE79" i="44"/>
  <c r="AF79" i="44"/>
  <c r="AG79" i="44"/>
  <c r="AH79" i="44"/>
  <c r="AH142" i="44" s="1"/>
  <c r="Q80" i="44"/>
  <c r="Q143" i="44" s="1"/>
  <c r="R80" i="44"/>
  <c r="S80" i="44"/>
  <c r="T80" i="44"/>
  <c r="U80" i="44"/>
  <c r="V80" i="44"/>
  <c r="W80" i="44"/>
  <c r="X80" i="44"/>
  <c r="Y80" i="44"/>
  <c r="Z80" i="44"/>
  <c r="AA80" i="44"/>
  <c r="AB80" i="44"/>
  <c r="AC80" i="44"/>
  <c r="AD80" i="44"/>
  <c r="AE80" i="44"/>
  <c r="AF80" i="44"/>
  <c r="AG80" i="44"/>
  <c r="AG143" i="44" s="1"/>
  <c r="AH80" i="44"/>
  <c r="Q81" i="44"/>
  <c r="R81" i="44"/>
  <c r="S81" i="44"/>
  <c r="T81" i="44"/>
  <c r="U81" i="44"/>
  <c r="V81" i="44"/>
  <c r="W81" i="44"/>
  <c r="X81" i="44"/>
  <c r="Y81" i="44"/>
  <c r="Z81" i="44"/>
  <c r="AA81" i="44"/>
  <c r="AB81" i="44"/>
  <c r="AC81" i="44"/>
  <c r="AD81" i="44"/>
  <c r="AE81" i="44"/>
  <c r="AF81" i="44"/>
  <c r="AG81" i="44"/>
  <c r="AH81" i="44"/>
  <c r="Q82" i="44"/>
  <c r="R82" i="44"/>
  <c r="S82" i="44"/>
  <c r="T82" i="44"/>
  <c r="U82" i="44"/>
  <c r="V82" i="44"/>
  <c r="W82" i="44"/>
  <c r="X82" i="44"/>
  <c r="Y82" i="44"/>
  <c r="Z82" i="44"/>
  <c r="AA82" i="44"/>
  <c r="AB82" i="44"/>
  <c r="AC82" i="44"/>
  <c r="AD82" i="44"/>
  <c r="AE82" i="44"/>
  <c r="AF82" i="44"/>
  <c r="AG82" i="44"/>
  <c r="AH82" i="44"/>
  <c r="Q83" i="44"/>
  <c r="R83" i="44"/>
  <c r="S83" i="44"/>
  <c r="T83" i="44"/>
  <c r="U83" i="44"/>
  <c r="V83" i="44"/>
  <c r="W83" i="44"/>
  <c r="X83" i="44"/>
  <c r="Y83" i="44"/>
  <c r="Z83" i="44"/>
  <c r="AA83" i="44"/>
  <c r="AB83" i="44"/>
  <c r="AC83" i="44"/>
  <c r="AD83" i="44"/>
  <c r="AE83" i="44"/>
  <c r="AF83" i="44"/>
  <c r="AG83" i="44"/>
  <c r="AH83" i="44"/>
  <c r="Q84" i="44"/>
  <c r="Q105" i="44" s="1"/>
  <c r="R84" i="44"/>
  <c r="S84" i="44"/>
  <c r="T84" i="44"/>
  <c r="U84" i="44"/>
  <c r="V84" i="44"/>
  <c r="W84" i="44"/>
  <c r="X84" i="44"/>
  <c r="Y84" i="44"/>
  <c r="Z84" i="44"/>
  <c r="AA84" i="44"/>
  <c r="AB84" i="44"/>
  <c r="AC84" i="44"/>
  <c r="AD84" i="44"/>
  <c r="AE84" i="44"/>
  <c r="AF84" i="44"/>
  <c r="AG84" i="44"/>
  <c r="AH84" i="44"/>
  <c r="AH147" i="44" s="1"/>
  <c r="Q85" i="44"/>
  <c r="R85" i="44"/>
  <c r="S85" i="44"/>
  <c r="T85" i="44"/>
  <c r="U85" i="44"/>
  <c r="V85" i="44"/>
  <c r="W85" i="44"/>
  <c r="X85" i="44"/>
  <c r="Y85" i="44"/>
  <c r="Z85" i="44"/>
  <c r="AA85" i="44"/>
  <c r="AB85" i="44"/>
  <c r="AC85" i="44"/>
  <c r="AD85" i="44"/>
  <c r="AE85" i="44"/>
  <c r="AF85" i="44"/>
  <c r="AG85" i="44"/>
  <c r="AH85" i="44"/>
  <c r="Q86" i="44"/>
  <c r="R86" i="44"/>
  <c r="S86" i="44"/>
  <c r="T86" i="44"/>
  <c r="U86" i="44"/>
  <c r="V86" i="44"/>
  <c r="W86" i="44"/>
  <c r="X86" i="44"/>
  <c r="Y86" i="44"/>
  <c r="Z86" i="44"/>
  <c r="AA86" i="44"/>
  <c r="AB86" i="44"/>
  <c r="AC86" i="44"/>
  <c r="AD86" i="44"/>
  <c r="AE86" i="44"/>
  <c r="AF86" i="44"/>
  <c r="AG86" i="44"/>
  <c r="AH86" i="44"/>
  <c r="Q87" i="44"/>
  <c r="R87" i="44"/>
  <c r="S87" i="44"/>
  <c r="T87" i="44"/>
  <c r="U87" i="44"/>
  <c r="V87" i="44"/>
  <c r="W87" i="44"/>
  <c r="X87" i="44"/>
  <c r="Y87" i="44"/>
  <c r="Z87" i="44"/>
  <c r="AA87" i="44"/>
  <c r="AB87" i="44"/>
  <c r="AC87" i="44"/>
  <c r="AD87" i="44"/>
  <c r="AE87" i="44"/>
  <c r="AF87" i="44"/>
  <c r="AG87" i="44"/>
  <c r="AH87" i="44"/>
  <c r="Q88" i="44"/>
  <c r="R88" i="44"/>
  <c r="S88" i="44"/>
  <c r="T88" i="44"/>
  <c r="U88" i="44"/>
  <c r="V88" i="44"/>
  <c r="W88" i="44"/>
  <c r="X88" i="44"/>
  <c r="Y88" i="44"/>
  <c r="Z88" i="44"/>
  <c r="AA88" i="44"/>
  <c r="AB88" i="44"/>
  <c r="AC88" i="44"/>
  <c r="AD88" i="44"/>
  <c r="AE88" i="44"/>
  <c r="AF88" i="44"/>
  <c r="AG88" i="44"/>
  <c r="AH88" i="44"/>
  <c r="Y74" i="44"/>
  <c r="Z74" i="44"/>
  <c r="AA74" i="44"/>
  <c r="AB74" i="44"/>
  <c r="AC74" i="44"/>
  <c r="AD74" i="44"/>
  <c r="AE74" i="44"/>
  <c r="AF74" i="44"/>
  <c r="AG74" i="44"/>
  <c r="AH74" i="44"/>
  <c r="Q74" i="44"/>
  <c r="R74" i="44"/>
  <c r="S74" i="44"/>
  <c r="T74" i="44"/>
  <c r="U74" i="44"/>
  <c r="V74" i="44"/>
  <c r="W74" i="44"/>
  <c r="X74" i="44"/>
  <c r="AP145" i="44"/>
  <c r="AP144" i="44"/>
  <c r="AO144" i="44"/>
  <c r="AI143" i="44"/>
  <c r="AQ142" i="44"/>
  <c r="AK142" i="44"/>
  <c r="AK141" i="44"/>
  <c r="AJ141" i="44"/>
  <c r="AO140" i="44"/>
  <c r="AM140" i="44"/>
  <c r="AM139" i="44"/>
  <c r="AL139" i="44"/>
  <c r="AQ138" i="44"/>
  <c r="AO138" i="44"/>
  <c r="AK149" i="44"/>
  <c r="AO145" i="44"/>
  <c r="AJ142" i="44"/>
  <c r="AL140" i="44"/>
  <c r="AN138" i="44"/>
  <c r="F67" i="44"/>
  <c r="F130" i="44" s="1"/>
  <c r="G67" i="44"/>
  <c r="G130" i="44" s="1"/>
  <c r="H67" i="44"/>
  <c r="H130" i="44" s="1"/>
  <c r="I67" i="44"/>
  <c r="I130" i="44" s="1"/>
  <c r="J67" i="44"/>
  <c r="J130" i="44" s="1"/>
  <c r="K67" i="44"/>
  <c r="K130" i="44" s="1"/>
  <c r="L67" i="44"/>
  <c r="L130" i="44" s="1"/>
  <c r="M67" i="44"/>
  <c r="M130" i="44" s="1"/>
  <c r="N67" i="44"/>
  <c r="N130" i="44" s="1"/>
  <c r="O67" i="44"/>
  <c r="O130" i="44" s="1"/>
  <c r="P67" i="44"/>
  <c r="P130" i="44" s="1"/>
  <c r="Q67" i="44"/>
  <c r="Q130" i="44" s="1"/>
  <c r="R67" i="44"/>
  <c r="R130" i="44" s="1"/>
  <c r="S67" i="44"/>
  <c r="S130" i="44" s="1"/>
  <c r="T67" i="44"/>
  <c r="T130" i="44" s="1"/>
  <c r="U67" i="44"/>
  <c r="U130" i="44" s="1"/>
  <c r="V67" i="44"/>
  <c r="V130" i="44" s="1"/>
  <c r="W67" i="44"/>
  <c r="W130" i="44" s="1"/>
  <c r="X67" i="44"/>
  <c r="X130" i="44" s="1"/>
  <c r="Y67" i="44"/>
  <c r="Y130" i="44" s="1"/>
  <c r="Z67" i="44"/>
  <c r="Z130" i="44" s="1"/>
  <c r="AA67" i="44"/>
  <c r="AA130" i="44" s="1"/>
  <c r="AB67" i="44"/>
  <c r="AB130" i="44" s="1"/>
  <c r="AC67" i="44"/>
  <c r="AC130" i="44" s="1"/>
  <c r="AD67" i="44"/>
  <c r="AD130" i="44" s="1"/>
  <c r="AE67" i="44"/>
  <c r="AE130" i="44" s="1"/>
  <c r="AF67" i="44"/>
  <c r="AF130" i="44" s="1"/>
  <c r="AG67" i="44"/>
  <c r="AG130" i="44" s="1"/>
  <c r="AH67" i="44"/>
  <c r="AH130" i="44" s="1"/>
  <c r="AI67" i="44"/>
  <c r="AJ67" i="44"/>
  <c r="AK67" i="44"/>
  <c r="AL67" i="44"/>
  <c r="AM67" i="44"/>
  <c r="AN67" i="44"/>
  <c r="AO67" i="44"/>
  <c r="AP67" i="44"/>
  <c r="AQ67" i="44"/>
  <c r="E67" i="44"/>
  <c r="E130" i="44" s="1"/>
  <c r="G54" i="44"/>
  <c r="G117" i="44" s="1"/>
  <c r="H54" i="44"/>
  <c r="H117" i="44" s="1"/>
  <c r="I54" i="44"/>
  <c r="I117" i="44" s="1"/>
  <c r="J54" i="44"/>
  <c r="J117" i="44" s="1"/>
  <c r="K54" i="44"/>
  <c r="K117" i="44" s="1"/>
  <c r="L54" i="44"/>
  <c r="L117" i="44" s="1"/>
  <c r="M54" i="44"/>
  <c r="M117" i="44" s="1"/>
  <c r="N54" i="44"/>
  <c r="N117" i="44" s="1"/>
  <c r="O54" i="44"/>
  <c r="O117" i="44" s="1"/>
  <c r="P54" i="44"/>
  <c r="P117" i="44" s="1"/>
  <c r="Q54" i="44"/>
  <c r="Q117" i="44" s="1"/>
  <c r="R54" i="44"/>
  <c r="R117" i="44" s="1"/>
  <c r="S54" i="44"/>
  <c r="S117" i="44" s="1"/>
  <c r="T54" i="44"/>
  <c r="T117" i="44" s="1"/>
  <c r="U54" i="44"/>
  <c r="U96" i="44" s="1"/>
  <c r="V54" i="44"/>
  <c r="V96" i="44" s="1"/>
  <c r="W54" i="44"/>
  <c r="W117" i="44" s="1"/>
  <c r="X54" i="44"/>
  <c r="X117" i="44" s="1"/>
  <c r="Y54" i="44"/>
  <c r="Y117" i="44" s="1"/>
  <c r="Z54" i="44"/>
  <c r="Z117" i="44" s="1"/>
  <c r="AA54" i="44"/>
  <c r="AA117" i="44" s="1"/>
  <c r="AB54" i="44"/>
  <c r="AB117" i="44" s="1"/>
  <c r="AC54" i="44"/>
  <c r="AC117" i="44" s="1"/>
  <c r="AD54" i="44"/>
  <c r="AD117" i="44" s="1"/>
  <c r="AE54" i="44"/>
  <c r="AE117" i="44" s="1"/>
  <c r="AF54" i="44"/>
  <c r="AF117" i="44" s="1"/>
  <c r="AG54" i="44"/>
  <c r="AG117" i="44" s="1"/>
  <c r="AH54" i="44"/>
  <c r="AH117" i="44" s="1"/>
  <c r="G55" i="44"/>
  <c r="G118" i="44" s="1"/>
  <c r="H55" i="44"/>
  <c r="H118" i="44" s="1"/>
  <c r="I55" i="44"/>
  <c r="I118" i="44" s="1"/>
  <c r="J55" i="44"/>
  <c r="K55" i="44"/>
  <c r="K118" i="44" s="1"/>
  <c r="L55" i="44"/>
  <c r="L118" i="44" s="1"/>
  <c r="M55" i="44"/>
  <c r="M118" i="44" s="1"/>
  <c r="N55" i="44"/>
  <c r="N118" i="44" s="1"/>
  <c r="O55" i="44"/>
  <c r="O118" i="44" s="1"/>
  <c r="P55" i="44"/>
  <c r="P118" i="44" s="1"/>
  <c r="Q55" i="44"/>
  <c r="Q118" i="44" s="1"/>
  <c r="R55" i="44"/>
  <c r="R118" i="44" s="1"/>
  <c r="S55" i="44"/>
  <c r="S118" i="44" s="1"/>
  <c r="T55" i="44"/>
  <c r="T118" i="44" s="1"/>
  <c r="U55" i="44"/>
  <c r="U118" i="44" s="1"/>
  <c r="V55" i="44"/>
  <c r="V118" i="44" s="1"/>
  <c r="W55" i="44"/>
  <c r="W118" i="44" s="1"/>
  <c r="X55" i="44"/>
  <c r="X118" i="44" s="1"/>
  <c r="Y55" i="44"/>
  <c r="Z55" i="44"/>
  <c r="Z118" i="44" s="1"/>
  <c r="AA55" i="44"/>
  <c r="AA118" i="44" s="1"/>
  <c r="AB55" i="44"/>
  <c r="AB118" i="44" s="1"/>
  <c r="AC55" i="44"/>
  <c r="AC118" i="44" s="1"/>
  <c r="AD55" i="44"/>
  <c r="AD118" i="44" s="1"/>
  <c r="AE55" i="44"/>
  <c r="AE118" i="44" s="1"/>
  <c r="AF55" i="44"/>
  <c r="AF118" i="44" s="1"/>
  <c r="AG55" i="44"/>
  <c r="AG118" i="44" s="1"/>
  <c r="AH55" i="44"/>
  <c r="AH118" i="44" s="1"/>
  <c r="G56" i="44"/>
  <c r="G119" i="44" s="1"/>
  <c r="H56" i="44"/>
  <c r="H119" i="44" s="1"/>
  <c r="I56" i="44"/>
  <c r="I119" i="44" s="1"/>
  <c r="J56" i="44"/>
  <c r="J119" i="44" s="1"/>
  <c r="K56" i="44"/>
  <c r="K119" i="44" s="1"/>
  <c r="L56" i="44"/>
  <c r="L119" i="44" s="1"/>
  <c r="M56" i="44"/>
  <c r="N56" i="44"/>
  <c r="O56" i="44"/>
  <c r="O119" i="44" s="1"/>
  <c r="P56" i="44"/>
  <c r="P119" i="44" s="1"/>
  <c r="Q56" i="44"/>
  <c r="Q140" i="44" s="1"/>
  <c r="R56" i="44"/>
  <c r="R140" i="44" s="1"/>
  <c r="S56" i="44"/>
  <c r="S119" i="44" s="1"/>
  <c r="T56" i="44"/>
  <c r="T119" i="44" s="1"/>
  <c r="U56" i="44"/>
  <c r="U119" i="44" s="1"/>
  <c r="V56" i="44"/>
  <c r="V119" i="44" s="1"/>
  <c r="W56" i="44"/>
  <c r="W119" i="44" s="1"/>
  <c r="X56" i="44"/>
  <c r="X119" i="44" s="1"/>
  <c r="Y56" i="44"/>
  <c r="Y119" i="44" s="1"/>
  <c r="Z56" i="44"/>
  <c r="Z119" i="44" s="1"/>
  <c r="AA56" i="44"/>
  <c r="AA119" i="44" s="1"/>
  <c r="AB56" i="44"/>
  <c r="AB119" i="44" s="1"/>
  <c r="AC56" i="44"/>
  <c r="AC140" i="44" s="1"/>
  <c r="AD56" i="44"/>
  <c r="AD140" i="44" s="1"/>
  <c r="AE56" i="44"/>
  <c r="AE119" i="44" s="1"/>
  <c r="AF56" i="44"/>
  <c r="AF119" i="44" s="1"/>
  <c r="AG56" i="44"/>
  <c r="AH56" i="44"/>
  <c r="G57" i="44"/>
  <c r="G120" i="44" s="1"/>
  <c r="H57" i="44"/>
  <c r="H120" i="44" s="1"/>
  <c r="I57" i="44"/>
  <c r="I120" i="44" s="1"/>
  <c r="J57" i="44"/>
  <c r="J120" i="44" s="1"/>
  <c r="K57" i="44"/>
  <c r="K120" i="44" s="1"/>
  <c r="L57" i="44"/>
  <c r="L120" i="44" s="1"/>
  <c r="M57" i="44"/>
  <c r="M120" i="44" s="1"/>
  <c r="N57" i="44"/>
  <c r="N120" i="44" s="1"/>
  <c r="O57" i="44"/>
  <c r="O120" i="44" s="1"/>
  <c r="P57" i="44"/>
  <c r="P120" i="44" s="1"/>
  <c r="Q57" i="44"/>
  <c r="Q141" i="44" s="1"/>
  <c r="R57" i="44"/>
  <c r="R141" i="44" s="1"/>
  <c r="S57" i="44"/>
  <c r="S120" i="44" s="1"/>
  <c r="T57" i="44"/>
  <c r="T120" i="44" s="1"/>
  <c r="U57" i="44"/>
  <c r="U120" i="44" s="1"/>
  <c r="V57" i="44"/>
  <c r="V99" i="44" s="1"/>
  <c r="W57" i="44"/>
  <c r="W120" i="44" s="1"/>
  <c r="X57" i="44"/>
  <c r="X120" i="44" s="1"/>
  <c r="Y57" i="44"/>
  <c r="Y120" i="44" s="1"/>
  <c r="Z57" i="44"/>
  <c r="Z120" i="44" s="1"/>
  <c r="AA57" i="44"/>
  <c r="AA120" i="44" s="1"/>
  <c r="AB57" i="44"/>
  <c r="AB120" i="44" s="1"/>
  <c r="AC57" i="44"/>
  <c r="AC120" i="44" s="1"/>
  <c r="AD57" i="44"/>
  <c r="AD120" i="44" s="1"/>
  <c r="AE57" i="44"/>
  <c r="AE120" i="44" s="1"/>
  <c r="AF57" i="44"/>
  <c r="AF120" i="44" s="1"/>
  <c r="AG57" i="44"/>
  <c r="AH57" i="44"/>
  <c r="G58" i="44"/>
  <c r="G121" i="44" s="1"/>
  <c r="H58" i="44"/>
  <c r="H121" i="44" s="1"/>
  <c r="I58" i="44"/>
  <c r="I121" i="44" s="1"/>
  <c r="J58" i="44"/>
  <c r="J121" i="44" s="1"/>
  <c r="K58" i="44"/>
  <c r="K121" i="44" s="1"/>
  <c r="L58" i="44"/>
  <c r="L121" i="44" s="1"/>
  <c r="M58" i="44"/>
  <c r="M121" i="44" s="1"/>
  <c r="N58" i="44"/>
  <c r="N121" i="44" s="1"/>
  <c r="O58" i="44"/>
  <c r="O121" i="44" s="1"/>
  <c r="P58" i="44"/>
  <c r="P121" i="44" s="1"/>
  <c r="Q58" i="44"/>
  <c r="Q121" i="44" s="1"/>
  <c r="R58" i="44"/>
  <c r="R121" i="44" s="1"/>
  <c r="S58" i="44"/>
  <c r="S121" i="44" s="1"/>
  <c r="T58" i="44"/>
  <c r="T121" i="44" s="1"/>
  <c r="U58" i="44"/>
  <c r="U142" i="44" s="1"/>
  <c r="V58" i="44"/>
  <c r="V142" i="44" s="1"/>
  <c r="W58" i="44"/>
  <c r="W121" i="44" s="1"/>
  <c r="X58" i="44"/>
  <c r="X121" i="44" s="1"/>
  <c r="Y58" i="44"/>
  <c r="Y121" i="44" s="1"/>
  <c r="Z58" i="44"/>
  <c r="Z121" i="44" s="1"/>
  <c r="AA58" i="44"/>
  <c r="AA121" i="44" s="1"/>
  <c r="AB58" i="44"/>
  <c r="AB121" i="44" s="1"/>
  <c r="AC58" i="44"/>
  <c r="AC121" i="44" s="1"/>
  <c r="AD58" i="44"/>
  <c r="AD121" i="44" s="1"/>
  <c r="AE58" i="44"/>
  <c r="AE121" i="44" s="1"/>
  <c r="AF58" i="44"/>
  <c r="AF121" i="44" s="1"/>
  <c r="AG58" i="44"/>
  <c r="AG121" i="44" s="1"/>
  <c r="AH58" i="44"/>
  <c r="AH121" i="44" s="1"/>
  <c r="G59" i="44"/>
  <c r="G122" i="44" s="1"/>
  <c r="H59" i="44"/>
  <c r="H122" i="44" s="1"/>
  <c r="I59" i="44"/>
  <c r="I122" i="44" s="1"/>
  <c r="J59" i="44"/>
  <c r="J122" i="44" s="1"/>
  <c r="K59" i="44"/>
  <c r="K122" i="44" s="1"/>
  <c r="L59" i="44"/>
  <c r="L122" i="44" s="1"/>
  <c r="M59" i="44"/>
  <c r="N59" i="44"/>
  <c r="O59" i="44"/>
  <c r="O122" i="44" s="1"/>
  <c r="P59" i="44"/>
  <c r="P122" i="44" s="1"/>
  <c r="Q59" i="44"/>
  <c r="Q122" i="44" s="1"/>
  <c r="R59" i="44"/>
  <c r="R122" i="44" s="1"/>
  <c r="S59" i="44"/>
  <c r="S122" i="44" s="1"/>
  <c r="T59" i="44"/>
  <c r="T122" i="44" s="1"/>
  <c r="U59" i="44"/>
  <c r="U122" i="44" s="1"/>
  <c r="V59" i="44"/>
  <c r="V122" i="44" s="1"/>
  <c r="W59" i="44"/>
  <c r="W122" i="44" s="1"/>
  <c r="X59" i="44"/>
  <c r="X122" i="44" s="1"/>
  <c r="Y59" i="44"/>
  <c r="Y122" i="44" s="1"/>
  <c r="Z59" i="44"/>
  <c r="Z122" i="44" s="1"/>
  <c r="AA59" i="44"/>
  <c r="AA122" i="44" s="1"/>
  <c r="AB59" i="44"/>
  <c r="AB122" i="44" s="1"/>
  <c r="AC59" i="44"/>
  <c r="AC122" i="44" s="1"/>
  <c r="AD59" i="44"/>
  <c r="AD122" i="44" s="1"/>
  <c r="AE59" i="44"/>
  <c r="AE122" i="44" s="1"/>
  <c r="AF59" i="44"/>
  <c r="AF122" i="44" s="1"/>
  <c r="AG59" i="44"/>
  <c r="AG122" i="44" s="1"/>
  <c r="AH59" i="44"/>
  <c r="AH122" i="44" s="1"/>
  <c r="G60" i="44"/>
  <c r="G123" i="44" s="1"/>
  <c r="H60" i="44"/>
  <c r="H123" i="44" s="1"/>
  <c r="I60" i="44"/>
  <c r="I123" i="44" s="1"/>
  <c r="J60" i="44"/>
  <c r="J123" i="44" s="1"/>
  <c r="K60" i="44"/>
  <c r="K123" i="44" s="1"/>
  <c r="L60" i="44"/>
  <c r="L123" i="44" s="1"/>
  <c r="M60" i="44"/>
  <c r="M123" i="44" s="1"/>
  <c r="N60" i="44"/>
  <c r="N123" i="44" s="1"/>
  <c r="O60" i="44"/>
  <c r="O123" i="44" s="1"/>
  <c r="P60" i="44"/>
  <c r="P123" i="44" s="1"/>
  <c r="Q60" i="44"/>
  <c r="Q123" i="44" s="1"/>
  <c r="R60" i="44"/>
  <c r="R123" i="44" s="1"/>
  <c r="S60" i="44"/>
  <c r="S123" i="44" s="1"/>
  <c r="T60" i="44"/>
  <c r="T123" i="44" s="1"/>
  <c r="U60" i="44"/>
  <c r="U123" i="44" s="1"/>
  <c r="V60" i="44"/>
  <c r="V123" i="44" s="1"/>
  <c r="W60" i="44"/>
  <c r="W123" i="44" s="1"/>
  <c r="X60" i="44"/>
  <c r="X123" i="44" s="1"/>
  <c r="Y60" i="44"/>
  <c r="Y123" i="44" s="1"/>
  <c r="Z60" i="44"/>
  <c r="Z123" i="44" s="1"/>
  <c r="AA60" i="44"/>
  <c r="AA123" i="44" s="1"/>
  <c r="AB60" i="44"/>
  <c r="AB123" i="44" s="1"/>
  <c r="AC60" i="44"/>
  <c r="AC123" i="44" s="1"/>
  <c r="AD60" i="44"/>
  <c r="AD123" i="44" s="1"/>
  <c r="AE60" i="44"/>
  <c r="AE123" i="44" s="1"/>
  <c r="AF60" i="44"/>
  <c r="AF123" i="44" s="1"/>
  <c r="AG60" i="44"/>
  <c r="AG123" i="44" s="1"/>
  <c r="AH60" i="44"/>
  <c r="AH123" i="44" s="1"/>
  <c r="G61" i="44"/>
  <c r="G124" i="44" s="1"/>
  <c r="H61" i="44"/>
  <c r="H124" i="44" s="1"/>
  <c r="I61" i="44"/>
  <c r="I124" i="44" s="1"/>
  <c r="J61" i="44"/>
  <c r="J124" i="44" s="1"/>
  <c r="K61" i="44"/>
  <c r="K124" i="44" s="1"/>
  <c r="L61" i="44"/>
  <c r="L124" i="44" s="1"/>
  <c r="M61" i="44"/>
  <c r="M124" i="44" s="1"/>
  <c r="N61" i="44"/>
  <c r="N124" i="44" s="1"/>
  <c r="O61" i="44"/>
  <c r="O124" i="44" s="1"/>
  <c r="P61" i="44"/>
  <c r="P124" i="44" s="1"/>
  <c r="Q61" i="44"/>
  <c r="Q124" i="44" s="1"/>
  <c r="R61" i="44"/>
  <c r="R124" i="44" s="1"/>
  <c r="S61" i="44"/>
  <c r="S124" i="44" s="1"/>
  <c r="T61" i="44"/>
  <c r="T124" i="44" s="1"/>
  <c r="U61" i="44"/>
  <c r="U124" i="44" s="1"/>
  <c r="V61" i="44"/>
  <c r="V124" i="44" s="1"/>
  <c r="W61" i="44"/>
  <c r="W124" i="44" s="1"/>
  <c r="X61" i="44"/>
  <c r="X124" i="44" s="1"/>
  <c r="Y61" i="44"/>
  <c r="Y124" i="44" s="1"/>
  <c r="Z61" i="44"/>
  <c r="Z124" i="44" s="1"/>
  <c r="AA61" i="44"/>
  <c r="AA124" i="44" s="1"/>
  <c r="AB61" i="44"/>
  <c r="AB124" i="44" s="1"/>
  <c r="AC61" i="44"/>
  <c r="AC124" i="44" s="1"/>
  <c r="AD61" i="44"/>
  <c r="AD124" i="44" s="1"/>
  <c r="AE61" i="44"/>
  <c r="AE124" i="44" s="1"/>
  <c r="AF61" i="44"/>
  <c r="AF124" i="44" s="1"/>
  <c r="AG61" i="44"/>
  <c r="AG124" i="44" s="1"/>
  <c r="AH61" i="44"/>
  <c r="AH124" i="44" s="1"/>
  <c r="G62" i="44"/>
  <c r="G125" i="44" s="1"/>
  <c r="H62" i="44"/>
  <c r="H125" i="44" s="1"/>
  <c r="I62" i="44"/>
  <c r="I125" i="44" s="1"/>
  <c r="J62" i="44"/>
  <c r="K62" i="44"/>
  <c r="K125" i="44" s="1"/>
  <c r="L62" i="44"/>
  <c r="L125" i="44" s="1"/>
  <c r="M62" i="44"/>
  <c r="M125" i="44" s="1"/>
  <c r="N62" i="44"/>
  <c r="N125" i="44" s="1"/>
  <c r="O62" i="44"/>
  <c r="O125" i="44" s="1"/>
  <c r="P62" i="44"/>
  <c r="P125" i="44" s="1"/>
  <c r="Q62" i="44"/>
  <c r="Q125" i="44" s="1"/>
  <c r="R62" i="44"/>
  <c r="R125" i="44" s="1"/>
  <c r="S62" i="44"/>
  <c r="S125" i="44" s="1"/>
  <c r="T62" i="44"/>
  <c r="T125" i="44" s="1"/>
  <c r="U62" i="44"/>
  <c r="U125" i="44" s="1"/>
  <c r="V62" i="44"/>
  <c r="V125" i="44" s="1"/>
  <c r="W62" i="44"/>
  <c r="W125" i="44" s="1"/>
  <c r="X62" i="44"/>
  <c r="X125" i="44" s="1"/>
  <c r="Y62" i="44"/>
  <c r="Y125" i="44" s="1"/>
  <c r="Z62" i="44"/>
  <c r="Z146" i="44" s="1"/>
  <c r="AA62" i="44"/>
  <c r="AA125" i="44" s="1"/>
  <c r="AB62" i="44"/>
  <c r="AB125" i="44" s="1"/>
  <c r="AC62" i="44"/>
  <c r="AC125" i="44" s="1"/>
  <c r="AD62" i="44"/>
  <c r="AD125" i="44" s="1"/>
  <c r="AE62" i="44"/>
  <c r="AE125" i="44" s="1"/>
  <c r="AF62" i="44"/>
  <c r="AF125" i="44" s="1"/>
  <c r="AG62" i="44"/>
  <c r="AG125" i="44" s="1"/>
  <c r="AH62" i="44"/>
  <c r="AH125" i="44" s="1"/>
  <c r="G63" i="44"/>
  <c r="G126" i="44" s="1"/>
  <c r="H63" i="44"/>
  <c r="H126" i="44" s="1"/>
  <c r="I63" i="44"/>
  <c r="I126" i="44" s="1"/>
  <c r="J63" i="44"/>
  <c r="J126" i="44" s="1"/>
  <c r="K63" i="44"/>
  <c r="K126" i="44" s="1"/>
  <c r="L63" i="44"/>
  <c r="L126" i="44" s="1"/>
  <c r="M63" i="44"/>
  <c r="M126" i="44" s="1"/>
  <c r="N63" i="44"/>
  <c r="N126" i="44" s="1"/>
  <c r="O63" i="44"/>
  <c r="O126" i="44" s="1"/>
  <c r="P63" i="44"/>
  <c r="P126" i="44" s="1"/>
  <c r="Q63" i="44"/>
  <c r="Q126" i="44" s="1"/>
  <c r="R63" i="44"/>
  <c r="R126" i="44" s="1"/>
  <c r="S63" i="44"/>
  <c r="S126" i="44" s="1"/>
  <c r="T63" i="44"/>
  <c r="T126" i="44" s="1"/>
  <c r="U63" i="44"/>
  <c r="U126" i="44" s="1"/>
  <c r="V63" i="44"/>
  <c r="V126" i="44" s="1"/>
  <c r="W63" i="44"/>
  <c r="W126" i="44" s="1"/>
  <c r="X63" i="44"/>
  <c r="X126" i="44" s="1"/>
  <c r="Y63" i="44"/>
  <c r="Y126" i="44" s="1"/>
  <c r="Z63" i="44"/>
  <c r="Z126" i="44" s="1"/>
  <c r="AA63" i="44"/>
  <c r="AA126" i="44" s="1"/>
  <c r="AB63" i="44"/>
  <c r="AB126" i="44" s="1"/>
  <c r="AC63" i="44"/>
  <c r="AC126" i="44" s="1"/>
  <c r="AD63" i="44"/>
  <c r="AD126" i="44" s="1"/>
  <c r="AE63" i="44"/>
  <c r="AE126" i="44" s="1"/>
  <c r="AF63" i="44"/>
  <c r="AF126" i="44" s="1"/>
  <c r="AG63" i="44"/>
  <c r="AG126" i="44" s="1"/>
  <c r="AH63" i="44"/>
  <c r="AH126" i="44" s="1"/>
  <c r="G64" i="44"/>
  <c r="G127" i="44" s="1"/>
  <c r="H64" i="44"/>
  <c r="H127" i="44" s="1"/>
  <c r="I64" i="44"/>
  <c r="I127" i="44" s="1"/>
  <c r="J64" i="44"/>
  <c r="J127" i="44" s="1"/>
  <c r="K64" i="44"/>
  <c r="K127" i="44" s="1"/>
  <c r="L64" i="44"/>
  <c r="L127" i="44" s="1"/>
  <c r="M64" i="44"/>
  <c r="M127" i="44" s="1"/>
  <c r="N64" i="44"/>
  <c r="N127" i="44" s="1"/>
  <c r="O64" i="44"/>
  <c r="O127" i="44" s="1"/>
  <c r="P64" i="44"/>
  <c r="P127" i="44" s="1"/>
  <c r="Q64" i="44"/>
  <c r="Q127" i="44" s="1"/>
  <c r="R64" i="44"/>
  <c r="R148" i="44" s="1"/>
  <c r="S64" i="44"/>
  <c r="S127" i="44" s="1"/>
  <c r="T64" i="44"/>
  <c r="T127" i="44" s="1"/>
  <c r="U64" i="44"/>
  <c r="U127" i="44" s="1"/>
  <c r="V64" i="44"/>
  <c r="V127" i="44" s="1"/>
  <c r="W64" i="44"/>
  <c r="W127" i="44" s="1"/>
  <c r="X64" i="44"/>
  <c r="X127" i="44" s="1"/>
  <c r="Y64" i="44"/>
  <c r="Y127" i="44" s="1"/>
  <c r="Z64" i="44"/>
  <c r="Z127" i="44" s="1"/>
  <c r="AA64" i="44"/>
  <c r="AA127" i="44" s="1"/>
  <c r="AB64" i="44"/>
  <c r="AB127" i="44" s="1"/>
  <c r="AC64" i="44"/>
  <c r="AC127" i="44" s="1"/>
  <c r="AD64" i="44"/>
  <c r="AD127" i="44" s="1"/>
  <c r="AE64" i="44"/>
  <c r="AE127" i="44" s="1"/>
  <c r="AF64" i="44"/>
  <c r="AF127" i="44" s="1"/>
  <c r="AG64" i="44"/>
  <c r="AG127" i="44" s="1"/>
  <c r="AH64" i="44"/>
  <c r="AH127" i="44" s="1"/>
  <c r="G65" i="44"/>
  <c r="G128" i="44" s="1"/>
  <c r="H65" i="44"/>
  <c r="H128" i="44" s="1"/>
  <c r="I65" i="44"/>
  <c r="I128" i="44" s="1"/>
  <c r="J65" i="44"/>
  <c r="J128" i="44" s="1"/>
  <c r="K65" i="44"/>
  <c r="K128" i="44" s="1"/>
  <c r="L65" i="44"/>
  <c r="L128" i="44" s="1"/>
  <c r="M65" i="44"/>
  <c r="M128" i="44" s="1"/>
  <c r="N65" i="44"/>
  <c r="N128" i="44" s="1"/>
  <c r="O65" i="44"/>
  <c r="O128" i="44" s="1"/>
  <c r="P65" i="44"/>
  <c r="P128" i="44" s="1"/>
  <c r="Q65" i="44"/>
  <c r="Q128" i="44" s="1"/>
  <c r="R65" i="44"/>
  <c r="R128" i="44" s="1"/>
  <c r="S65" i="44"/>
  <c r="S128" i="44" s="1"/>
  <c r="T65" i="44"/>
  <c r="T128" i="44" s="1"/>
  <c r="U65" i="44"/>
  <c r="V65" i="44"/>
  <c r="W65" i="44"/>
  <c r="W128" i="44" s="1"/>
  <c r="X65" i="44"/>
  <c r="X128" i="44" s="1"/>
  <c r="Y65" i="44"/>
  <c r="Y128" i="44" s="1"/>
  <c r="Z65" i="44"/>
  <c r="Z128" i="44" s="1"/>
  <c r="AA65" i="44"/>
  <c r="AA128" i="44" s="1"/>
  <c r="AB65" i="44"/>
  <c r="AB128" i="44" s="1"/>
  <c r="AC65" i="44"/>
  <c r="AC128" i="44" s="1"/>
  <c r="AD65" i="44"/>
  <c r="AD128" i="44" s="1"/>
  <c r="AE65" i="44"/>
  <c r="AE128" i="44" s="1"/>
  <c r="AF65" i="44"/>
  <c r="AF128" i="44" s="1"/>
  <c r="AG65" i="44"/>
  <c r="AH65" i="44"/>
  <c r="AH128" i="44" s="1"/>
  <c r="G66" i="44"/>
  <c r="G129" i="44" s="1"/>
  <c r="H66" i="44"/>
  <c r="H129" i="44" s="1"/>
  <c r="I66" i="44"/>
  <c r="J66" i="44"/>
  <c r="K66" i="44"/>
  <c r="K129" i="44" s="1"/>
  <c r="L66" i="44"/>
  <c r="L129" i="44" s="1"/>
  <c r="M66" i="44"/>
  <c r="M129" i="44" s="1"/>
  <c r="N66" i="44"/>
  <c r="N129" i="44" s="1"/>
  <c r="O66" i="44"/>
  <c r="O129" i="44" s="1"/>
  <c r="P66" i="44"/>
  <c r="P129" i="44" s="1"/>
  <c r="Q66" i="44"/>
  <c r="Q129" i="44" s="1"/>
  <c r="R66" i="44"/>
  <c r="R129" i="44" s="1"/>
  <c r="S66" i="44"/>
  <c r="S129" i="44" s="1"/>
  <c r="T66" i="44"/>
  <c r="T129" i="44" s="1"/>
  <c r="U66" i="44"/>
  <c r="U129" i="44" s="1"/>
  <c r="V66" i="44"/>
  <c r="V129" i="44" s="1"/>
  <c r="W66" i="44"/>
  <c r="W129" i="44" s="1"/>
  <c r="X66" i="44"/>
  <c r="X129" i="44" s="1"/>
  <c r="Y66" i="44"/>
  <c r="Z66" i="44"/>
  <c r="AA66" i="44"/>
  <c r="AA129" i="44" s="1"/>
  <c r="AB66" i="44"/>
  <c r="AB129" i="44" s="1"/>
  <c r="AC66" i="44"/>
  <c r="AC129" i="44" s="1"/>
  <c r="AD66" i="44"/>
  <c r="AD129" i="44" s="1"/>
  <c r="AE66" i="44"/>
  <c r="AE129" i="44" s="1"/>
  <c r="AF66" i="44"/>
  <c r="AF129" i="44" s="1"/>
  <c r="AG66" i="44"/>
  <c r="AG129" i="44" s="1"/>
  <c r="AH66" i="44"/>
  <c r="AH129" i="44" s="1"/>
  <c r="F54" i="44"/>
  <c r="F117" i="44" s="1"/>
  <c r="F55" i="44"/>
  <c r="F118" i="44" s="1"/>
  <c r="F56" i="44"/>
  <c r="F119" i="44" s="1"/>
  <c r="F57" i="44"/>
  <c r="F120" i="44" s="1"/>
  <c r="F58" i="44"/>
  <c r="F121" i="44" s="1"/>
  <c r="F59" i="44"/>
  <c r="F122" i="44" s="1"/>
  <c r="F60" i="44"/>
  <c r="F61" i="44"/>
  <c r="F124" i="44" s="1"/>
  <c r="F62" i="44"/>
  <c r="F125" i="44" s="1"/>
  <c r="F63" i="44"/>
  <c r="F126" i="44" s="1"/>
  <c r="F64" i="44"/>
  <c r="F127" i="44" s="1"/>
  <c r="F65" i="44"/>
  <c r="F128" i="44" s="1"/>
  <c r="F66" i="44"/>
  <c r="F129" i="44" s="1"/>
  <c r="E55" i="44"/>
  <c r="E118" i="44" s="1"/>
  <c r="E56" i="44"/>
  <c r="E119" i="44" s="1"/>
  <c r="E57" i="44"/>
  <c r="E120" i="44" s="1"/>
  <c r="E58" i="44"/>
  <c r="E121" i="44" s="1"/>
  <c r="E59" i="44"/>
  <c r="E122" i="44" s="1"/>
  <c r="E60" i="44"/>
  <c r="E123" i="44" s="1"/>
  <c r="E61" i="44"/>
  <c r="E124" i="44" s="1"/>
  <c r="E62" i="44"/>
  <c r="E125" i="44" s="1"/>
  <c r="E63" i="44"/>
  <c r="E126" i="44" s="1"/>
  <c r="E64" i="44"/>
  <c r="E65" i="44"/>
  <c r="E66" i="44"/>
  <c r="E129" i="44" s="1"/>
  <c r="E54" i="44"/>
  <c r="E117" i="44" s="1"/>
  <c r="F53" i="44"/>
  <c r="F116" i="44" s="1"/>
  <c r="G53" i="44"/>
  <c r="G116" i="44" s="1"/>
  <c r="H53" i="44"/>
  <c r="H116" i="44" s="1"/>
  <c r="I53" i="44"/>
  <c r="I116" i="44" s="1"/>
  <c r="J53" i="44"/>
  <c r="J116" i="44" s="1"/>
  <c r="K53" i="44"/>
  <c r="K116" i="44" s="1"/>
  <c r="L53" i="44"/>
  <c r="L116" i="44" s="1"/>
  <c r="M53" i="44"/>
  <c r="M116" i="44" s="1"/>
  <c r="N53" i="44"/>
  <c r="N116" i="44" s="1"/>
  <c r="O53" i="44"/>
  <c r="O116" i="44" s="1"/>
  <c r="P53" i="44"/>
  <c r="P116" i="44" s="1"/>
  <c r="Q53" i="44"/>
  <c r="Q137" i="44" s="1"/>
  <c r="R53" i="44"/>
  <c r="R137" i="44" s="1"/>
  <c r="S53" i="44"/>
  <c r="S116" i="44" s="1"/>
  <c r="T53" i="44"/>
  <c r="T116" i="44" s="1"/>
  <c r="U53" i="44"/>
  <c r="U116" i="44" s="1"/>
  <c r="V53" i="44"/>
  <c r="V116" i="44" s="1"/>
  <c r="W53" i="44"/>
  <c r="W116" i="44" s="1"/>
  <c r="X53" i="44"/>
  <c r="X116" i="44" s="1"/>
  <c r="Y53" i="44"/>
  <c r="Y116" i="44" s="1"/>
  <c r="Z53" i="44"/>
  <c r="Z116" i="44" s="1"/>
  <c r="AA53" i="44"/>
  <c r="AA116" i="44" s="1"/>
  <c r="AB53" i="44"/>
  <c r="AB116" i="44" s="1"/>
  <c r="AC53" i="44"/>
  <c r="AC116" i="44" s="1"/>
  <c r="AD53" i="44"/>
  <c r="AD116" i="44" s="1"/>
  <c r="AE53" i="44"/>
  <c r="AE116" i="44" s="1"/>
  <c r="AF53" i="44"/>
  <c r="AF116" i="44" s="1"/>
  <c r="AG53" i="44"/>
  <c r="AG116" i="44" s="1"/>
  <c r="AH53" i="44"/>
  <c r="AH116" i="44" s="1"/>
  <c r="AI53" i="44"/>
  <c r="AI137" i="44" s="1"/>
  <c r="AJ53" i="44"/>
  <c r="AK53" i="44"/>
  <c r="AK137" i="44" s="1"/>
  <c r="AL53" i="44"/>
  <c r="AM53" i="44"/>
  <c r="AN53" i="44"/>
  <c r="AO53" i="44"/>
  <c r="AP53" i="44"/>
  <c r="AP137" i="44" s="1"/>
  <c r="AQ53" i="44"/>
  <c r="E53" i="44"/>
  <c r="E116" i="44" s="1"/>
  <c r="V28" i="1"/>
  <c r="W28" i="1"/>
  <c r="X28" i="1"/>
  <c r="Y28" i="1"/>
  <c r="Z28" i="1"/>
  <c r="AA28" i="1"/>
  <c r="AB28" i="1"/>
  <c r="AC28" i="1"/>
  <c r="AD28" i="1"/>
  <c r="U28" i="1"/>
  <c r="V27" i="1"/>
  <c r="W27" i="1"/>
  <c r="X27" i="1"/>
  <c r="Y27" i="1"/>
  <c r="Z27" i="1"/>
  <c r="AA27" i="1"/>
  <c r="AB27" i="1"/>
  <c r="AC27" i="1"/>
  <c r="AD27" i="1"/>
  <c r="U27" i="1"/>
  <c r="L37" i="42"/>
  <c r="L35" i="42"/>
  <c r="L33" i="42"/>
  <c r="L31" i="42"/>
  <c r="L29" i="42"/>
  <c r="L27" i="42"/>
  <c r="L25" i="42"/>
  <c r="L23" i="42"/>
  <c r="L21" i="42"/>
  <c r="AT136" i="44"/>
  <c r="AS136" i="44"/>
  <c r="AR136" i="44"/>
  <c r="AT116" i="44"/>
  <c r="AT131" i="44" s="1"/>
  <c r="AS116" i="44"/>
  <c r="AS131" i="44" s="1"/>
  <c r="AR116" i="44"/>
  <c r="AR131" i="44" s="1"/>
  <c r="AT115" i="44"/>
  <c r="AS115" i="44"/>
  <c r="AR115" i="44"/>
  <c r="AT94" i="44"/>
  <c r="AS94" i="44"/>
  <c r="AR94" i="44"/>
  <c r="AQ109" i="44"/>
  <c r="AP109" i="44"/>
  <c r="AO109" i="44"/>
  <c r="AN109" i="44"/>
  <c r="AM109" i="44"/>
  <c r="AL109" i="44"/>
  <c r="AK109" i="44"/>
  <c r="AJ109" i="44"/>
  <c r="AI109" i="44"/>
  <c r="AQ108" i="44"/>
  <c r="AP108" i="44"/>
  <c r="AO108" i="44"/>
  <c r="AN108" i="44"/>
  <c r="AM108" i="44"/>
  <c r="AL108" i="44"/>
  <c r="AK108" i="44"/>
  <c r="AJ108" i="44"/>
  <c r="AI108" i="44"/>
  <c r="AQ107" i="44"/>
  <c r="AP107" i="44"/>
  <c r="AO107" i="44"/>
  <c r="AN107" i="44"/>
  <c r="AM107" i="44"/>
  <c r="AL107" i="44"/>
  <c r="AK107" i="44"/>
  <c r="AJ107" i="44"/>
  <c r="AI107" i="44"/>
  <c r="AQ106" i="44"/>
  <c r="AP106" i="44"/>
  <c r="AO106" i="44"/>
  <c r="AN106" i="44"/>
  <c r="AM106" i="44"/>
  <c r="AL106" i="44"/>
  <c r="AK106" i="44"/>
  <c r="AJ106" i="44"/>
  <c r="AI106" i="44"/>
  <c r="T106" i="44"/>
  <c r="AQ105" i="44"/>
  <c r="AP105" i="44"/>
  <c r="AO105" i="44"/>
  <c r="AN105" i="44"/>
  <c r="AM105" i="44"/>
  <c r="AL105" i="44"/>
  <c r="AK105" i="44"/>
  <c r="AJ105" i="44"/>
  <c r="AI105" i="44"/>
  <c r="AG105" i="44"/>
  <c r="AQ104" i="44"/>
  <c r="AP104" i="44"/>
  <c r="AO104" i="44"/>
  <c r="AN104" i="44"/>
  <c r="AM104" i="44"/>
  <c r="AL104" i="44"/>
  <c r="AK104" i="44"/>
  <c r="AJ104" i="44"/>
  <c r="AI104" i="44"/>
  <c r="AF104" i="44"/>
  <c r="AQ103" i="44"/>
  <c r="AP103" i="44"/>
  <c r="AO103" i="44"/>
  <c r="AN103" i="44"/>
  <c r="AM103" i="44"/>
  <c r="AL103" i="44"/>
  <c r="AK103" i="44"/>
  <c r="AJ103" i="44"/>
  <c r="AI103" i="44"/>
  <c r="AA103" i="44"/>
  <c r="W145" i="44"/>
  <c r="AQ102" i="44"/>
  <c r="AP102" i="44"/>
  <c r="AO102" i="44"/>
  <c r="AN102" i="44"/>
  <c r="AM102" i="44"/>
  <c r="AL102" i="44"/>
  <c r="AK102" i="44"/>
  <c r="AJ102" i="44"/>
  <c r="AI102" i="44"/>
  <c r="V144" i="44"/>
  <c r="AQ101" i="44"/>
  <c r="AP101" i="44"/>
  <c r="AO101" i="44"/>
  <c r="AN101" i="44"/>
  <c r="AM101" i="44"/>
  <c r="AL101" i="44"/>
  <c r="AK101" i="44"/>
  <c r="AJ101" i="44"/>
  <c r="AI101" i="44"/>
  <c r="AQ100" i="44"/>
  <c r="AP100" i="44"/>
  <c r="AO100" i="44"/>
  <c r="AN100" i="44"/>
  <c r="AM100" i="44"/>
  <c r="AL100" i="44"/>
  <c r="AK100" i="44"/>
  <c r="AJ100" i="44"/>
  <c r="AI100" i="44"/>
  <c r="AQ99" i="44"/>
  <c r="AP99" i="44"/>
  <c r="AO99" i="44"/>
  <c r="AN99" i="44"/>
  <c r="AM99" i="44"/>
  <c r="AL99" i="44"/>
  <c r="AK99" i="44"/>
  <c r="AJ99" i="44"/>
  <c r="AI99" i="44"/>
  <c r="AF99" i="44"/>
  <c r="AD99" i="44"/>
  <c r="W141" i="44"/>
  <c r="AQ98" i="44"/>
  <c r="AP98" i="44"/>
  <c r="AO98" i="44"/>
  <c r="AN98" i="44"/>
  <c r="AM98" i="44"/>
  <c r="AL98" i="44"/>
  <c r="AK98" i="44"/>
  <c r="AJ98" i="44"/>
  <c r="AI98" i="44"/>
  <c r="X140" i="44"/>
  <c r="AQ97" i="44"/>
  <c r="AP97" i="44"/>
  <c r="AO97" i="44"/>
  <c r="AN97" i="44"/>
  <c r="AM97" i="44"/>
  <c r="AL97" i="44"/>
  <c r="AK97" i="44"/>
  <c r="AJ97" i="44"/>
  <c r="AI97" i="44"/>
  <c r="AF139" i="44"/>
  <c r="W139" i="44"/>
  <c r="AQ96" i="44"/>
  <c r="AP96" i="44"/>
  <c r="AO96" i="44"/>
  <c r="AN96" i="44"/>
  <c r="AM96" i="44"/>
  <c r="AL96" i="44"/>
  <c r="AK96" i="44"/>
  <c r="AJ96" i="44"/>
  <c r="AI96" i="44"/>
  <c r="AQ95" i="44"/>
  <c r="AP95" i="44"/>
  <c r="AO95" i="44"/>
  <c r="AN95" i="44"/>
  <c r="AM95" i="44"/>
  <c r="AL95" i="44"/>
  <c r="AK95" i="44"/>
  <c r="AJ95" i="44"/>
  <c r="AI95" i="44"/>
  <c r="Y95" i="44"/>
  <c r="AO150" i="44"/>
  <c r="AN150" i="44"/>
  <c r="AI148" i="44"/>
  <c r="U148" i="44"/>
  <c r="S148" i="44"/>
  <c r="AF105" i="44"/>
  <c r="AE147" i="44"/>
  <c r="AC147" i="44"/>
  <c r="R147" i="44"/>
  <c r="AP146" i="44"/>
  <c r="AE146" i="44"/>
  <c r="AC146" i="44"/>
  <c r="AB146" i="44"/>
  <c r="AM145" i="44"/>
  <c r="AD145" i="44"/>
  <c r="AB145" i="44"/>
  <c r="Z103" i="44"/>
  <c r="AQ144" i="44"/>
  <c r="AL144" i="44"/>
  <c r="AJ144" i="44"/>
  <c r="AA144" i="44"/>
  <c r="Z144" i="44"/>
  <c r="X102" i="44"/>
  <c r="W102" i="44"/>
  <c r="AO143" i="44"/>
  <c r="AN143" i="44"/>
  <c r="AM143" i="44"/>
  <c r="AL143" i="44"/>
  <c r="AK143" i="44"/>
  <c r="AJ143" i="44"/>
  <c r="AF143" i="44"/>
  <c r="AE143" i="44"/>
  <c r="AC143" i="44"/>
  <c r="W143" i="44"/>
  <c r="V143" i="44"/>
  <c r="T143" i="44"/>
  <c r="S143" i="44"/>
  <c r="AP142" i="44"/>
  <c r="AN142" i="44"/>
  <c r="AL142" i="44"/>
  <c r="AI142" i="44"/>
  <c r="AF142" i="44"/>
  <c r="AD142" i="44"/>
  <c r="AC142" i="44"/>
  <c r="AB142" i="44"/>
  <c r="AA142" i="44"/>
  <c r="T142" i="44"/>
  <c r="S142" i="44"/>
  <c r="R142" i="44"/>
  <c r="AQ141" i="44"/>
  <c r="AP141" i="44"/>
  <c r="AO141" i="44"/>
  <c r="AN141" i="44"/>
  <c r="AM141" i="44"/>
  <c r="AL141" i="44"/>
  <c r="AI141" i="44"/>
  <c r="AE99" i="44"/>
  <c r="AB141" i="44"/>
  <c r="AA141" i="44"/>
  <c r="Z141" i="44"/>
  <c r="Y141" i="44"/>
  <c r="X141" i="44"/>
  <c r="U141" i="44"/>
  <c r="AQ140" i="44"/>
  <c r="AP140" i="44"/>
  <c r="AN140" i="44"/>
  <c r="AK140" i="44"/>
  <c r="AJ140" i="44"/>
  <c r="AI140" i="44"/>
  <c r="AB140" i="44"/>
  <c r="AA140" i="44"/>
  <c r="Z140" i="44"/>
  <c r="W140" i="44"/>
  <c r="V140" i="44"/>
  <c r="U140" i="44"/>
  <c r="T140" i="44"/>
  <c r="S140" i="44"/>
  <c r="AQ139" i="44"/>
  <c r="AP139" i="44"/>
  <c r="AK139" i="44"/>
  <c r="AJ139" i="44"/>
  <c r="AI139" i="44"/>
  <c r="AE139" i="44"/>
  <c r="AB139" i="44"/>
  <c r="X97" i="44"/>
  <c r="V139" i="44"/>
  <c r="T139" i="44"/>
  <c r="S139" i="44"/>
  <c r="R139" i="44"/>
  <c r="Q139" i="44"/>
  <c r="AP138" i="44"/>
  <c r="AM138" i="44"/>
  <c r="AJ138" i="44"/>
  <c r="AI138" i="44"/>
  <c r="AF96" i="44"/>
  <c r="AE138" i="44"/>
  <c r="AD138" i="44"/>
  <c r="AC138" i="44"/>
  <c r="AB138" i="44"/>
  <c r="AA138" i="44"/>
  <c r="W138" i="44"/>
  <c r="T138" i="44"/>
  <c r="S138" i="44"/>
  <c r="R138" i="44"/>
  <c r="AQ137" i="44"/>
  <c r="AO137" i="44"/>
  <c r="AN137" i="44"/>
  <c r="AM137" i="44"/>
  <c r="AL137" i="44"/>
  <c r="AJ137" i="44"/>
  <c r="AC137" i="44"/>
  <c r="AB137" i="44"/>
  <c r="AA137" i="44"/>
  <c r="X137" i="44"/>
  <c r="W137" i="44"/>
  <c r="L19" i="42"/>
  <c r="AQ48" i="43"/>
  <c r="AP48" i="43"/>
  <c r="AO48" i="43"/>
  <c r="AN48" i="43"/>
  <c r="AM48" i="43"/>
  <c r="AL48" i="43"/>
  <c r="AK48" i="43"/>
  <c r="AJ48" i="43"/>
  <c r="AI48" i="43"/>
  <c r="AH48" i="43"/>
  <c r="AG48" i="43"/>
  <c r="AF48" i="43"/>
  <c r="AE48" i="43"/>
  <c r="AD48" i="43"/>
  <c r="AC48" i="43"/>
  <c r="AB48" i="43"/>
  <c r="AA48" i="43"/>
  <c r="Z48" i="43"/>
  <c r="Y48" i="43"/>
  <c r="X48" i="43"/>
  <c r="W48" i="43"/>
  <c r="V48" i="43"/>
  <c r="U48" i="43"/>
  <c r="T48" i="43"/>
  <c r="S48" i="43"/>
  <c r="R48" i="43"/>
  <c r="Q48" i="43"/>
  <c r="AQ47" i="43"/>
  <c r="AP47" i="43"/>
  <c r="AO47" i="43"/>
  <c r="AN47" i="43"/>
  <c r="AM47" i="43"/>
  <c r="AL47" i="43"/>
  <c r="AK47" i="43"/>
  <c r="AJ47" i="43"/>
  <c r="AI47" i="43"/>
  <c r="AH47" i="43"/>
  <c r="AG47" i="43"/>
  <c r="AF47" i="43"/>
  <c r="AE47" i="43"/>
  <c r="AD47" i="43"/>
  <c r="AC47" i="43"/>
  <c r="AB47" i="43"/>
  <c r="AA47" i="43"/>
  <c r="Z47" i="43"/>
  <c r="Y47" i="43"/>
  <c r="X47" i="43"/>
  <c r="W47" i="43"/>
  <c r="V47" i="43"/>
  <c r="U47" i="43"/>
  <c r="T47" i="43"/>
  <c r="S47" i="43"/>
  <c r="R47" i="43"/>
  <c r="Q47" i="43"/>
  <c r="AQ46" i="43"/>
  <c r="AP46" i="43"/>
  <c r="AO46" i="43"/>
  <c r="AN46" i="43"/>
  <c r="AM46" i="43"/>
  <c r="AL46" i="43"/>
  <c r="AK46" i="43"/>
  <c r="AJ46" i="43"/>
  <c r="AI46" i="43"/>
  <c r="AH46" i="43"/>
  <c r="AG46" i="43"/>
  <c r="AF46" i="43"/>
  <c r="AE46" i="43"/>
  <c r="AD46" i="43"/>
  <c r="AC46" i="43"/>
  <c r="AB46" i="43"/>
  <c r="AA46" i="43"/>
  <c r="Z46" i="43"/>
  <c r="Y46" i="43"/>
  <c r="X46" i="43"/>
  <c r="W46" i="43"/>
  <c r="V46" i="43"/>
  <c r="U46" i="43"/>
  <c r="T46" i="43"/>
  <c r="S46" i="43"/>
  <c r="R46" i="43"/>
  <c r="Q46" i="43"/>
  <c r="AQ45" i="43"/>
  <c r="AP45" i="43"/>
  <c r="AO45" i="43"/>
  <c r="AN45" i="43"/>
  <c r="AM45" i="43"/>
  <c r="AL45" i="43"/>
  <c r="AK45" i="43"/>
  <c r="AJ45" i="43"/>
  <c r="AI45" i="43"/>
  <c r="AH45" i="43"/>
  <c r="AG45" i="43"/>
  <c r="AF45" i="43"/>
  <c r="AE45" i="43"/>
  <c r="AD45" i="43"/>
  <c r="AC45" i="43"/>
  <c r="AB45" i="43"/>
  <c r="AA45" i="43"/>
  <c r="Z45" i="43"/>
  <c r="Y45" i="43"/>
  <c r="X45" i="43"/>
  <c r="W45" i="43"/>
  <c r="V45" i="43"/>
  <c r="U45" i="43"/>
  <c r="T45" i="43"/>
  <c r="S45" i="43"/>
  <c r="R45" i="43"/>
  <c r="Q45" i="43"/>
  <c r="AQ44" i="43"/>
  <c r="AP44" i="43"/>
  <c r="AO44" i="43"/>
  <c r="AN44" i="43"/>
  <c r="AM44" i="43"/>
  <c r="AL44" i="43"/>
  <c r="AK44" i="43"/>
  <c r="AJ44" i="43"/>
  <c r="AI44" i="43"/>
  <c r="AH44" i="43"/>
  <c r="AG44" i="43"/>
  <c r="AF44" i="43"/>
  <c r="AE44" i="43"/>
  <c r="AD44" i="43"/>
  <c r="AC44" i="43"/>
  <c r="AB44" i="43"/>
  <c r="AA44" i="43"/>
  <c r="Z44" i="43"/>
  <c r="Y44" i="43"/>
  <c r="X44" i="43"/>
  <c r="W44" i="43"/>
  <c r="V44" i="43"/>
  <c r="U44" i="43"/>
  <c r="T44" i="43"/>
  <c r="S44" i="43"/>
  <c r="R44" i="43"/>
  <c r="Q44" i="43"/>
  <c r="AQ43" i="43"/>
  <c r="AP43" i="43"/>
  <c r="AO43" i="43"/>
  <c r="AN43" i="43"/>
  <c r="AM43" i="43"/>
  <c r="AL43" i="43"/>
  <c r="AK43" i="43"/>
  <c r="AJ43" i="43"/>
  <c r="AI43" i="43"/>
  <c r="AH43" i="43"/>
  <c r="AG43" i="43"/>
  <c r="AF43" i="43"/>
  <c r="AE43" i="43"/>
  <c r="AD43" i="43"/>
  <c r="AC43" i="43"/>
  <c r="AB43" i="43"/>
  <c r="AA43" i="43"/>
  <c r="Z43" i="43"/>
  <c r="Y43" i="43"/>
  <c r="X43" i="43"/>
  <c r="W43" i="43"/>
  <c r="V43" i="43"/>
  <c r="U43" i="43"/>
  <c r="T43" i="43"/>
  <c r="S43" i="43"/>
  <c r="R43" i="43"/>
  <c r="Q43" i="43"/>
  <c r="AQ42" i="43"/>
  <c r="AP42" i="43"/>
  <c r="AO42" i="43"/>
  <c r="AN42" i="43"/>
  <c r="AM42" i="43"/>
  <c r="AL42" i="43"/>
  <c r="AK42" i="43"/>
  <c r="AJ42" i="43"/>
  <c r="AI42" i="43"/>
  <c r="AH42" i="43"/>
  <c r="AG42" i="43"/>
  <c r="AF42" i="43"/>
  <c r="AE42" i="43"/>
  <c r="AD42" i="43"/>
  <c r="AC42" i="43"/>
  <c r="AB42" i="43"/>
  <c r="AA42" i="43"/>
  <c r="Z42" i="43"/>
  <c r="Y42" i="43"/>
  <c r="X42" i="43"/>
  <c r="W42" i="43"/>
  <c r="V42" i="43"/>
  <c r="U42" i="43"/>
  <c r="T42" i="43"/>
  <c r="S42" i="43"/>
  <c r="R42" i="43"/>
  <c r="Q42" i="43"/>
  <c r="AQ41" i="43"/>
  <c r="AP41" i="43"/>
  <c r="AO41" i="43"/>
  <c r="AN41" i="43"/>
  <c r="AM41" i="43"/>
  <c r="AL41" i="43"/>
  <c r="AK41" i="43"/>
  <c r="AJ41" i="43"/>
  <c r="AI41" i="43"/>
  <c r="AH41" i="43"/>
  <c r="AG41" i="43"/>
  <c r="AF41" i="43"/>
  <c r="AE41" i="43"/>
  <c r="AD41" i="43"/>
  <c r="AC41" i="43"/>
  <c r="AB41" i="43"/>
  <c r="AA41" i="43"/>
  <c r="Z41" i="43"/>
  <c r="Y41" i="43"/>
  <c r="X41" i="43"/>
  <c r="W41" i="43"/>
  <c r="V41" i="43"/>
  <c r="U41" i="43"/>
  <c r="T41" i="43"/>
  <c r="S41" i="43"/>
  <c r="R41" i="43"/>
  <c r="Q41" i="43"/>
  <c r="AQ40" i="43"/>
  <c r="AP40" i="43"/>
  <c r="AO40" i="43"/>
  <c r="AN40" i="43"/>
  <c r="AM40" i="43"/>
  <c r="AL40" i="43"/>
  <c r="AK40" i="43"/>
  <c r="AJ40" i="43"/>
  <c r="AI40" i="43"/>
  <c r="AH40" i="43"/>
  <c r="AG40" i="43"/>
  <c r="AF40" i="43"/>
  <c r="AE40" i="43"/>
  <c r="AD40" i="43"/>
  <c r="AC40" i="43"/>
  <c r="AB40" i="43"/>
  <c r="AA40" i="43"/>
  <c r="Z40" i="43"/>
  <c r="Y40" i="43"/>
  <c r="X40" i="43"/>
  <c r="W40" i="43"/>
  <c r="V40" i="43"/>
  <c r="U40" i="43"/>
  <c r="T40" i="43"/>
  <c r="S40" i="43"/>
  <c r="R40" i="43"/>
  <c r="Q40" i="43"/>
  <c r="AQ39" i="43"/>
  <c r="AP39" i="43"/>
  <c r="AO39" i="43"/>
  <c r="AN39" i="43"/>
  <c r="AM39" i="43"/>
  <c r="AL39" i="43"/>
  <c r="AK39" i="43"/>
  <c r="AJ39" i="43"/>
  <c r="AI39" i="43"/>
  <c r="AH39" i="43"/>
  <c r="AG39" i="43"/>
  <c r="AF39" i="43"/>
  <c r="AE39" i="43"/>
  <c r="AD39" i="43"/>
  <c r="AC39" i="43"/>
  <c r="AB39" i="43"/>
  <c r="AA39" i="43"/>
  <c r="Z39" i="43"/>
  <c r="Y39" i="43"/>
  <c r="X39" i="43"/>
  <c r="W39" i="43"/>
  <c r="V39" i="43"/>
  <c r="U39" i="43"/>
  <c r="T39" i="43"/>
  <c r="S39" i="43"/>
  <c r="R39" i="43"/>
  <c r="Q39" i="43"/>
  <c r="AQ38" i="43"/>
  <c r="AP38" i="43"/>
  <c r="AO38" i="43"/>
  <c r="AN38" i="43"/>
  <c r="AM38" i="43"/>
  <c r="AL38" i="43"/>
  <c r="AK38" i="43"/>
  <c r="AJ38" i="43"/>
  <c r="AI38" i="43"/>
  <c r="AH38" i="43"/>
  <c r="AG38" i="43"/>
  <c r="AF38" i="43"/>
  <c r="AE38" i="43"/>
  <c r="AD38" i="43"/>
  <c r="AC38" i="43"/>
  <c r="AB38" i="43"/>
  <c r="AA38" i="43"/>
  <c r="Z38" i="43"/>
  <c r="Y38" i="43"/>
  <c r="X38" i="43"/>
  <c r="W38" i="43"/>
  <c r="V38" i="43"/>
  <c r="U38" i="43"/>
  <c r="T38" i="43"/>
  <c r="S38" i="43"/>
  <c r="R38" i="43"/>
  <c r="Q38" i="43"/>
  <c r="AQ37" i="43"/>
  <c r="AP37" i="43"/>
  <c r="AO37" i="43"/>
  <c r="AN37" i="43"/>
  <c r="AM37" i="43"/>
  <c r="AL37" i="43"/>
  <c r="AK37" i="43"/>
  <c r="AJ37" i="43"/>
  <c r="AI37" i="43"/>
  <c r="AH37" i="43"/>
  <c r="AG37" i="43"/>
  <c r="AF37" i="43"/>
  <c r="AE37" i="43"/>
  <c r="AD37" i="43"/>
  <c r="AC37" i="43"/>
  <c r="AB37" i="43"/>
  <c r="AA37" i="43"/>
  <c r="Z37" i="43"/>
  <c r="Y37" i="43"/>
  <c r="X37" i="43"/>
  <c r="W37" i="43"/>
  <c r="V37" i="43"/>
  <c r="U37" i="43"/>
  <c r="T37" i="43"/>
  <c r="S37" i="43"/>
  <c r="R37" i="43"/>
  <c r="Q37" i="43"/>
  <c r="AQ36" i="43"/>
  <c r="AP36" i="43"/>
  <c r="AO36" i="43"/>
  <c r="AN36" i="43"/>
  <c r="AM36" i="43"/>
  <c r="AL36" i="43"/>
  <c r="AK36" i="43"/>
  <c r="AJ36" i="43"/>
  <c r="AI36" i="43"/>
  <c r="AH36" i="43"/>
  <c r="AG36" i="43"/>
  <c r="AF36" i="43"/>
  <c r="AE36" i="43"/>
  <c r="AD36" i="43"/>
  <c r="AC36" i="43"/>
  <c r="AB36" i="43"/>
  <c r="AA36" i="43"/>
  <c r="Z36" i="43"/>
  <c r="Y36" i="43"/>
  <c r="X36" i="43"/>
  <c r="W36" i="43"/>
  <c r="V36" i="43"/>
  <c r="U36" i="43"/>
  <c r="T36" i="43"/>
  <c r="S36" i="43"/>
  <c r="R36" i="43"/>
  <c r="Q36" i="43"/>
  <c r="AQ35" i="43"/>
  <c r="AP35" i="43"/>
  <c r="AO35" i="43"/>
  <c r="AN35" i="43"/>
  <c r="AM35" i="43"/>
  <c r="AL35" i="43"/>
  <c r="AK35" i="43"/>
  <c r="AJ35" i="43"/>
  <c r="AI35" i="43"/>
  <c r="AH35" i="43"/>
  <c r="AG35" i="43"/>
  <c r="AF35" i="43"/>
  <c r="AE35" i="43"/>
  <c r="AD35" i="43"/>
  <c r="AC35" i="43"/>
  <c r="AB35" i="43"/>
  <c r="AA35" i="43"/>
  <c r="Z35" i="43"/>
  <c r="Y35" i="43"/>
  <c r="X35" i="43"/>
  <c r="W35" i="43"/>
  <c r="V35" i="43"/>
  <c r="U35" i="43"/>
  <c r="T35" i="43"/>
  <c r="S35" i="43"/>
  <c r="R35" i="43"/>
  <c r="Q35" i="43"/>
  <c r="AQ34" i="43"/>
  <c r="AP34" i="43"/>
  <c r="AO34" i="43"/>
  <c r="AN34" i="43"/>
  <c r="AM34" i="43"/>
  <c r="AL34" i="43"/>
  <c r="AK34" i="43"/>
  <c r="AJ34" i="43"/>
  <c r="AI34" i="43"/>
  <c r="AH34" i="43"/>
  <c r="AG34" i="43"/>
  <c r="AF34" i="43"/>
  <c r="AE34" i="43"/>
  <c r="AD34" i="43"/>
  <c r="AC34" i="43"/>
  <c r="AB34" i="43"/>
  <c r="AA34" i="43"/>
  <c r="Z34" i="43"/>
  <c r="Y34" i="43"/>
  <c r="X34" i="43"/>
  <c r="W34" i="43"/>
  <c r="V34" i="43"/>
  <c r="U34" i="43"/>
  <c r="T34" i="43"/>
  <c r="S34" i="43"/>
  <c r="R34" i="43"/>
  <c r="Q34" i="43"/>
  <c r="B27" i="43"/>
  <c r="C26" i="43" s="1"/>
  <c r="P44" i="43" s="1"/>
  <c r="P85" i="44" s="1"/>
  <c r="AI20" i="43"/>
  <c r="AH20" i="43"/>
  <c r="AG20" i="43"/>
  <c r="AF20" i="43"/>
  <c r="AE20" i="43"/>
  <c r="AD20" i="43"/>
  <c r="AC20" i="43"/>
  <c r="AB20" i="43"/>
  <c r="AA20" i="43"/>
  <c r="Z20" i="43"/>
  <c r="Y20" i="43"/>
  <c r="X20" i="43"/>
  <c r="W20" i="43"/>
  <c r="V20" i="43"/>
  <c r="U20" i="43"/>
  <c r="T20" i="43"/>
  <c r="S20" i="43"/>
  <c r="R20" i="43"/>
  <c r="Q20" i="43"/>
  <c r="P20" i="43"/>
  <c r="O20" i="43"/>
  <c r="N20" i="43"/>
  <c r="M20" i="43"/>
  <c r="L20" i="43"/>
  <c r="K20" i="43"/>
  <c r="J20" i="43"/>
  <c r="I20" i="43"/>
  <c r="H20" i="43"/>
  <c r="G20" i="43"/>
  <c r="F20" i="43"/>
  <c r="AL19" i="43"/>
  <c r="AK19" i="43"/>
  <c r="AJ19" i="43"/>
  <c r="AL18" i="43"/>
  <c r="AK18" i="43"/>
  <c r="AJ18" i="43"/>
  <c r="AL17" i="43"/>
  <c r="AK17" i="43"/>
  <c r="AJ17" i="43"/>
  <c r="AL16" i="43"/>
  <c r="AK16" i="43"/>
  <c r="AJ16" i="43"/>
  <c r="AL15" i="43"/>
  <c r="AK15" i="43"/>
  <c r="AJ15" i="43"/>
  <c r="AL14" i="43"/>
  <c r="AK14" i="43"/>
  <c r="AJ14" i="43"/>
  <c r="AL13" i="43"/>
  <c r="AK13" i="43"/>
  <c r="AJ13" i="43"/>
  <c r="AL12" i="43"/>
  <c r="AK12" i="43"/>
  <c r="AJ12" i="43"/>
  <c r="AL11" i="43"/>
  <c r="AK11" i="43"/>
  <c r="AJ11" i="43"/>
  <c r="AL10" i="43"/>
  <c r="AK10" i="43"/>
  <c r="AJ10" i="43"/>
  <c r="AL9" i="43"/>
  <c r="AK9" i="43"/>
  <c r="AJ9" i="43"/>
  <c r="AL8" i="43"/>
  <c r="AK8" i="43"/>
  <c r="AJ8" i="43"/>
  <c r="AL7" i="43"/>
  <c r="AK7" i="43"/>
  <c r="AJ7" i="43"/>
  <c r="AL6" i="43"/>
  <c r="AK6" i="43"/>
  <c r="AJ6" i="43"/>
  <c r="AL5" i="43"/>
  <c r="AL20" i="43" s="1"/>
  <c r="AK5" i="43"/>
  <c r="AK20" i="43" s="1"/>
  <c r="AJ5" i="43"/>
  <c r="H86" i="41" l="1"/>
  <c r="J86" i="41" s="1"/>
  <c r="F86" i="41" s="1"/>
  <c r="J85" i="41"/>
  <c r="F85" i="41" s="1"/>
  <c r="C23" i="43"/>
  <c r="C24" i="43"/>
  <c r="C25" i="43"/>
  <c r="T141" i="44"/>
  <c r="X138" i="44"/>
  <c r="X142" i="44"/>
  <c r="X150" i="44"/>
  <c r="S137" i="44"/>
  <c r="S141" i="44"/>
  <c r="AE140" i="44"/>
  <c r="Z139" i="44"/>
  <c r="AA139" i="44"/>
  <c r="AE137" i="44"/>
  <c r="AF137" i="44"/>
  <c r="U143" i="44"/>
  <c r="U139" i="44"/>
  <c r="Q138" i="44"/>
  <c r="AG146" i="44"/>
  <c r="Y98" i="44"/>
  <c r="AG142" i="44"/>
  <c r="Y144" i="44"/>
  <c r="AC145" i="44"/>
  <c r="AG138" i="44"/>
  <c r="AL131" i="44"/>
  <c r="AC141" i="44"/>
  <c r="Q142" i="44"/>
  <c r="Z137" i="44"/>
  <c r="Q146" i="44"/>
  <c r="AD137" i="44"/>
  <c r="AF146" i="44"/>
  <c r="R120" i="44"/>
  <c r="Q120" i="44"/>
  <c r="Z108" i="44"/>
  <c r="V149" i="44"/>
  <c r="AH140" i="44"/>
  <c r="Y108" i="44"/>
  <c r="U149" i="44"/>
  <c r="AG140" i="44"/>
  <c r="Y138" i="44"/>
  <c r="B117" i="44"/>
  <c r="V141" i="44"/>
  <c r="Z142" i="44"/>
  <c r="J129" i="44"/>
  <c r="AH106" i="44"/>
  <c r="I129" i="44"/>
  <c r="I131" i="44" s="1"/>
  <c r="V117" i="44"/>
  <c r="Z129" i="44"/>
  <c r="AH137" i="44"/>
  <c r="AC139" i="44"/>
  <c r="D65" i="44"/>
  <c r="C64" i="44"/>
  <c r="AH141" i="44"/>
  <c r="F123" i="44"/>
  <c r="F131" i="44" s="1"/>
  <c r="R116" i="44"/>
  <c r="Y129" i="44"/>
  <c r="AD139" i="44"/>
  <c r="C65" i="44"/>
  <c r="AG141" i="44"/>
  <c r="Y97" i="44"/>
  <c r="N122" i="44"/>
  <c r="U128" i="44"/>
  <c r="R119" i="44"/>
  <c r="Q116" i="44"/>
  <c r="AG120" i="44"/>
  <c r="C120" i="44" s="1"/>
  <c r="V120" i="44"/>
  <c r="J125" i="44"/>
  <c r="M122" i="44"/>
  <c r="Q119" i="44"/>
  <c r="AG119" i="44"/>
  <c r="B62" i="44"/>
  <c r="Z125" i="44"/>
  <c r="B125" i="44" s="1"/>
  <c r="N119" i="44"/>
  <c r="U121" i="44"/>
  <c r="C121" i="44" s="1"/>
  <c r="V128" i="44"/>
  <c r="D128" i="44" s="1"/>
  <c r="E128" i="44"/>
  <c r="M119" i="44"/>
  <c r="AD119" i="44"/>
  <c r="E127" i="44"/>
  <c r="AC119" i="44"/>
  <c r="B119" i="44" s="1"/>
  <c r="AH120" i="44"/>
  <c r="U117" i="44"/>
  <c r="C117" i="44" s="1"/>
  <c r="AH119" i="44"/>
  <c r="J118" i="44"/>
  <c r="R127" i="44"/>
  <c r="AG128" i="44"/>
  <c r="Z138" i="44"/>
  <c r="V121" i="44"/>
  <c r="D121" i="44" s="1"/>
  <c r="Y118" i="44"/>
  <c r="C122" i="44"/>
  <c r="C63" i="44"/>
  <c r="Y89" i="44"/>
  <c r="AO89" i="44"/>
  <c r="AG137" i="44"/>
  <c r="AD104" i="44"/>
  <c r="Z89" i="44"/>
  <c r="AP89" i="44"/>
  <c r="AK131" i="44"/>
  <c r="C57" i="44"/>
  <c r="B63" i="44"/>
  <c r="AA89" i="44"/>
  <c r="AQ89" i="44"/>
  <c r="Q97" i="44"/>
  <c r="AC100" i="44"/>
  <c r="D57" i="44"/>
  <c r="AB89" i="44"/>
  <c r="AE97" i="44"/>
  <c r="AD100" i="44"/>
  <c r="B121" i="44"/>
  <c r="D126" i="44"/>
  <c r="Y145" i="44"/>
  <c r="AC89" i="44"/>
  <c r="AF97" i="44"/>
  <c r="D124" i="44"/>
  <c r="B126" i="44"/>
  <c r="U138" i="44"/>
  <c r="D61" i="44"/>
  <c r="AD89" i="44"/>
  <c r="AG97" i="44"/>
  <c r="AC101" i="44"/>
  <c r="V138" i="44"/>
  <c r="AF140" i="44"/>
  <c r="Z95" i="44"/>
  <c r="AE89" i="44"/>
  <c r="X101" i="44"/>
  <c r="AN89" i="44"/>
  <c r="W89" i="44"/>
  <c r="AM89" i="44"/>
  <c r="V89" i="44"/>
  <c r="AL89" i="44"/>
  <c r="R98" i="44"/>
  <c r="B118" i="44"/>
  <c r="B55" i="44"/>
  <c r="AF89" i="44"/>
  <c r="Y101" i="44"/>
  <c r="R106" i="44"/>
  <c r="S98" i="44"/>
  <c r="D125" i="44"/>
  <c r="T144" i="44"/>
  <c r="Q89" i="44"/>
  <c r="AG89" i="44"/>
  <c r="S106" i="44"/>
  <c r="AH98" i="44"/>
  <c r="R89" i="44"/>
  <c r="AH89" i="44"/>
  <c r="D53" i="44"/>
  <c r="S89" i="44"/>
  <c r="AI89" i="44"/>
  <c r="D127" i="44"/>
  <c r="AL149" i="44"/>
  <c r="D60" i="44"/>
  <c r="T89" i="44"/>
  <c r="AJ89" i="44"/>
  <c r="AB96" i="44"/>
  <c r="B123" i="44"/>
  <c r="AM149" i="44"/>
  <c r="B54" i="44"/>
  <c r="U89" i="44"/>
  <c r="AK89" i="44"/>
  <c r="AC96" i="44"/>
  <c r="U99" i="44"/>
  <c r="AF109" i="44"/>
  <c r="AF151" i="44"/>
  <c r="U68" i="44"/>
  <c r="C54" i="44"/>
  <c r="C62" i="44"/>
  <c r="S104" i="44"/>
  <c r="S146" i="44"/>
  <c r="AI146" i="44"/>
  <c r="Y105" i="44"/>
  <c r="Y147" i="44"/>
  <c r="AO147" i="44"/>
  <c r="AE106" i="44"/>
  <c r="AE148" i="44"/>
  <c r="AA108" i="44"/>
  <c r="AA150" i="44"/>
  <c r="AQ150" i="44"/>
  <c r="X89" i="44"/>
  <c r="AA95" i="44"/>
  <c r="AD96" i="44"/>
  <c r="T98" i="44"/>
  <c r="W99" i="44"/>
  <c r="AF100" i="44"/>
  <c r="G131" i="44"/>
  <c r="W131" i="44"/>
  <c r="AM131" i="44"/>
  <c r="B120" i="44"/>
  <c r="AK138" i="44"/>
  <c r="AD141" i="44"/>
  <c r="W144" i="44"/>
  <c r="AO142" i="44"/>
  <c r="R104" i="44"/>
  <c r="R146" i="44"/>
  <c r="C126" i="44"/>
  <c r="D54" i="44"/>
  <c r="B59" i="44"/>
  <c r="R101" i="44"/>
  <c r="R143" i="44"/>
  <c r="AH101" i="44"/>
  <c r="AH143" i="44"/>
  <c r="D62" i="44"/>
  <c r="T104" i="44"/>
  <c r="T146" i="44"/>
  <c r="AJ146" i="44"/>
  <c r="Z105" i="44"/>
  <c r="Z147" i="44"/>
  <c r="AP147" i="44"/>
  <c r="P106" i="44"/>
  <c r="P148" i="44"/>
  <c r="AF106" i="44"/>
  <c r="AF148" i="44"/>
  <c r="AB108" i="44"/>
  <c r="AB150" i="44"/>
  <c r="AB95" i="44"/>
  <c r="AE96" i="44"/>
  <c r="R97" i="44"/>
  <c r="AH97" i="44"/>
  <c r="U98" i="44"/>
  <c r="X99" i="44"/>
  <c r="AG100" i="44"/>
  <c r="AE101" i="44"/>
  <c r="U106" i="44"/>
  <c r="H131" i="44"/>
  <c r="X131" i="44"/>
  <c r="AN131" i="44"/>
  <c r="AL138" i="44"/>
  <c r="AE141" i="44"/>
  <c r="X144" i="44"/>
  <c r="Q147" i="44"/>
  <c r="AM147" i="44"/>
  <c r="AD106" i="44"/>
  <c r="AD148" i="44"/>
  <c r="C59" i="44"/>
  <c r="AE103" i="44"/>
  <c r="AE145" i="44"/>
  <c r="U104" i="44"/>
  <c r="U146" i="44"/>
  <c r="AK146" i="44"/>
  <c r="AA105" i="44"/>
  <c r="AA147" i="44"/>
  <c r="AQ147" i="44"/>
  <c r="Q106" i="44"/>
  <c r="Q148" i="44"/>
  <c r="AG106" i="44"/>
  <c r="AG148" i="44"/>
  <c r="W107" i="44"/>
  <c r="AC108" i="44"/>
  <c r="AC150" i="44"/>
  <c r="AC95" i="44"/>
  <c r="S97" i="44"/>
  <c r="V98" i="44"/>
  <c r="Y99" i="44"/>
  <c r="AH100" i="44"/>
  <c r="AF101" i="44"/>
  <c r="AO131" i="44"/>
  <c r="AM144" i="44"/>
  <c r="AF147" i="44"/>
  <c r="Y150" i="44"/>
  <c r="X105" i="44"/>
  <c r="X147" i="44"/>
  <c r="AL68" i="44"/>
  <c r="B56" i="44"/>
  <c r="D59" i="44"/>
  <c r="AF103" i="44"/>
  <c r="AF145" i="44"/>
  <c r="V104" i="44"/>
  <c r="V146" i="44"/>
  <c r="AL146" i="44"/>
  <c r="AB105" i="44"/>
  <c r="AB147" i="44"/>
  <c r="B64" i="44"/>
  <c r="AH148" i="44"/>
  <c r="X107" i="44"/>
  <c r="X149" i="44"/>
  <c r="AN149" i="44"/>
  <c r="AD108" i="44"/>
  <c r="AD150" i="44"/>
  <c r="AD95" i="44"/>
  <c r="Q96" i="44"/>
  <c r="AG96" i="44"/>
  <c r="T97" i="44"/>
  <c r="W98" i="44"/>
  <c r="Z99" i="44"/>
  <c r="AG101" i="44"/>
  <c r="T102" i="44"/>
  <c r="J131" i="44"/>
  <c r="AP131" i="44"/>
  <c r="AN144" i="44"/>
  <c r="AG147" i="44"/>
  <c r="Z150" i="44"/>
  <c r="AH104" i="44"/>
  <c r="AH146" i="44"/>
  <c r="C56" i="44"/>
  <c r="AE100" i="44"/>
  <c r="AE142" i="44"/>
  <c r="Q103" i="44"/>
  <c r="Q145" i="44"/>
  <c r="AG103" i="44"/>
  <c r="AG145" i="44"/>
  <c r="W104" i="44"/>
  <c r="W146" i="44"/>
  <c r="AM146" i="44"/>
  <c r="Y107" i="44"/>
  <c r="Y149" i="44"/>
  <c r="AO149" i="44"/>
  <c r="AE108" i="44"/>
  <c r="AE150" i="44"/>
  <c r="AE95" i="44"/>
  <c r="R96" i="44"/>
  <c r="U97" i="44"/>
  <c r="X98" i="44"/>
  <c r="AA99" i="44"/>
  <c r="Q100" i="44"/>
  <c r="V102" i="44"/>
  <c r="K131" i="44"/>
  <c r="AA131" i="44"/>
  <c r="AQ131" i="44"/>
  <c r="C118" i="44"/>
  <c r="X139" i="44"/>
  <c r="U102" i="44"/>
  <c r="U144" i="44"/>
  <c r="AI149" i="44"/>
  <c r="T107" i="44"/>
  <c r="T149" i="44"/>
  <c r="C130" i="44"/>
  <c r="B53" i="44"/>
  <c r="D56" i="44"/>
  <c r="AB102" i="44"/>
  <c r="AB144" i="44"/>
  <c r="B61" i="44"/>
  <c r="R103" i="44"/>
  <c r="R145" i="44"/>
  <c r="AH103" i="44"/>
  <c r="AH145" i="44"/>
  <c r="X104" i="44"/>
  <c r="X146" i="44"/>
  <c r="AN146" i="44"/>
  <c r="AD105" i="44"/>
  <c r="AD147" i="44"/>
  <c r="D64" i="44"/>
  <c r="Z107" i="44"/>
  <c r="Z149" i="44"/>
  <c r="AP149" i="44"/>
  <c r="AF108" i="44"/>
  <c r="AF150" i="44"/>
  <c r="V68" i="44"/>
  <c r="AF95" i="44"/>
  <c r="S96" i="44"/>
  <c r="V97" i="44"/>
  <c r="AB99" i="44"/>
  <c r="R100" i="44"/>
  <c r="L131" i="44"/>
  <c r="AB131" i="44"/>
  <c r="C125" i="44"/>
  <c r="Y139" i="44"/>
  <c r="AP150" i="44"/>
  <c r="D130" i="44"/>
  <c r="C53" i="44"/>
  <c r="AC102" i="44"/>
  <c r="AC144" i="44"/>
  <c r="C61" i="44"/>
  <c r="S103" i="44"/>
  <c r="S145" i="44"/>
  <c r="AI145" i="44"/>
  <c r="Y104" i="44"/>
  <c r="Y146" i="44"/>
  <c r="AO146" i="44"/>
  <c r="AK148" i="44"/>
  <c r="AA107" i="44"/>
  <c r="AA149" i="44"/>
  <c r="AQ149" i="44"/>
  <c r="Q108" i="44"/>
  <c r="Q150" i="44"/>
  <c r="AG108" i="44"/>
  <c r="AG150" i="44"/>
  <c r="G68" i="44"/>
  <c r="W68" i="44"/>
  <c r="AM68" i="44"/>
  <c r="AG95" i="44"/>
  <c r="T96" i="44"/>
  <c r="W97" i="44"/>
  <c r="Z98" i="44"/>
  <c r="AC99" i="44"/>
  <c r="S100" i="44"/>
  <c r="U107" i="44"/>
  <c r="AN139" i="44"/>
  <c r="Z145" i="44"/>
  <c r="S107" i="44"/>
  <c r="S149" i="44"/>
  <c r="AN147" i="44"/>
  <c r="B58" i="44"/>
  <c r="X143" i="44"/>
  <c r="AD102" i="44"/>
  <c r="AD144" i="44"/>
  <c r="T103" i="44"/>
  <c r="T145" i="44"/>
  <c r="AJ145" i="44"/>
  <c r="V106" i="44"/>
  <c r="V148" i="44"/>
  <c r="AL148" i="44"/>
  <c r="AB107" i="44"/>
  <c r="AB149" i="44"/>
  <c r="B66" i="44"/>
  <c r="R108" i="44"/>
  <c r="R150" i="44"/>
  <c r="AH108" i="44"/>
  <c r="AH150" i="44"/>
  <c r="AN68" i="44"/>
  <c r="R95" i="44"/>
  <c r="AH95" i="44"/>
  <c r="AA98" i="44"/>
  <c r="T100" i="44"/>
  <c r="Y102" i="44"/>
  <c r="R105" i="44"/>
  <c r="V107" i="44"/>
  <c r="B116" i="44"/>
  <c r="AD131" i="44"/>
  <c r="D123" i="44"/>
  <c r="AO139" i="44"/>
  <c r="AA145" i="44"/>
  <c r="T148" i="44"/>
  <c r="C58" i="44"/>
  <c r="Y143" i="44"/>
  <c r="AE102" i="44"/>
  <c r="AE144" i="44"/>
  <c r="U103" i="44"/>
  <c r="U145" i="44"/>
  <c r="AK145" i="44"/>
  <c r="AA104" i="44"/>
  <c r="AA146" i="44"/>
  <c r="AQ146" i="44"/>
  <c r="W106" i="44"/>
  <c r="W148" i="44"/>
  <c r="AM148" i="44"/>
  <c r="AC107" i="44"/>
  <c r="AC149" i="44"/>
  <c r="C66" i="44"/>
  <c r="S108" i="44"/>
  <c r="S150" i="44"/>
  <c r="AI150" i="44"/>
  <c r="I68" i="44"/>
  <c r="Y68" i="44"/>
  <c r="AO68" i="44"/>
  <c r="O68" i="44"/>
  <c r="AE68" i="44"/>
  <c r="S95" i="44"/>
  <c r="AB98" i="44"/>
  <c r="U100" i="44"/>
  <c r="Q101" i="44"/>
  <c r="Z102" i="44"/>
  <c r="W103" i="44"/>
  <c r="AC105" i="44"/>
  <c r="O131" i="44"/>
  <c r="AE131" i="44"/>
  <c r="Y100" i="44"/>
  <c r="Y142" i="44"/>
  <c r="W105" i="44"/>
  <c r="W147" i="44"/>
  <c r="E68" i="44"/>
  <c r="AG104" i="44"/>
  <c r="D58" i="44"/>
  <c r="Z101" i="44"/>
  <c r="Z143" i="44"/>
  <c r="AP143" i="44"/>
  <c r="AF102" i="44"/>
  <c r="AF144" i="44"/>
  <c r="V103" i="44"/>
  <c r="V145" i="44"/>
  <c r="AL145" i="44"/>
  <c r="X106" i="44"/>
  <c r="X148" i="44"/>
  <c r="AN148" i="44"/>
  <c r="AD107" i="44"/>
  <c r="AD149" i="44"/>
  <c r="D66" i="44"/>
  <c r="T108" i="44"/>
  <c r="T150" i="44"/>
  <c r="AJ150" i="44"/>
  <c r="J68" i="44"/>
  <c r="Z68" i="44"/>
  <c r="AP68" i="44"/>
  <c r="AF68" i="44"/>
  <c r="W96" i="44"/>
  <c r="Z97" i="44"/>
  <c r="AC98" i="44"/>
  <c r="V100" i="44"/>
  <c r="S101" i="44"/>
  <c r="AA102" i="44"/>
  <c r="Y103" i="44"/>
  <c r="Q104" i="44"/>
  <c r="AE105" i="44"/>
  <c r="P131" i="44"/>
  <c r="AQ145" i="44"/>
  <c r="AJ148" i="44"/>
  <c r="AK144" i="44"/>
  <c r="C55" i="44"/>
  <c r="Y140" i="44"/>
  <c r="AA101" i="44"/>
  <c r="AA143" i="44"/>
  <c r="AQ143" i="44"/>
  <c r="Q102" i="44"/>
  <c r="Q144" i="44"/>
  <c r="AG102" i="44"/>
  <c r="AG144" i="44"/>
  <c r="S105" i="44"/>
  <c r="S147" i="44"/>
  <c r="AI147" i="44"/>
  <c r="Y106" i="44"/>
  <c r="Y148" i="44"/>
  <c r="AO148" i="44"/>
  <c r="AE107" i="44"/>
  <c r="AE149" i="44"/>
  <c r="U108" i="44"/>
  <c r="U150" i="44"/>
  <c r="AK150" i="44"/>
  <c r="Q68" i="44"/>
  <c r="AG68" i="44"/>
  <c r="X96" i="44"/>
  <c r="AA97" i="44"/>
  <c r="AD98" i="44"/>
  <c r="Q99" i="44"/>
  <c r="AG99" i="44"/>
  <c r="X100" i="44"/>
  <c r="T101" i="44"/>
  <c r="Z104" i="44"/>
  <c r="AK68" i="44"/>
  <c r="AJ149" i="44"/>
  <c r="D55" i="44"/>
  <c r="AF141" i="44"/>
  <c r="AB101" i="44"/>
  <c r="AB143" i="44"/>
  <c r="B60" i="44"/>
  <c r="R102" i="44"/>
  <c r="R144" i="44"/>
  <c r="AH102" i="44"/>
  <c r="AH144" i="44"/>
  <c r="X103" i="44"/>
  <c r="X145" i="44"/>
  <c r="AN145" i="44"/>
  <c r="D63" i="44"/>
  <c r="T105" i="44"/>
  <c r="T147" i="44"/>
  <c r="AJ147" i="44"/>
  <c r="Z106" i="44"/>
  <c r="Z148" i="44"/>
  <c r="AP148" i="44"/>
  <c r="AF107" i="44"/>
  <c r="AF149" i="44"/>
  <c r="V108" i="44"/>
  <c r="V150" i="44"/>
  <c r="AL150" i="44"/>
  <c r="R68" i="44"/>
  <c r="AH68" i="44"/>
  <c r="Y96" i="44"/>
  <c r="AB97" i="44"/>
  <c r="AE98" i="44"/>
  <c r="R99" i="44"/>
  <c r="AH99" i="44"/>
  <c r="Z100" i="44"/>
  <c r="U101" i="44"/>
  <c r="AB103" i="44"/>
  <c r="AB104" i="44"/>
  <c r="AH105" i="44"/>
  <c r="B127" i="44"/>
  <c r="B128" i="44"/>
  <c r="F68" i="44"/>
  <c r="Y137" i="44"/>
  <c r="W100" i="44"/>
  <c r="W142" i="44"/>
  <c r="AM142" i="44"/>
  <c r="C60" i="44"/>
  <c r="S102" i="44"/>
  <c r="S144" i="44"/>
  <c r="AI144" i="44"/>
  <c r="U105" i="44"/>
  <c r="U147" i="44"/>
  <c r="AK147" i="44"/>
  <c r="AA106" i="44"/>
  <c r="AA148" i="44"/>
  <c r="AQ148" i="44"/>
  <c r="Q107" i="44"/>
  <c r="Q149" i="44"/>
  <c r="AG107" i="44"/>
  <c r="AG149" i="44"/>
  <c r="W108" i="44"/>
  <c r="W150" i="44"/>
  <c r="AM150" i="44"/>
  <c r="M68" i="44"/>
  <c r="AC68" i="44"/>
  <c r="S68" i="44"/>
  <c r="AI68" i="44"/>
  <c r="W95" i="44"/>
  <c r="Z96" i="44"/>
  <c r="AC97" i="44"/>
  <c r="AF98" i="44"/>
  <c r="S99" i="44"/>
  <c r="AA100" i="44"/>
  <c r="V101" i="44"/>
  <c r="AC103" i="44"/>
  <c r="AC104" i="44"/>
  <c r="X108" i="44"/>
  <c r="S131" i="44"/>
  <c r="AI131" i="44"/>
  <c r="B124" i="44"/>
  <c r="C127" i="44"/>
  <c r="B130" i="44"/>
  <c r="AC106" i="44"/>
  <c r="AC148" i="44"/>
  <c r="AF138" i="44"/>
  <c r="B57" i="44"/>
  <c r="AD101" i="44"/>
  <c r="AD143" i="44"/>
  <c r="V105" i="44"/>
  <c r="V147" i="44"/>
  <c r="AL147" i="44"/>
  <c r="AB106" i="44"/>
  <c r="AB148" i="44"/>
  <c r="B65" i="44"/>
  <c r="R107" i="44"/>
  <c r="R149" i="44"/>
  <c r="AH107" i="44"/>
  <c r="AH149" i="44"/>
  <c r="AD68" i="44"/>
  <c r="T68" i="44"/>
  <c r="AJ68" i="44"/>
  <c r="X95" i="44"/>
  <c r="AA96" i="44"/>
  <c r="AD97" i="44"/>
  <c r="Q98" i="44"/>
  <c r="AG98" i="44"/>
  <c r="T99" i="44"/>
  <c r="AB100" i="44"/>
  <c r="W101" i="44"/>
  <c r="AD103" i="44"/>
  <c r="AE104" i="44"/>
  <c r="T131" i="44"/>
  <c r="AJ131" i="44"/>
  <c r="C124" i="44"/>
  <c r="E131" i="44"/>
  <c r="AD146" i="44"/>
  <c r="W149" i="44"/>
  <c r="C116" i="44"/>
  <c r="D116" i="44"/>
  <c r="G47" i="43"/>
  <c r="G88" i="44" s="1"/>
  <c r="F42" i="43"/>
  <c r="F83" i="44" s="1"/>
  <c r="F104" i="44" s="1"/>
  <c r="E37" i="43"/>
  <c r="E78" i="44" s="1"/>
  <c r="E141" i="44" s="1"/>
  <c r="F47" i="43"/>
  <c r="F88" i="44" s="1"/>
  <c r="E42" i="43"/>
  <c r="E83" i="44" s="1"/>
  <c r="E104" i="44" s="1"/>
  <c r="G36" i="43"/>
  <c r="G77" i="44" s="1"/>
  <c r="G140" i="44" s="1"/>
  <c r="G42" i="43"/>
  <c r="G83" i="44" s="1"/>
  <c r="G104" i="44" s="1"/>
  <c r="E47" i="43"/>
  <c r="E88" i="44" s="1"/>
  <c r="G41" i="43"/>
  <c r="G82" i="44" s="1"/>
  <c r="G145" i="44" s="1"/>
  <c r="F36" i="43"/>
  <c r="F77" i="44" s="1"/>
  <c r="F140" i="44" s="1"/>
  <c r="G46" i="43"/>
  <c r="G87" i="44" s="1"/>
  <c r="G108" i="44" s="1"/>
  <c r="F41" i="43"/>
  <c r="F82" i="44" s="1"/>
  <c r="F103" i="44" s="1"/>
  <c r="E36" i="43"/>
  <c r="E77" i="44" s="1"/>
  <c r="E140" i="44" s="1"/>
  <c r="F46" i="43"/>
  <c r="F87" i="44" s="1"/>
  <c r="F108" i="44" s="1"/>
  <c r="E41" i="43"/>
  <c r="E82" i="44" s="1"/>
  <c r="E103" i="44" s="1"/>
  <c r="G35" i="43"/>
  <c r="G76" i="44" s="1"/>
  <c r="G139" i="44" s="1"/>
  <c r="F37" i="43"/>
  <c r="F78" i="44" s="1"/>
  <c r="F99" i="44" s="1"/>
  <c r="E46" i="43"/>
  <c r="E87" i="44" s="1"/>
  <c r="E108" i="44" s="1"/>
  <c r="G40" i="43"/>
  <c r="G81" i="44" s="1"/>
  <c r="G144" i="44" s="1"/>
  <c r="F35" i="43"/>
  <c r="F76" i="44" s="1"/>
  <c r="F139" i="44" s="1"/>
  <c r="G45" i="43"/>
  <c r="G86" i="44" s="1"/>
  <c r="G149" i="44" s="1"/>
  <c r="F40" i="43"/>
  <c r="F81" i="44" s="1"/>
  <c r="F144" i="44" s="1"/>
  <c r="E35" i="43"/>
  <c r="E76" i="44" s="1"/>
  <c r="E97" i="44" s="1"/>
  <c r="F45" i="43"/>
  <c r="F86" i="44" s="1"/>
  <c r="F149" i="44" s="1"/>
  <c r="E40" i="43"/>
  <c r="E81" i="44" s="1"/>
  <c r="E102" i="44" s="1"/>
  <c r="G34" i="43"/>
  <c r="G75" i="44" s="1"/>
  <c r="G138" i="44" s="1"/>
  <c r="E45" i="43"/>
  <c r="E86" i="44" s="1"/>
  <c r="E149" i="44" s="1"/>
  <c r="G39" i="43"/>
  <c r="G80" i="44" s="1"/>
  <c r="G143" i="44" s="1"/>
  <c r="F34" i="43"/>
  <c r="F75" i="44" s="1"/>
  <c r="F96" i="44" s="1"/>
  <c r="G44" i="43"/>
  <c r="G85" i="44" s="1"/>
  <c r="G106" i="44" s="1"/>
  <c r="F39" i="43"/>
  <c r="F80" i="44" s="1"/>
  <c r="F143" i="44" s="1"/>
  <c r="E34" i="43"/>
  <c r="E75" i="44" s="1"/>
  <c r="E138" i="44" s="1"/>
  <c r="F44" i="43"/>
  <c r="F85" i="44" s="1"/>
  <c r="F106" i="44" s="1"/>
  <c r="E39" i="43"/>
  <c r="E80" i="44" s="1"/>
  <c r="E143" i="44" s="1"/>
  <c r="E44" i="43"/>
  <c r="E85" i="44" s="1"/>
  <c r="E106" i="44" s="1"/>
  <c r="G38" i="43"/>
  <c r="G79" i="44" s="1"/>
  <c r="G100" i="44" s="1"/>
  <c r="G43" i="43"/>
  <c r="G84" i="44" s="1"/>
  <c r="G105" i="44" s="1"/>
  <c r="F38" i="43"/>
  <c r="F79" i="44" s="1"/>
  <c r="F142" i="44" s="1"/>
  <c r="E48" i="43"/>
  <c r="E74" i="44" s="1"/>
  <c r="E95" i="44" s="1"/>
  <c r="B3" i="6" s="1"/>
  <c r="G48" i="43"/>
  <c r="G74" i="44" s="1"/>
  <c r="G137" i="44" s="1"/>
  <c r="F43" i="43"/>
  <c r="F84" i="44" s="1"/>
  <c r="F105" i="44" s="1"/>
  <c r="E38" i="43"/>
  <c r="E79" i="44" s="1"/>
  <c r="E142" i="44" s="1"/>
  <c r="C27" i="43"/>
  <c r="F48" i="43"/>
  <c r="F74" i="44" s="1"/>
  <c r="F95" i="44" s="1"/>
  <c r="E43" i="43"/>
  <c r="E84" i="44" s="1"/>
  <c r="E105" i="44" s="1"/>
  <c r="G37" i="43"/>
  <c r="G78" i="44" s="1"/>
  <c r="G141" i="44" s="1"/>
  <c r="J46" i="43"/>
  <c r="J87" i="44" s="1"/>
  <c r="J150" i="44" s="1"/>
  <c r="I41" i="43"/>
  <c r="I82" i="44" s="1"/>
  <c r="I145" i="44" s="1"/>
  <c r="H36" i="43"/>
  <c r="H77" i="44" s="1"/>
  <c r="H140" i="44" s="1"/>
  <c r="I46" i="43"/>
  <c r="I87" i="44" s="1"/>
  <c r="I150" i="44" s="1"/>
  <c r="H41" i="43"/>
  <c r="H82" i="44" s="1"/>
  <c r="H103" i="44" s="1"/>
  <c r="J35" i="43"/>
  <c r="J76" i="44" s="1"/>
  <c r="J97" i="44" s="1"/>
  <c r="H46" i="43"/>
  <c r="H87" i="44" s="1"/>
  <c r="H150" i="44" s="1"/>
  <c r="J40" i="43"/>
  <c r="J81" i="44" s="1"/>
  <c r="J144" i="44" s="1"/>
  <c r="I35" i="43"/>
  <c r="I76" i="44" s="1"/>
  <c r="I97" i="44" s="1"/>
  <c r="J45" i="43"/>
  <c r="J86" i="44" s="1"/>
  <c r="J107" i="44" s="1"/>
  <c r="I40" i="43"/>
  <c r="I81" i="44" s="1"/>
  <c r="I144" i="44" s="1"/>
  <c r="H35" i="43"/>
  <c r="H76" i="44" s="1"/>
  <c r="H139" i="44" s="1"/>
  <c r="I36" i="43"/>
  <c r="I77" i="44" s="1"/>
  <c r="I98" i="44" s="1"/>
  <c r="I45" i="43"/>
  <c r="I86" i="44" s="1"/>
  <c r="I107" i="44" s="1"/>
  <c r="H40" i="43"/>
  <c r="H81" i="44" s="1"/>
  <c r="H144" i="44" s="1"/>
  <c r="J34" i="43"/>
  <c r="J75" i="44" s="1"/>
  <c r="J138" i="44" s="1"/>
  <c r="H45" i="43"/>
  <c r="H86" i="44" s="1"/>
  <c r="H107" i="44" s="1"/>
  <c r="J39" i="43"/>
  <c r="J80" i="44" s="1"/>
  <c r="J101" i="44" s="1"/>
  <c r="I34" i="43"/>
  <c r="I75" i="44" s="1"/>
  <c r="I138" i="44" s="1"/>
  <c r="J41" i="43"/>
  <c r="J82" i="44" s="1"/>
  <c r="J103" i="44" s="1"/>
  <c r="J44" i="43"/>
  <c r="J85" i="44" s="1"/>
  <c r="J106" i="44" s="1"/>
  <c r="I39" i="43"/>
  <c r="I80" i="44" s="1"/>
  <c r="I101" i="44" s="1"/>
  <c r="H34" i="43"/>
  <c r="H75" i="44" s="1"/>
  <c r="H138" i="44" s="1"/>
  <c r="I44" i="43"/>
  <c r="I85" i="44" s="1"/>
  <c r="I106" i="44" s="1"/>
  <c r="H39" i="43"/>
  <c r="H80" i="44" s="1"/>
  <c r="H101" i="44" s="1"/>
  <c r="H44" i="43"/>
  <c r="H85" i="44" s="1"/>
  <c r="H106" i="44" s="1"/>
  <c r="J38" i="43"/>
  <c r="J79" i="44" s="1"/>
  <c r="J142" i="44" s="1"/>
  <c r="J43" i="43"/>
  <c r="J84" i="44" s="1"/>
  <c r="J105" i="44" s="1"/>
  <c r="I38" i="43"/>
  <c r="I79" i="44" s="1"/>
  <c r="I100" i="44" s="1"/>
  <c r="J48" i="43"/>
  <c r="J74" i="44" s="1"/>
  <c r="J137" i="44" s="1"/>
  <c r="I43" i="43"/>
  <c r="I84" i="44" s="1"/>
  <c r="I105" i="44" s="1"/>
  <c r="H38" i="43"/>
  <c r="H79" i="44" s="1"/>
  <c r="H142" i="44" s="1"/>
  <c r="H47" i="43"/>
  <c r="H88" i="44" s="1"/>
  <c r="I48" i="43"/>
  <c r="I74" i="44" s="1"/>
  <c r="I95" i="44" s="1"/>
  <c r="H43" i="43"/>
  <c r="H84" i="44" s="1"/>
  <c r="H105" i="44" s="1"/>
  <c r="J37" i="43"/>
  <c r="J78" i="44" s="1"/>
  <c r="J141" i="44" s="1"/>
  <c r="H48" i="43"/>
  <c r="H74" i="44" s="1"/>
  <c r="H137" i="44" s="1"/>
  <c r="C4" i="6" s="1"/>
  <c r="J42" i="43"/>
  <c r="J83" i="44" s="1"/>
  <c r="J146" i="44" s="1"/>
  <c r="I37" i="43"/>
  <c r="I78" i="44" s="1"/>
  <c r="I141" i="44" s="1"/>
  <c r="J47" i="43"/>
  <c r="J88" i="44" s="1"/>
  <c r="I42" i="43"/>
  <c r="I83" i="44" s="1"/>
  <c r="I104" i="44" s="1"/>
  <c r="H37" i="43"/>
  <c r="H78" i="44" s="1"/>
  <c r="H141" i="44" s="1"/>
  <c r="I47" i="43"/>
  <c r="I88" i="44" s="1"/>
  <c r="H42" i="43"/>
  <c r="H83" i="44" s="1"/>
  <c r="H104" i="44" s="1"/>
  <c r="J36" i="43"/>
  <c r="J77" i="44" s="1"/>
  <c r="J98" i="44" s="1"/>
  <c r="M45" i="43"/>
  <c r="M86" i="44" s="1"/>
  <c r="M107" i="44" s="1"/>
  <c r="L40" i="43"/>
  <c r="L81" i="44" s="1"/>
  <c r="L102" i="44" s="1"/>
  <c r="K35" i="43"/>
  <c r="K76" i="44" s="1"/>
  <c r="K97" i="44" s="1"/>
  <c r="L45" i="43"/>
  <c r="L86" i="44" s="1"/>
  <c r="L149" i="44" s="1"/>
  <c r="K40" i="43"/>
  <c r="K81" i="44" s="1"/>
  <c r="K144" i="44" s="1"/>
  <c r="M34" i="43"/>
  <c r="M75" i="44" s="1"/>
  <c r="M138" i="44" s="1"/>
  <c r="K45" i="43"/>
  <c r="K86" i="44" s="1"/>
  <c r="K107" i="44" s="1"/>
  <c r="M39" i="43"/>
  <c r="M80" i="44" s="1"/>
  <c r="M143" i="44" s="1"/>
  <c r="L34" i="43"/>
  <c r="L75" i="44" s="1"/>
  <c r="L138" i="44" s="1"/>
  <c r="L35" i="43"/>
  <c r="L76" i="44" s="1"/>
  <c r="L139" i="44" s="1"/>
  <c r="M44" i="43"/>
  <c r="M85" i="44" s="1"/>
  <c r="M106" i="44" s="1"/>
  <c r="L39" i="43"/>
  <c r="L80" i="44" s="1"/>
  <c r="L101" i="44" s="1"/>
  <c r="K34" i="43"/>
  <c r="K75" i="44" s="1"/>
  <c r="K138" i="44" s="1"/>
  <c r="L44" i="43"/>
  <c r="L85" i="44" s="1"/>
  <c r="L148" i="44" s="1"/>
  <c r="K39" i="43"/>
  <c r="K80" i="44" s="1"/>
  <c r="K101" i="44" s="1"/>
  <c r="K44" i="43"/>
  <c r="K85" i="44" s="1"/>
  <c r="K106" i="44" s="1"/>
  <c r="M38" i="43"/>
  <c r="M79" i="44" s="1"/>
  <c r="M142" i="44" s="1"/>
  <c r="K46" i="43"/>
  <c r="K87" i="44" s="1"/>
  <c r="K108" i="44" s="1"/>
  <c r="M43" i="43"/>
  <c r="M84" i="44" s="1"/>
  <c r="M147" i="44" s="1"/>
  <c r="L38" i="43"/>
  <c r="L79" i="44" s="1"/>
  <c r="L142" i="44" s="1"/>
  <c r="M40" i="43"/>
  <c r="M81" i="44" s="1"/>
  <c r="M102" i="44" s="1"/>
  <c r="M48" i="43"/>
  <c r="M74" i="44" s="1"/>
  <c r="M137" i="44" s="1"/>
  <c r="L43" i="43"/>
  <c r="L84" i="44" s="1"/>
  <c r="L105" i="44" s="1"/>
  <c r="K38" i="43"/>
  <c r="K79" i="44" s="1"/>
  <c r="K142" i="44" s="1"/>
  <c r="L48" i="43"/>
  <c r="L74" i="44" s="1"/>
  <c r="L137" i="44" s="1"/>
  <c r="K43" i="43"/>
  <c r="K84" i="44" s="1"/>
  <c r="K105" i="44" s="1"/>
  <c r="M37" i="43"/>
  <c r="M78" i="44" s="1"/>
  <c r="M141" i="44" s="1"/>
  <c r="K48" i="43"/>
  <c r="K74" i="44" s="1"/>
  <c r="K137" i="44" s="1"/>
  <c r="D4" i="6" s="1"/>
  <c r="M42" i="43"/>
  <c r="M83" i="44" s="1"/>
  <c r="M146" i="44" s="1"/>
  <c r="L37" i="43"/>
  <c r="L78" i="44" s="1"/>
  <c r="L141" i="44" s="1"/>
  <c r="M47" i="43"/>
  <c r="M88" i="44" s="1"/>
  <c r="L42" i="43"/>
  <c r="L83" i="44" s="1"/>
  <c r="L146" i="44" s="1"/>
  <c r="K37" i="43"/>
  <c r="K78" i="44" s="1"/>
  <c r="K141" i="44" s="1"/>
  <c r="L47" i="43"/>
  <c r="L88" i="44" s="1"/>
  <c r="K42" i="43"/>
  <c r="K83" i="44" s="1"/>
  <c r="K104" i="44" s="1"/>
  <c r="M36" i="43"/>
  <c r="M77" i="44" s="1"/>
  <c r="M98" i="44" s="1"/>
  <c r="K47" i="43"/>
  <c r="K88" i="44" s="1"/>
  <c r="M41" i="43"/>
  <c r="M82" i="44" s="1"/>
  <c r="M145" i="44" s="1"/>
  <c r="L36" i="43"/>
  <c r="L77" i="44" s="1"/>
  <c r="L140" i="44" s="1"/>
  <c r="M46" i="43"/>
  <c r="M87" i="44" s="1"/>
  <c r="M150" i="44" s="1"/>
  <c r="L41" i="43"/>
  <c r="L82" i="44" s="1"/>
  <c r="L145" i="44" s="1"/>
  <c r="K36" i="43"/>
  <c r="K77" i="44" s="1"/>
  <c r="K140" i="44" s="1"/>
  <c r="L46" i="43"/>
  <c r="L87" i="44" s="1"/>
  <c r="L108" i="44" s="1"/>
  <c r="K41" i="43"/>
  <c r="K82" i="44" s="1"/>
  <c r="K145" i="44" s="1"/>
  <c r="M35" i="43"/>
  <c r="M76" i="44" s="1"/>
  <c r="P34" i="43"/>
  <c r="P75" i="44" s="1"/>
  <c r="P96" i="44" s="1"/>
  <c r="N40" i="43"/>
  <c r="N81" i="44" s="1"/>
  <c r="N102" i="44" s="1"/>
  <c r="O45" i="43"/>
  <c r="O86" i="44" s="1"/>
  <c r="O107" i="44" s="1"/>
  <c r="O34" i="43"/>
  <c r="O75" i="44" s="1"/>
  <c r="O96" i="44" s="1"/>
  <c r="N35" i="43"/>
  <c r="N76" i="44" s="1"/>
  <c r="N139" i="44" s="1"/>
  <c r="O40" i="43"/>
  <c r="O81" i="44" s="1"/>
  <c r="O102" i="44" s="1"/>
  <c r="P45" i="43"/>
  <c r="P86" i="44" s="1"/>
  <c r="P107" i="44" s="1"/>
  <c r="P39" i="43"/>
  <c r="P80" i="44" s="1"/>
  <c r="P143" i="44" s="1"/>
  <c r="O35" i="43"/>
  <c r="O76" i="44" s="1"/>
  <c r="O139" i="44" s="1"/>
  <c r="P40" i="43"/>
  <c r="P81" i="44" s="1"/>
  <c r="P102" i="44" s="1"/>
  <c r="N46" i="43"/>
  <c r="N87" i="44" s="1"/>
  <c r="N108" i="44" s="1"/>
  <c r="P35" i="43"/>
  <c r="P76" i="44" s="1"/>
  <c r="P139" i="44" s="1"/>
  <c r="N41" i="43"/>
  <c r="N82" i="44" s="1"/>
  <c r="N145" i="44" s="1"/>
  <c r="O46" i="43"/>
  <c r="O87" i="44" s="1"/>
  <c r="O108" i="44" s="1"/>
  <c r="N36" i="43"/>
  <c r="N77" i="44" s="1"/>
  <c r="N140" i="44" s="1"/>
  <c r="O41" i="43"/>
  <c r="O82" i="44" s="1"/>
  <c r="O103" i="44" s="1"/>
  <c r="P46" i="43"/>
  <c r="P87" i="44" s="1"/>
  <c r="P108" i="44" s="1"/>
  <c r="O36" i="43"/>
  <c r="O77" i="44" s="1"/>
  <c r="O140" i="44" s="1"/>
  <c r="P41" i="43"/>
  <c r="P82" i="44" s="1"/>
  <c r="P103" i="44" s="1"/>
  <c r="N47" i="43"/>
  <c r="N88" i="44" s="1"/>
  <c r="P36" i="43"/>
  <c r="P77" i="44" s="1"/>
  <c r="P98" i="44" s="1"/>
  <c r="N42" i="43"/>
  <c r="N83" i="44" s="1"/>
  <c r="N146" i="44" s="1"/>
  <c r="O47" i="43"/>
  <c r="O88" i="44" s="1"/>
  <c r="N37" i="43"/>
  <c r="N78" i="44" s="1"/>
  <c r="N99" i="44" s="1"/>
  <c r="O42" i="43"/>
  <c r="O83" i="44" s="1"/>
  <c r="O146" i="44" s="1"/>
  <c r="P47" i="43"/>
  <c r="P88" i="44" s="1"/>
  <c r="O37" i="43"/>
  <c r="O78" i="44" s="1"/>
  <c r="O99" i="44" s="1"/>
  <c r="P42" i="43"/>
  <c r="P83" i="44" s="1"/>
  <c r="P146" i="44" s="1"/>
  <c r="N48" i="43"/>
  <c r="N74" i="44" s="1"/>
  <c r="N137" i="44" s="1"/>
  <c r="E4" i="6" s="1"/>
  <c r="P37" i="43"/>
  <c r="P78" i="44" s="1"/>
  <c r="P99" i="44" s="1"/>
  <c r="N43" i="43"/>
  <c r="N84" i="44" s="1"/>
  <c r="N105" i="44" s="1"/>
  <c r="O48" i="43"/>
  <c r="O74" i="44" s="1"/>
  <c r="O95" i="44" s="1"/>
  <c r="N38" i="43"/>
  <c r="N79" i="44" s="1"/>
  <c r="N142" i="44" s="1"/>
  <c r="O43" i="43"/>
  <c r="O84" i="44" s="1"/>
  <c r="O147" i="44" s="1"/>
  <c r="P48" i="43"/>
  <c r="P74" i="44" s="1"/>
  <c r="P137" i="44" s="1"/>
  <c r="N45" i="43"/>
  <c r="N86" i="44" s="1"/>
  <c r="N107" i="44" s="1"/>
  <c r="O38" i="43"/>
  <c r="O79" i="44" s="1"/>
  <c r="O100" i="44" s="1"/>
  <c r="P43" i="43"/>
  <c r="P84" i="44" s="1"/>
  <c r="P105" i="44" s="1"/>
  <c r="P38" i="43"/>
  <c r="P79" i="44" s="1"/>
  <c r="P142" i="44" s="1"/>
  <c r="N44" i="43"/>
  <c r="N85" i="44" s="1"/>
  <c r="N106" i="44" s="1"/>
  <c r="N39" i="43"/>
  <c r="N80" i="44" s="1"/>
  <c r="N101" i="44" s="1"/>
  <c r="O44" i="43"/>
  <c r="O85" i="44" s="1"/>
  <c r="O148" i="44" s="1"/>
  <c r="N34" i="43"/>
  <c r="N75" i="44" s="1"/>
  <c r="N138" i="44" s="1"/>
  <c r="O39" i="43"/>
  <c r="O80" i="44" s="1"/>
  <c r="O101" i="44" s="1"/>
  <c r="H97" i="44" l="1"/>
  <c r="M149" i="44"/>
  <c r="M89" i="44"/>
  <c r="F137" i="44"/>
  <c r="E107" i="44"/>
  <c r="J148" i="44"/>
  <c r="E139" i="44"/>
  <c r="L106" i="44"/>
  <c r="M97" i="44"/>
  <c r="H108" i="44"/>
  <c r="H96" i="44"/>
  <c r="K98" i="44"/>
  <c r="L107" i="44"/>
  <c r="H143" i="44"/>
  <c r="L144" i="44"/>
  <c r="M108" i="44"/>
  <c r="N96" i="44"/>
  <c r="O106" i="44"/>
  <c r="O138" i="44"/>
  <c r="O149" i="44"/>
  <c r="N147" i="44"/>
  <c r="O142" i="44"/>
  <c r="L147" i="44"/>
  <c r="E146" i="44"/>
  <c r="N89" i="44"/>
  <c r="J89" i="44"/>
  <c r="I108" i="44"/>
  <c r="O137" i="44"/>
  <c r="F102" i="44"/>
  <c r="H95" i="44"/>
  <c r="C3" i="6" s="1"/>
  <c r="E100" i="44"/>
  <c r="G96" i="44"/>
  <c r="N149" i="44"/>
  <c r="P144" i="44"/>
  <c r="E96" i="44"/>
  <c r="M105" i="44"/>
  <c r="I149" i="44"/>
  <c r="P100" i="44"/>
  <c r="M148" i="44"/>
  <c r="I99" i="44"/>
  <c r="G107" i="44"/>
  <c r="E98" i="44"/>
  <c r="F138" i="44"/>
  <c r="J96" i="44"/>
  <c r="G150" i="44"/>
  <c r="E147" i="44"/>
  <c r="I137" i="44"/>
  <c r="E145" i="44"/>
  <c r="J104" i="44"/>
  <c r="K95" i="44"/>
  <c r="D3" i="6" s="1"/>
  <c r="O141" i="44"/>
  <c r="H89" i="44"/>
  <c r="L89" i="44"/>
  <c r="N104" i="44"/>
  <c r="L143" i="44"/>
  <c r="M99" i="44"/>
  <c r="L99" i="44"/>
  <c r="K103" i="44"/>
  <c r="E99" i="44"/>
  <c r="E148" i="44"/>
  <c r="H100" i="44"/>
  <c r="F147" i="44"/>
  <c r="K143" i="44"/>
  <c r="P104" i="44"/>
  <c r="F148" i="44"/>
  <c r="I146" i="44"/>
  <c r="J99" i="44"/>
  <c r="N150" i="44"/>
  <c r="F98" i="44"/>
  <c r="O145" i="44"/>
  <c r="I147" i="44"/>
  <c r="M96" i="44"/>
  <c r="P89" i="44"/>
  <c r="N141" i="44"/>
  <c r="M140" i="44"/>
  <c r="F141" i="44"/>
  <c r="G95" i="44"/>
  <c r="O98" i="44"/>
  <c r="F150" i="44"/>
  <c r="E144" i="44"/>
  <c r="P150" i="44"/>
  <c r="I102" i="44"/>
  <c r="E89" i="44"/>
  <c r="E101" i="44"/>
  <c r="J100" i="44"/>
  <c r="N143" i="44"/>
  <c r="P141" i="44"/>
  <c r="I148" i="44"/>
  <c r="G148" i="44"/>
  <c r="O144" i="44"/>
  <c r="O104" i="44"/>
  <c r="H146" i="44"/>
  <c r="M101" i="44"/>
  <c r="F146" i="44"/>
  <c r="G103" i="44"/>
  <c r="L95" i="44"/>
  <c r="F101" i="44"/>
  <c r="O143" i="44"/>
  <c r="O97" i="44"/>
  <c r="L97" i="44"/>
  <c r="J140" i="44"/>
  <c r="H148" i="44"/>
  <c r="J143" i="44"/>
  <c r="N103" i="44"/>
  <c r="F97" i="44"/>
  <c r="G98" i="44"/>
  <c r="J102" i="44"/>
  <c r="J147" i="44"/>
  <c r="G147" i="44"/>
  <c r="G102" i="44"/>
  <c r="O89" i="44"/>
  <c r="I140" i="44"/>
  <c r="G97" i="44"/>
  <c r="G146" i="44"/>
  <c r="I139" i="44"/>
  <c r="M95" i="44"/>
  <c r="L100" i="44"/>
  <c r="K139" i="44"/>
  <c r="K89" i="44"/>
  <c r="M139" i="44"/>
  <c r="J108" i="44"/>
  <c r="F100" i="44"/>
  <c r="P149" i="44"/>
  <c r="N98" i="44"/>
  <c r="I143" i="44"/>
  <c r="E137" i="44"/>
  <c r="B4" i="6" s="1"/>
  <c r="F107" i="44"/>
  <c r="G101" i="44"/>
  <c r="J95" i="44"/>
  <c r="I89" i="44"/>
  <c r="P138" i="44"/>
  <c r="I96" i="44"/>
  <c r="H145" i="44"/>
  <c r="N148" i="44"/>
  <c r="P101" i="44"/>
  <c r="O105" i="44"/>
  <c r="J145" i="44"/>
  <c r="H149" i="44"/>
  <c r="P145" i="44"/>
  <c r="I103" i="44"/>
  <c r="K147" i="44"/>
  <c r="K150" i="44"/>
  <c r="N97" i="44"/>
  <c r="I142" i="44"/>
  <c r="M104" i="44"/>
  <c r="L104" i="44"/>
  <c r="P95" i="44"/>
  <c r="J149" i="44"/>
  <c r="K99" i="44"/>
  <c r="O150" i="44"/>
  <c r="K102" i="44"/>
  <c r="M100" i="44"/>
  <c r="G99" i="44"/>
  <c r="H102" i="44"/>
  <c r="F89" i="44"/>
  <c r="P140" i="44"/>
  <c r="K148" i="44"/>
  <c r="H147" i="44"/>
  <c r="E150" i="44"/>
  <c r="K146" i="44"/>
  <c r="N144" i="44"/>
  <c r="M103" i="44"/>
  <c r="K149" i="44"/>
  <c r="L103" i="44"/>
  <c r="P147" i="44"/>
  <c r="K100" i="44"/>
  <c r="J139" i="44"/>
  <c r="G142" i="44"/>
  <c r="F145" i="44"/>
  <c r="L98" i="44"/>
  <c r="M144" i="44"/>
  <c r="N95" i="44"/>
  <c r="E3" i="6" s="1"/>
  <c r="L150" i="44"/>
  <c r="L96" i="44"/>
  <c r="P97" i="44"/>
  <c r="K96" i="44"/>
  <c r="H98" i="44"/>
  <c r="N100" i="44"/>
  <c r="H99" i="44"/>
  <c r="G89" i="44"/>
  <c r="C119" i="44"/>
  <c r="D119" i="44"/>
  <c r="Q131" i="44"/>
  <c r="AC131" i="44"/>
  <c r="M131" i="44"/>
  <c r="D129" i="44"/>
  <c r="R131" i="44"/>
  <c r="D120" i="44"/>
  <c r="D122" i="44"/>
  <c r="C128" i="44"/>
  <c r="C131" i="44" s="1"/>
  <c r="AH131" i="44"/>
  <c r="C129" i="44"/>
  <c r="Y131" i="44"/>
  <c r="AG131" i="44"/>
  <c r="C123" i="44"/>
  <c r="N131" i="44"/>
  <c r="Z131" i="44"/>
  <c r="V131" i="44"/>
  <c r="D118" i="44"/>
  <c r="D117" i="44"/>
  <c r="B122" i="44"/>
  <c r="U131" i="44"/>
  <c r="B129" i="44"/>
  <c r="B131" i="44" s="1"/>
  <c r="AF152" i="44"/>
  <c r="P109" i="44"/>
  <c r="P151" i="44"/>
  <c r="O109" i="44"/>
  <c r="O151" i="44"/>
  <c r="X109" i="44"/>
  <c r="X110" i="44" s="1"/>
  <c r="X151" i="44"/>
  <c r="X152" i="44" s="1"/>
  <c r="AB151" i="44"/>
  <c r="AB152" i="44" s="1"/>
  <c r="AB109" i="44"/>
  <c r="AB110" i="44" s="1"/>
  <c r="P68" i="44"/>
  <c r="AF110" i="44"/>
  <c r="AJ110" i="44"/>
  <c r="AJ151" i="44"/>
  <c r="AJ152" i="44" s="1"/>
  <c r="L151" i="44"/>
  <c r="L109" i="44"/>
  <c r="AP110" i="44"/>
  <c r="AP151" i="44"/>
  <c r="AP152" i="44" s="1"/>
  <c r="T109" i="44"/>
  <c r="T110" i="44" s="1"/>
  <c r="T151" i="44"/>
  <c r="T137" i="44" s="1"/>
  <c r="AQ151" i="44"/>
  <c r="AQ152" i="44" s="1"/>
  <c r="AQ110" i="44"/>
  <c r="Z109" i="44"/>
  <c r="Z110" i="44" s="1"/>
  <c r="Z151" i="44"/>
  <c r="Z152" i="44" s="1"/>
  <c r="AM110" i="44"/>
  <c r="AM151" i="44"/>
  <c r="AM152" i="44" s="1"/>
  <c r="AI110" i="44"/>
  <c r="AI151" i="44"/>
  <c r="AI152" i="44" s="1"/>
  <c r="AG109" i="44"/>
  <c r="AG110" i="44" s="1"/>
  <c r="AG151" i="44"/>
  <c r="AG152" i="44" s="1"/>
  <c r="AA151" i="44"/>
  <c r="AA152" i="44" s="1"/>
  <c r="AA109" i="44"/>
  <c r="AA110" i="44" s="1"/>
  <c r="J109" i="44"/>
  <c r="J151" i="44"/>
  <c r="AO110" i="44"/>
  <c r="AO151" i="44"/>
  <c r="AO152" i="44" s="1"/>
  <c r="W109" i="44"/>
  <c r="W110" i="44" s="1"/>
  <c r="W151" i="44"/>
  <c r="W152" i="44" s="1"/>
  <c r="S109" i="44"/>
  <c r="S110" i="44" s="1"/>
  <c r="S151" i="44"/>
  <c r="S152" i="44" s="1"/>
  <c r="Q109" i="44"/>
  <c r="Q110" i="44" s="1"/>
  <c r="Q151" i="44"/>
  <c r="Q152" i="44" s="1"/>
  <c r="K151" i="44"/>
  <c r="K109" i="44"/>
  <c r="Y109" i="44"/>
  <c r="Y110" i="44" s="1"/>
  <c r="Y151" i="44"/>
  <c r="Y152" i="44" s="1"/>
  <c r="G109" i="44"/>
  <c r="G151" i="44"/>
  <c r="D67" i="44"/>
  <c r="D68" i="44" s="1"/>
  <c r="AE109" i="44"/>
  <c r="AE110" i="44" s="1"/>
  <c r="AE151" i="44"/>
  <c r="AE152" i="44" s="1"/>
  <c r="AC109" i="44"/>
  <c r="AC110" i="44" s="1"/>
  <c r="AC151" i="44"/>
  <c r="AC152" i="44" s="1"/>
  <c r="I109" i="44"/>
  <c r="I151" i="44"/>
  <c r="M109" i="44"/>
  <c r="M151" i="44"/>
  <c r="H109" i="44"/>
  <c r="H151" i="44"/>
  <c r="AQ68" i="44"/>
  <c r="AF131" i="44"/>
  <c r="AB68" i="44"/>
  <c r="AA68" i="44"/>
  <c r="L68" i="44"/>
  <c r="K68" i="44"/>
  <c r="X68" i="44"/>
  <c r="N109" i="44"/>
  <c r="N151" i="44"/>
  <c r="AL110" i="44"/>
  <c r="AL151" i="44"/>
  <c r="AL152" i="44" s="1"/>
  <c r="AK110" i="44"/>
  <c r="AK151" i="44"/>
  <c r="AK152" i="44" s="1"/>
  <c r="H68" i="44"/>
  <c r="N68" i="44"/>
  <c r="V109" i="44"/>
  <c r="V110" i="44" s="1"/>
  <c r="V151" i="44"/>
  <c r="V137" i="44" s="1"/>
  <c r="U109" i="44"/>
  <c r="U151" i="44"/>
  <c r="U137" i="44" s="1"/>
  <c r="AH109" i="44"/>
  <c r="AH110" i="44" s="1"/>
  <c r="AH151" i="44"/>
  <c r="AH152" i="44" s="1"/>
  <c r="AD109" i="44"/>
  <c r="AD110" i="44" s="1"/>
  <c r="AD151" i="44"/>
  <c r="AD152" i="44" s="1"/>
  <c r="AN110" i="44"/>
  <c r="AN151" i="44"/>
  <c r="AN152" i="44" s="1"/>
  <c r="F109" i="44"/>
  <c r="F151" i="44"/>
  <c r="C67" i="44"/>
  <c r="C68" i="44" s="1"/>
  <c r="E109" i="44"/>
  <c r="E151" i="44"/>
  <c r="B67" i="44"/>
  <c r="B68" i="44" s="1"/>
  <c r="R109" i="44"/>
  <c r="R110" i="44" s="1"/>
  <c r="R151" i="44"/>
  <c r="R152" i="44" s="1"/>
  <c r="AS34" i="43"/>
  <c r="AV34" i="43" s="1"/>
  <c r="B34" i="43"/>
  <c r="D35" i="43"/>
  <c r="AU35" i="43"/>
  <c r="AX35" i="43" s="1"/>
  <c r="AT39" i="43"/>
  <c r="AW39" i="43" s="1"/>
  <c r="C39" i="43"/>
  <c r="B41" i="43"/>
  <c r="AS41" i="43"/>
  <c r="AV41" i="43" s="1"/>
  <c r="D37" i="43"/>
  <c r="AU37" i="43"/>
  <c r="AX37" i="43" s="1"/>
  <c r="AU44" i="43"/>
  <c r="AX44" i="43" s="1"/>
  <c r="D44" i="43"/>
  <c r="C46" i="43"/>
  <c r="AT46" i="43"/>
  <c r="AW46" i="43" s="1"/>
  <c r="B43" i="43"/>
  <c r="AS43" i="43"/>
  <c r="AV43" i="43" s="1"/>
  <c r="AT34" i="43"/>
  <c r="AW34" i="43" s="1"/>
  <c r="C34" i="43"/>
  <c r="B36" i="43"/>
  <c r="AS36" i="43"/>
  <c r="AV36" i="43" s="1"/>
  <c r="C48" i="43"/>
  <c r="AT48" i="43"/>
  <c r="AW48" i="43" s="1"/>
  <c r="AU39" i="43"/>
  <c r="AX39" i="43" s="1"/>
  <c r="D39" i="43"/>
  <c r="C41" i="43"/>
  <c r="AT41" i="43"/>
  <c r="AW41" i="43" s="1"/>
  <c r="AS45" i="43"/>
  <c r="AV45" i="43" s="1"/>
  <c r="B45" i="43"/>
  <c r="D46" i="43"/>
  <c r="AU46" i="43"/>
  <c r="AX46" i="43" s="1"/>
  <c r="B38" i="43"/>
  <c r="AS38" i="43"/>
  <c r="AV38" i="43" s="1"/>
  <c r="AU34" i="43"/>
  <c r="AX34" i="43" s="1"/>
  <c r="D34" i="43"/>
  <c r="C36" i="43"/>
  <c r="AT36" i="43"/>
  <c r="AW36" i="43" s="1"/>
  <c r="C43" i="43"/>
  <c r="AT43" i="43"/>
  <c r="AW43" i="43" s="1"/>
  <c r="AS40" i="43"/>
  <c r="AV40" i="43" s="1"/>
  <c r="B40" i="43"/>
  <c r="D41" i="43"/>
  <c r="AU41" i="43"/>
  <c r="AX41" i="43" s="1"/>
  <c r="D48" i="43"/>
  <c r="AU48" i="43"/>
  <c r="AX48" i="43" s="1"/>
  <c r="AT45" i="43"/>
  <c r="AW45" i="43" s="1"/>
  <c r="C45" i="43"/>
  <c r="B47" i="43"/>
  <c r="AS47" i="43"/>
  <c r="AV47" i="43" s="1"/>
  <c r="AS48" i="43"/>
  <c r="AV48" i="43" s="1"/>
  <c r="AS35" i="43"/>
  <c r="AV35" i="43" s="1"/>
  <c r="B35" i="43"/>
  <c r="D42" i="43"/>
  <c r="AU42" i="43"/>
  <c r="AX42" i="43" s="1"/>
  <c r="AT38" i="43"/>
  <c r="AW38" i="43" s="1"/>
  <c r="C38" i="43"/>
  <c r="C40" i="43"/>
  <c r="AT40" i="43"/>
  <c r="AW40" i="43" s="1"/>
  <c r="D36" i="43"/>
  <c r="AU36" i="43"/>
  <c r="AX36" i="43" s="1"/>
  <c r="D43" i="43"/>
  <c r="AU43" i="43"/>
  <c r="AX43" i="43" s="1"/>
  <c r="AU45" i="43"/>
  <c r="AX45" i="43" s="1"/>
  <c r="D45" i="43"/>
  <c r="B42" i="43"/>
  <c r="AS42" i="43"/>
  <c r="AV42" i="43" s="1"/>
  <c r="AU38" i="43"/>
  <c r="AX38" i="43" s="1"/>
  <c r="D38" i="43"/>
  <c r="C35" i="43"/>
  <c r="AT35" i="43"/>
  <c r="AW35" i="43" s="1"/>
  <c r="C47" i="43"/>
  <c r="AT47" i="43"/>
  <c r="AW47" i="43" s="1"/>
  <c r="AS44" i="43"/>
  <c r="AV44" i="43" s="1"/>
  <c r="B44" i="43"/>
  <c r="D40" i="43"/>
  <c r="AU40" i="43"/>
  <c r="AX40" i="43" s="1"/>
  <c r="B37" i="43"/>
  <c r="AS37" i="43"/>
  <c r="AV37" i="43" s="1"/>
  <c r="AS39" i="43"/>
  <c r="AV39" i="43" s="1"/>
  <c r="B39" i="43"/>
  <c r="B46" i="43"/>
  <c r="AS46" i="43"/>
  <c r="AV46" i="43" s="1"/>
  <c r="C42" i="43"/>
  <c r="AT42" i="43"/>
  <c r="AW42" i="43" s="1"/>
  <c r="AT44" i="43"/>
  <c r="AW44" i="43" s="1"/>
  <c r="C44" i="43"/>
  <c r="C37" i="43"/>
  <c r="AT37" i="43"/>
  <c r="AW37" i="43" s="1"/>
  <c r="D47" i="43"/>
  <c r="AU47" i="43"/>
  <c r="AX47" i="43" s="1"/>
  <c r="M152" i="44" l="1"/>
  <c r="E110" i="44"/>
  <c r="F152" i="44"/>
  <c r="O152" i="44"/>
  <c r="N110" i="44"/>
  <c r="P110" i="44"/>
  <c r="G152" i="44"/>
  <c r="L110" i="44"/>
  <c r="G110" i="44"/>
  <c r="L152" i="44"/>
  <c r="O110" i="44"/>
  <c r="H152" i="44"/>
  <c r="H110" i="44"/>
  <c r="BB44" i="43"/>
  <c r="D85" i="44"/>
  <c r="BB48" i="43"/>
  <c r="D74" i="44"/>
  <c r="P152" i="44"/>
  <c r="AZ45" i="43"/>
  <c r="B86" i="44"/>
  <c r="BB47" i="43"/>
  <c r="D88" i="44"/>
  <c r="BA40" i="43"/>
  <c r="C81" i="44"/>
  <c r="AZ41" i="43"/>
  <c r="B82" i="44"/>
  <c r="BB37" i="43"/>
  <c r="D78" i="44"/>
  <c r="BA39" i="43"/>
  <c r="C80" i="44"/>
  <c r="AZ44" i="43"/>
  <c r="B85" i="44"/>
  <c r="BA48" i="43"/>
  <c r="C74" i="44"/>
  <c r="J152" i="44"/>
  <c r="AZ37" i="43"/>
  <c r="B78" i="44"/>
  <c r="BB40" i="43"/>
  <c r="D81" i="44"/>
  <c r="BB41" i="43"/>
  <c r="D82" i="44"/>
  <c r="J110" i="44"/>
  <c r="BB43" i="43"/>
  <c r="D84" i="44"/>
  <c r="BB36" i="43"/>
  <c r="D77" i="44"/>
  <c r="BA41" i="43"/>
  <c r="C82" i="44"/>
  <c r="BB42" i="43"/>
  <c r="D83" i="44"/>
  <c r="BB35" i="43"/>
  <c r="D76" i="44"/>
  <c r="M110" i="44"/>
  <c r="K110" i="44"/>
  <c r="BA38" i="43"/>
  <c r="C79" i="44"/>
  <c r="BB34" i="43"/>
  <c r="D75" i="44"/>
  <c r="BA34" i="43"/>
  <c r="C75" i="44"/>
  <c r="AZ34" i="43"/>
  <c r="B75" i="44"/>
  <c r="K152" i="44"/>
  <c r="BB46" i="43"/>
  <c r="D87" i="44"/>
  <c r="AZ40" i="43"/>
  <c r="B81" i="44"/>
  <c r="BA42" i="43"/>
  <c r="C83" i="44"/>
  <c r="I152" i="44"/>
  <c r="BA46" i="43"/>
  <c r="C87" i="44"/>
  <c r="BB39" i="43"/>
  <c r="D80" i="44"/>
  <c r="BA44" i="43"/>
  <c r="C85" i="44"/>
  <c r="BA43" i="43"/>
  <c r="C84" i="44"/>
  <c r="BB38" i="43"/>
  <c r="D79" i="44"/>
  <c r="BA36" i="43"/>
  <c r="C77" i="44"/>
  <c r="AZ48" i="43"/>
  <c r="B74" i="44"/>
  <c r="AR95" i="44" s="1"/>
  <c r="I110" i="44"/>
  <c r="BA37" i="43"/>
  <c r="C78" i="44"/>
  <c r="BA35" i="43"/>
  <c r="C76" i="44"/>
  <c r="AZ42" i="43"/>
  <c r="B83" i="44"/>
  <c r="AZ39" i="43"/>
  <c r="B80" i="44"/>
  <c r="AZ47" i="43"/>
  <c r="B88" i="44"/>
  <c r="AZ38" i="43"/>
  <c r="B79" i="44"/>
  <c r="AZ43" i="43"/>
  <c r="B84" i="44"/>
  <c r="BA47" i="43"/>
  <c r="C88" i="44"/>
  <c r="AZ35" i="43"/>
  <c r="B76" i="44"/>
  <c r="AZ36" i="43"/>
  <c r="B77" i="44"/>
  <c r="AZ46" i="43"/>
  <c r="B87" i="44"/>
  <c r="BB45" i="43"/>
  <c r="D86" i="44"/>
  <c r="BA45" i="43"/>
  <c r="C86" i="44"/>
  <c r="N152" i="44"/>
  <c r="D131" i="44"/>
  <c r="T152" i="44"/>
  <c r="U152" i="44"/>
  <c r="U110" i="44"/>
  <c r="V152" i="44"/>
  <c r="F110" i="44"/>
  <c r="E152" i="44"/>
  <c r="AR100" i="44" l="1"/>
  <c r="B100" i="44" s="1"/>
  <c r="AR142" i="44"/>
  <c r="B142" i="44" s="1"/>
  <c r="AT108" i="44"/>
  <c r="D108" i="44" s="1"/>
  <c r="AT150" i="44"/>
  <c r="D150" i="44" s="1"/>
  <c r="AS103" i="44"/>
  <c r="C103" i="44" s="1"/>
  <c r="AS145" i="44"/>
  <c r="C145" i="44" s="1"/>
  <c r="AS106" i="44"/>
  <c r="C106" i="44" s="1"/>
  <c r="AS148" i="44"/>
  <c r="C148" i="44" s="1"/>
  <c r="AT141" i="44"/>
  <c r="D141" i="44" s="1"/>
  <c r="AT99" i="44"/>
  <c r="D99" i="44" s="1"/>
  <c r="AR101" i="44"/>
  <c r="B101" i="44" s="1"/>
  <c r="AR143" i="44"/>
  <c r="B143" i="44" s="1"/>
  <c r="AT107" i="44"/>
  <c r="D107" i="44" s="1"/>
  <c r="AT149" i="44"/>
  <c r="D149" i="44" s="1"/>
  <c r="AT101" i="44"/>
  <c r="D101" i="44" s="1"/>
  <c r="AT143" i="44"/>
  <c r="D143" i="44" s="1"/>
  <c r="AR103" i="44"/>
  <c r="B103" i="44" s="1"/>
  <c r="AR145" i="44"/>
  <c r="B145" i="44" s="1"/>
  <c r="AS147" i="44"/>
  <c r="C147" i="44" s="1"/>
  <c r="AS105" i="44"/>
  <c r="C105" i="44" s="1"/>
  <c r="AS138" i="44"/>
  <c r="AS96" i="44"/>
  <c r="AR106" i="44"/>
  <c r="B106" i="44" s="1"/>
  <c r="AR148" i="44"/>
  <c r="B148" i="44" s="1"/>
  <c r="AT106" i="44"/>
  <c r="D106" i="44" s="1"/>
  <c r="AT148" i="44"/>
  <c r="D148" i="44" s="1"/>
  <c r="AR108" i="44"/>
  <c r="B108" i="44" s="1"/>
  <c r="AR150" i="44"/>
  <c r="B150" i="44" s="1"/>
  <c r="AT96" i="44"/>
  <c r="AT138" i="44"/>
  <c r="AS142" i="44"/>
  <c r="C142" i="44" s="1"/>
  <c r="AS100" i="44"/>
  <c r="C100" i="44" s="1"/>
  <c r="AS102" i="44"/>
  <c r="C102" i="44" s="1"/>
  <c r="AS144" i="44"/>
  <c r="C144" i="44" s="1"/>
  <c r="AR109" i="44"/>
  <c r="B109" i="44" s="1"/>
  <c r="AR151" i="44"/>
  <c r="B151" i="44" s="1"/>
  <c r="AS101" i="44"/>
  <c r="C101" i="44" s="1"/>
  <c r="AS143" i="44"/>
  <c r="C143" i="44" s="1"/>
  <c r="AR139" i="44"/>
  <c r="B139" i="44" s="1"/>
  <c r="AR97" i="44"/>
  <c r="B97" i="44" s="1"/>
  <c r="AT102" i="44"/>
  <c r="D102" i="44" s="1"/>
  <c r="AT144" i="44"/>
  <c r="D144" i="44" s="1"/>
  <c r="AT100" i="44"/>
  <c r="D100" i="44" s="1"/>
  <c r="AT142" i="44"/>
  <c r="D142" i="44" s="1"/>
  <c r="AT98" i="44"/>
  <c r="D98" i="44" s="1"/>
  <c r="AT140" i="44"/>
  <c r="D140" i="44" s="1"/>
  <c r="AR140" i="44"/>
  <c r="B140" i="44" s="1"/>
  <c r="AR98" i="44"/>
  <c r="B98" i="44" s="1"/>
  <c r="AT109" i="44"/>
  <c r="D109" i="44" s="1"/>
  <c r="AT151" i="44"/>
  <c r="D151" i="44" s="1"/>
  <c r="AS107" i="44"/>
  <c r="C107" i="44" s="1"/>
  <c r="AS149" i="44"/>
  <c r="C149" i="44" s="1"/>
  <c r="AR138" i="44"/>
  <c r="AR96" i="44"/>
  <c r="B89" i="44"/>
  <c r="AT105" i="44"/>
  <c r="D105" i="44" s="1"/>
  <c r="AT147" i="44"/>
  <c r="D147" i="44" s="1"/>
  <c r="AS109" i="44"/>
  <c r="C109" i="44" s="1"/>
  <c r="AS151" i="44"/>
  <c r="C151" i="44" s="1"/>
  <c r="AS104" i="44"/>
  <c r="C104" i="44" s="1"/>
  <c r="AS146" i="44"/>
  <c r="C146" i="44" s="1"/>
  <c r="AR141" i="44"/>
  <c r="B141" i="44" s="1"/>
  <c r="AR99" i="44"/>
  <c r="B99" i="44" s="1"/>
  <c r="AS97" i="44"/>
  <c r="C97" i="44" s="1"/>
  <c r="C89" i="44"/>
  <c r="AS139" i="44"/>
  <c r="C139" i="44" s="1"/>
  <c r="AS99" i="44"/>
  <c r="C99" i="44" s="1"/>
  <c r="AS141" i="44"/>
  <c r="C141" i="44" s="1"/>
  <c r="AT97" i="44"/>
  <c r="D97" i="44" s="1"/>
  <c r="D89" i="44"/>
  <c r="AT139" i="44"/>
  <c r="D139" i="44" s="1"/>
  <c r="AR107" i="44"/>
  <c r="B107" i="44" s="1"/>
  <c r="AR149" i="44"/>
  <c r="B149" i="44" s="1"/>
  <c r="AR104" i="44"/>
  <c r="B104" i="44" s="1"/>
  <c r="AR146" i="44"/>
  <c r="B146" i="44" s="1"/>
  <c r="AT103" i="44"/>
  <c r="D103" i="44" s="1"/>
  <c r="AT145" i="44"/>
  <c r="D145" i="44" s="1"/>
  <c r="AS108" i="44"/>
  <c r="C108" i="44" s="1"/>
  <c r="AS150" i="44"/>
  <c r="C150" i="44" s="1"/>
  <c r="AR144" i="44"/>
  <c r="B144" i="44" s="1"/>
  <c r="AR102" i="44"/>
  <c r="B102" i="44" s="1"/>
  <c r="AR105" i="44"/>
  <c r="B105" i="44" s="1"/>
  <c r="AR147" i="44"/>
  <c r="B147" i="44" s="1"/>
  <c r="AS98" i="44"/>
  <c r="C98" i="44" s="1"/>
  <c r="AS140" i="44"/>
  <c r="C140" i="44" s="1"/>
  <c r="AT104" i="44"/>
  <c r="D104" i="44" s="1"/>
  <c r="AT146" i="44"/>
  <c r="D146" i="44" s="1"/>
  <c r="AT137" i="44" l="1"/>
  <c r="D138" i="44"/>
  <c r="D96" i="44"/>
  <c r="K3" i="6"/>
  <c r="B96" i="44"/>
  <c r="C96" i="44"/>
  <c r="AR137" i="44"/>
  <c r="K4" i="6" s="1"/>
  <c r="B138" i="44"/>
  <c r="AS137" i="44"/>
  <c r="C138" i="44"/>
  <c r="G8" i="42"/>
  <c r="L39" i="42"/>
  <c r="C39" i="42"/>
  <c r="C37" i="42"/>
  <c r="C35" i="42"/>
  <c r="C33" i="42"/>
  <c r="C31" i="42"/>
  <c r="C29" i="42"/>
  <c r="C23" i="42"/>
  <c r="C25" i="42"/>
  <c r="C27" i="42"/>
  <c r="C21" i="42"/>
  <c r="C19" i="42"/>
  <c r="T31" i="18"/>
  <c r="U31" i="18"/>
  <c r="V31" i="18"/>
  <c r="W31" i="18"/>
  <c r="X31" i="18"/>
  <c r="Y31" i="18"/>
  <c r="Z31" i="18"/>
  <c r="AA31" i="18"/>
  <c r="AB31" i="18"/>
  <c r="S31" i="18"/>
  <c r="B12" i="13"/>
  <c r="H76" i="41"/>
  <c r="AS152" i="44" l="1"/>
  <c r="C137" i="44"/>
  <c r="C152" i="44" s="1"/>
  <c r="AS110" i="44"/>
  <c r="C95" i="44"/>
  <c r="C110" i="44" s="1"/>
  <c r="AR152" i="44"/>
  <c r="B137" i="44"/>
  <c r="B152" i="44" s="1"/>
  <c r="AR110" i="44"/>
  <c r="B95" i="44"/>
  <c r="B110" i="44" s="1"/>
  <c r="AT110" i="44"/>
  <c r="D95" i="44"/>
  <c r="D110" i="44" s="1"/>
  <c r="AT152" i="44"/>
  <c r="D137" i="44"/>
  <c r="D152" i="44" s="1"/>
  <c r="N17" i="42" a="1"/>
  <c r="N17" i="42" s="1"/>
  <c r="H22" i="41" l="1"/>
  <c r="I23" i="41" l="1"/>
  <c r="I24" i="41" l="1"/>
  <c r="J23" i="41"/>
  <c r="F23" i="41" s="1"/>
  <c r="I25" i="41" l="1"/>
  <c r="J24" i="41"/>
  <c r="F24" i="41" s="1"/>
  <c r="Z415" i="33"/>
  <c r="R415" i="33"/>
  <c r="J415" i="33"/>
  <c r="Z414" i="33"/>
  <c r="R414" i="33"/>
  <c r="J414" i="33"/>
  <c r="Z413" i="33"/>
  <c r="R413" i="33"/>
  <c r="J413" i="33"/>
  <c r="Z412" i="33"/>
  <c r="R412" i="33"/>
  <c r="J412" i="33"/>
  <c r="Z411" i="33"/>
  <c r="R411" i="33"/>
  <c r="J411" i="33"/>
  <c r="Z410" i="33"/>
  <c r="R410" i="33"/>
  <c r="J410" i="33"/>
  <c r="Z409" i="33"/>
  <c r="R409" i="33"/>
  <c r="J409" i="33"/>
  <c r="Z408" i="33"/>
  <c r="R408" i="33"/>
  <c r="J408" i="33"/>
  <c r="Z407" i="33"/>
  <c r="R407" i="33"/>
  <c r="J407" i="33"/>
  <c r="Z406" i="33"/>
  <c r="R406" i="33"/>
  <c r="J406" i="33"/>
  <c r="Z404" i="33"/>
  <c r="R404" i="33"/>
  <c r="J404" i="33"/>
  <c r="Z399" i="33"/>
  <c r="J399" i="33"/>
  <c r="Z393" i="33"/>
  <c r="R393" i="33"/>
  <c r="J393" i="33"/>
  <c r="Z392" i="33"/>
  <c r="R392" i="33"/>
  <c r="J392" i="33"/>
  <c r="Z391" i="33"/>
  <c r="R391" i="33"/>
  <c r="J391" i="33"/>
  <c r="Z390" i="33"/>
  <c r="R390" i="33"/>
  <c r="J390" i="33"/>
  <c r="Z389" i="33"/>
  <c r="R389" i="33"/>
  <c r="J389" i="33"/>
  <c r="Z388" i="33"/>
  <c r="R388" i="33"/>
  <c r="J388" i="33"/>
  <c r="Z387" i="33"/>
  <c r="R387" i="33"/>
  <c r="J387" i="33"/>
  <c r="Z386" i="33"/>
  <c r="R386" i="33"/>
  <c r="J386" i="33"/>
  <c r="Z385" i="33"/>
  <c r="R385" i="33"/>
  <c r="J385" i="33"/>
  <c r="Z384" i="33"/>
  <c r="R384" i="33"/>
  <c r="J384" i="33"/>
  <c r="Z382" i="33"/>
  <c r="R382" i="33"/>
  <c r="J382" i="33"/>
  <c r="Z376" i="33"/>
  <c r="R376" i="33"/>
  <c r="J376" i="33"/>
  <c r="Z375" i="33"/>
  <c r="R375" i="33"/>
  <c r="J375" i="33"/>
  <c r="Z374" i="33"/>
  <c r="R374" i="33"/>
  <c r="J374" i="33"/>
  <c r="Z373" i="33"/>
  <c r="R373" i="33"/>
  <c r="J373" i="33"/>
  <c r="Z372" i="33"/>
  <c r="R372" i="33"/>
  <c r="J372" i="33"/>
  <c r="Z371" i="33"/>
  <c r="R371" i="33"/>
  <c r="J371" i="33"/>
  <c r="Z370" i="33"/>
  <c r="R370" i="33"/>
  <c r="J370" i="33"/>
  <c r="Z369" i="33"/>
  <c r="R369" i="33"/>
  <c r="J369" i="33"/>
  <c r="Z368" i="33"/>
  <c r="R368" i="33"/>
  <c r="J368" i="33"/>
  <c r="Z367" i="33"/>
  <c r="R367" i="33"/>
  <c r="J367" i="33"/>
  <c r="Z365" i="33"/>
  <c r="R365" i="33"/>
  <c r="J365" i="33"/>
  <c r="Z359" i="33"/>
  <c r="R359" i="33"/>
  <c r="J359" i="33"/>
  <c r="Z358" i="33"/>
  <c r="R358" i="33"/>
  <c r="J358" i="33"/>
  <c r="Z357" i="33"/>
  <c r="R357" i="33"/>
  <c r="J357" i="33"/>
  <c r="Z356" i="33"/>
  <c r="R356" i="33"/>
  <c r="J356" i="33"/>
  <c r="Z355" i="33"/>
  <c r="R355" i="33"/>
  <c r="J355" i="33"/>
  <c r="Z354" i="33"/>
  <c r="R354" i="33"/>
  <c r="J354" i="33"/>
  <c r="Z353" i="33"/>
  <c r="R353" i="33"/>
  <c r="J353" i="33"/>
  <c r="Z352" i="33"/>
  <c r="R352" i="33"/>
  <c r="J352" i="33"/>
  <c r="Z351" i="33"/>
  <c r="R351" i="33"/>
  <c r="J351" i="33"/>
  <c r="Z350" i="33"/>
  <c r="R350" i="33"/>
  <c r="J350" i="33"/>
  <c r="Z348" i="33"/>
  <c r="R348" i="33"/>
  <c r="J348" i="33"/>
  <c r="R343" i="33"/>
  <c r="J343" i="33"/>
  <c r="R342" i="33"/>
  <c r="J342" i="33"/>
  <c r="R341" i="33"/>
  <c r="J341" i="33"/>
  <c r="R340" i="33"/>
  <c r="J340" i="33"/>
  <c r="R339" i="33"/>
  <c r="J339" i="33"/>
  <c r="R338" i="33"/>
  <c r="J338" i="33"/>
  <c r="R337" i="33"/>
  <c r="J337" i="33"/>
  <c r="R336" i="33"/>
  <c r="J336" i="33"/>
  <c r="R335" i="33"/>
  <c r="J335" i="33"/>
  <c r="R334" i="33"/>
  <c r="J334" i="33"/>
  <c r="R332" i="33"/>
  <c r="J332" i="33"/>
  <c r="Z318" i="33"/>
  <c r="R318" i="33"/>
  <c r="J318" i="33"/>
  <c r="Z317" i="33"/>
  <c r="R317" i="33"/>
  <c r="J317" i="33"/>
  <c r="Z316" i="33"/>
  <c r="R316" i="33"/>
  <c r="J316" i="33"/>
  <c r="Z315" i="33"/>
  <c r="R315" i="33"/>
  <c r="J315" i="33"/>
  <c r="Z314" i="33"/>
  <c r="R314" i="33"/>
  <c r="J314" i="33"/>
  <c r="Z313" i="33"/>
  <c r="R313" i="33"/>
  <c r="J313" i="33"/>
  <c r="Z312" i="33"/>
  <c r="R312" i="33"/>
  <c r="J312" i="33"/>
  <c r="Z311" i="33"/>
  <c r="R311" i="33"/>
  <c r="J311" i="33"/>
  <c r="Z310" i="33"/>
  <c r="R310" i="33"/>
  <c r="J310" i="33"/>
  <c r="Z309" i="33"/>
  <c r="R309" i="33"/>
  <c r="J309" i="33"/>
  <c r="Z307" i="33"/>
  <c r="Z325" i="33" s="1"/>
  <c r="R307" i="33"/>
  <c r="R325" i="33" s="1"/>
  <c r="R399" i="33" s="1"/>
  <c r="J307" i="33"/>
  <c r="J325" i="33" s="1"/>
  <c r="O304" i="33" a="1"/>
  <c r="O304" i="33" s="1"/>
  <c r="Z301" i="33"/>
  <c r="R301" i="33"/>
  <c r="J301" i="33"/>
  <c r="Z300" i="33"/>
  <c r="R300" i="33"/>
  <c r="J300" i="33"/>
  <c r="Z299" i="33"/>
  <c r="R299" i="33"/>
  <c r="J299" i="33"/>
  <c r="Z298" i="33"/>
  <c r="R298" i="33"/>
  <c r="J298" i="33"/>
  <c r="Z297" i="33"/>
  <c r="R297" i="33"/>
  <c r="J297" i="33"/>
  <c r="Z296" i="33"/>
  <c r="R296" i="33"/>
  <c r="J296" i="33"/>
  <c r="Z295" i="33"/>
  <c r="R295" i="33"/>
  <c r="J295" i="33"/>
  <c r="Z294" i="33"/>
  <c r="R294" i="33"/>
  <c r="J294" i="33"/>
  <c r="Z293" i="33"/>
  <c r="R293" i="33"/>
  <c r="J293" i="33"/>
  <c r="Z292" i="33"/>
  <c r="R292" i="33"/>
  <c r="J292" i="33"/>
  <c r="Z290" i="33"/>
  <c r="R290" i="33"/>
  <c r="J290" i="33"/>
  <c r="Z285" i="33"/>
  <c r="R285" i="33"/>
  <c r="J285" i="33"/>
  <c r="Z284" i="33"/>
  <c r="R284" i="33"/>
  <c r="J284" i="33"/>
  <c r="Z283" i="33"/>
  <c r="R283" i="33"/>
  <c r="J283" i="33"/>
  <c r="Z282" i="33"/>
  <c r="R282" i="33"/>
  <c r="J282" i="33"/>
  <c r="Z281" i="33"/>
  <c r="R281" i="33"/>
  <c r="J281" i="33"/>
  <c r="Z280" i="33"/>
  <c r="R280" i="33"/>
  <c r="J280" i="33"/>
  <c r="Z279" i="33"/>
  <c r="R279" i="33"/>
  <c r="J279" i="33"/>
  <c r="Z278" i="33"/>
  <c r="R278" i="33"/>
  <c r="J278" i="33"/>
  <c r="Z277" i="33"/>
  <c r="R277" i="33"/>
  <c r="J277" i="33"/>
  <c r="Z276" i="33"/>
  <c r="R276" i="33"/>
  <c r="J276" i="33"/>
  <c r="Z274" i="33"/>
  <c r="R274" i="33"/>
  <c r="J274" i="33"/>
  <c r="R268" i="33"/>
  <c r="J268" i="33"/>
  <c r="R267" i="33"/>
  <c r="J267" i="33"/>
  <c r="R266" i="33"/>
  <c r="J266" i="33"/>
  <c r="R265" i="33"/>
  <c r="J265" i="33"/>
  <c r="R264" i="33"/>
  <c r="J264" i="33"/>
  <c r="R263" i="33"/>
  <c r="J263" i="33"/>
  <c r="R262" i="33"/>
  <c r="J262" i="33"/>
  <c r="R261" i="33"/>
  <c r="J261" i="33"/>
  <c r="R260" i="33"/>
  <c r="J260" i="33"/>
  <c r="R259" i="33"/>
  <c r="J259" i="33"/>
  <c r="R257" i="33"/>
  <c r="J257" i="33"/>
  <c r="R254" i="33"/>
  <c r="J254" i="33"/>
  <c r="R253" i="33"/>
  <c r="J253" i="33"/>
  <c r="R252" i="33"/>
  <c r="J252" i="33"/>
  <c r="R251" i="33"/>
  <c r="J251" i="33"/>
  <c r="R250" i="33"/>
  <c r="J250" i="33"/>
  <c r="R249" i="33"/>
  <c r="J249" i="33"/>
  <c r="R248" i="33"/>
  <c r="J248" i="33"/>
  <c r="R247" i="33"/>
  <c r="J247" i="33"/>
  <c r="R246" i="33"/>
  <c r="J246" i="33"/>
  <c r="R245" i="33"/>
  <c r="J245" i="33"/>
  <c r="R243" i="33"/>
  <c r="J243" i="33"/>
  <c r="R240" i="33"/>
  <c r="J240" i="33"/>
  <c r="R239" i="33"/>
  <c r="J239" i="33"/>
  <c r="R238" i="33"/>
  <c r="J238" i="33"/>
  <c r="R237" i="33"/>
  <c r="J237" i="33"/>
  <c r="R236" i="33"/>
  <c r="J236" i="33"/>
  <c r="R235" i="33"/>
  <c r="J235" i="33"/>
  <c r="R234" i="33"/>
  <c r="J234" i="33"/>
  <c r="R233" i="33"/>
  <c r="J233" i="33"/>
  <c r="R232" i="33"/>
  <c r="J232" i="33"/>
  <c r="R231" i="33"/>
  <c r="J231" i="33"/>
  <c r="R229" i="33"/>
  <c r="J229" i="33"/>
  <c r="R226" i="33"/>
  <c r="J226" i="33"/>
  <c r="R225" i="33"/>
  <c r="J225" i="33"/>
  <c r="R224" i="33"/>
  <c r="J224" i="33"/>
  <c r="R223" i="33"/>
  <c r="J223" i="33"/>
  <c r="R222" i="33"/>
  <c r="J222" i="33"/>
  <c r="R221" i="33"/>
  <c r="J221" i="33"/>
  <c r="R220" i="33"/>
  <c r="J220" i="33"/>
  <c r="R219" i="33"/>
  <c r="J219" i="33"/>
  <c r="R218" i="33"/>
  <c r="J218" i="33"/>
  <c r="R217" i="33"/>
  <c r="J217" i="33"/>
  <c r="R215" i="33"/>
  <c r="J215" i="33"/>
  <c r="R212" i="33"/>
  <c r="J212" i="33"/>
  <c r="R211" i="33"/>
  <c r="J211" i="33"/>
  <c r="R210" i="33"/>
  <c r="J210" i="33"/>
  <c r="R209" i="33"/>
  <c r="J209" i="33"/>
  <c r="R208" i="33"/>
  <c r="J208" i="33"/>
  <c r="R207" i="33"/>
  <c r="J207" i="33"/>
  <c r="R206" i="33"/>
  <c r="J206" i="33"/>
  <c r="R205" i="33"/>
  <c r="J205" i="33"/>
  <c r="R204" i="33"/>
  <c r="J204" i="33"/>
  <c r="R203" i="33"/>
  <c r="J203" i="33"/>
  <c r="R201" i="33"/>
  <c r="J201" i="33"/>
  <c r="R197" i="33"/>
  <c r="J197" i="33"/>
  <c r="R196" i="33"/>
  <c r="J196" i="33"/>
  <c r="R195" i="33"/>
  <c r="J195" i="33"/>
  <c r="R194" i="33"/>
  <c r="J194" i="33"/>
  <c r="R193" i="33"/>
  <c r="J193" i="33"/>
  <c r="R192" i="33"/>
  <c r="J192" i="33"/>
  <c r="R191" i="33"/>
  <c r="J191" i="33"/>
  <c r="R190" i="33"/>
  <c r="J190" i="33"/>
  <c r="R189" i="33"/>
  <c r="J189" i="33"/>
  <c r="R188" i="33"/>
  <c r="J188" i="33"/>
  <c r="R186" i="33"/>
  <c r="J186" i="33"/>
  <c r="R181" i="33"/>
  <c r="J181" i="33"/>
  <c r="R180" i="33"/>
  <c r="J180" i="33"/>
  <c r="R179" i="33"/>
  <c r="J179" i="33"/>
  <c r="R178" i="33"/>
  <c r="J178" i="33"/>
  <c r="R177" i="33"/>
  <c r="J177" i="33"/>
  <c r="R176" i="33"/>
  <c r="J176" i="33"/>
  <c r="R175" i="33"/>
  <c r="J175" i="33"/>
  <c r="R174" i="33"/>
  <c r="J174" i="33"/>
  <c r="R173" i="33"/>
  <c r="J173" i="33"/>
  <c r="R172" i="33"/>
  <c r="J172" i="33"/>
  <c r="R170" i="33"/>
  <c r="J170" i="33"/>
  <c r="Z156" i="33"/>
  <c r="R156" i="33"/>
  <c r="J156" i="33"/>
  <c r="Z155" i="33"/>
  <c r="R155" i="33"/>
  <c r="J155" i="33"/>
  <c r="Z154" i="33"/>
  <c r="R154" i="33"/>
  <c r="J154" i="33"/>
  <c r="Z153" i="33"/>
  <c r="R153" i="33"/>
  <c r="J153" i="33"/>
  <c r="Z152" i="33"/>
  <c r="R152" i="33"/>
  <c r="J152" i="33"/>
  <c r="Z151" i="33"/>
  <c r="R151" i="33"/>
  <c r="J151" i="33"/>
  <c r="Z150" i="33"/>
  <c r="R150" i="33"/>
  <c r="J150" i="33"/>
  <c r="Z149" i="33"/>
  <c r="R149" i="33"/>
  <c r="J149" i="33"/>
  <c r="Z148" i="33"/>
  <c r="R148" i="33"/>
  <c r="J148" i="33"/>
  <c r="Z147" i="33"/>
  <c r="R147" i="33"/>
  <c r="J147" i="33"/>
  <c r="Z145" i="33"/>
  <c r="Z163" i="33" s="1"/>
  <c r="R145" i="33"/>
  <c r="R163" i="33" s="1"/>
  <c r="J145" i="33"/>
  <c r="J163" i="33" s="1"/>
  <c r="Z139" i="33"/>
  <c r="R139" i="33"/>
  <c r="J139" i="33"/>
  <c r="Z138" i="33"/>
  <c r="R138" i="33"/>
  <c r="J138" i="33"/>
  <c r="Z137" i="33"/>
  <c r="R137" i="33"/>
  <c r="J137" i="33"/>
  <c r="Z136" i="33"/>
  <c r="R136" i="33"/>
  <c r="J136" i="33"/>
  <c r="Z135" i="33"/>
  <c r="R135" i="33"/>
  <c r="J135" i="33"/>
  <c r="Z134" i="33"/>
  <c r="R134" i="33"/>
  <c r="J134" i="33"/>
  <c r="Z133" i="33"/>
  <c r="R133" i="33"/>
  <c r="J133" i="33"/>
  <c r="Z132" i="33"/>
  <c r="R132" i="33"/>
  <c r="J132" i="33"/>
  <c r="Z131" i="33"/>
  <c r="R131" i="33"/>
  <c r="J131" i="33"/>
  <c r="Z130" i="33"/>
  <c r="R130" i="33"/>
  <c r="J130" i="33"/>
  <c r="Z128" i="33"/>
  <c r="R128" i="33"/>
  <c r="J128" i="33"/>
  <c r="Z122" i="33"/>
  <c r="R122" i="33"/>
  <c r="J122" i="33"/>
  <c r="Z121" i="33"/>
  <c r="R121" i="33"/>
  <c r="J121" i="33"/>
  <c r="Z120" i="33"/>
  <c r="R120" i="33"/>
  <c r="J120" i="33"/>
  <c r="Z119" i="33"/>
  <c r="R119" i="33"/>
  <c r="J119" i="33"/>
  <c r="Z118" i="33"/>
  <c r="R118" i="33"/>
  <c r="J118" i="33"/>
  <c r="Z117" i="33"/>
  <c r="R117" i="33"/>
  <c r="J117" i="33"/>
  <c r="Z116" i="33"/>
  <c r="R116" i="33"/>
  <c r="J116" i="33"/>
  <c r="Z115" i="33"/>
  <c r="R115" i="33"/>
  <c r="J115" i="33"/>
  <c r="Z114" i="33"/>
  <c r="R114" i="33"/>
  <c r="J114" i="33"/>
  <c r="Z113" i="33"/>
  <c r="R113" i="33"/>
  <c r="J113" i="33"/>
  <c r="Z111" i="33"/>
  <c r="R111" i="33"/>
  <c r="J111" i="33"/>
  <c r="R105" i="33"/>
  <c r="J105" i="33"/>
  <c r="R104" i="33"/>
  <c r="J104" i="33"/>
  <c r="R103" i="33"/>
  <c r="J103" i="33"/>
  <c r="R102" i="33"/>
  <c r="J102" i="33"/>
  <c r="R101" i="33"/>
  <c r="J101" i="33"/>
  <c r="R100" i="33"/>
  <c r="J100" i="33"/>
  <c r="R99" i="33"/>
  <c r="J99" i="33"/>
  <c r="R98" i="33"/>
  <c r="J98" i="33"/>
  <c r="R97" i="33"/>
  <c r="J97" i="33"/>
  <c r="R96" i="33"/>
  <c r="J96" i="33"/>
  <c r="R94" i="33"/>
  <c r="J94" i="33"/>
  <c r="R91" i="33"/>
  <c r="J91" i="33"/>
  <c r="R90" i="33"/>
  <c r="J90" i="33"/>
  <c r="R89" i="33"/>
  <c r="J89" i="33"/>
  <c r="R88" i="33"/>
  <c r="J88" i="33"/>
  <c r="R87" i="33"/>
  <c r="J87" i="33"/>
  <c r="R86" i="33"/>
  <c r="J86" i="33"/>
  <c r="R85" i="33"/>
  <c r="J85" i="33"/>
  <c r="R84" i="33"/>
  <c r="J84" i="33"/>
  <c r="R83" i="33"/>
  <c r="J83" i="33"/>
  <c r="R82" i="33"/>
  <c r="J82" i="33"/>
  <c r="R80" i="33"/>
  <c r="J80" i="33"/>
  <c r="R77" i="33"/>
  <c r="J77" i="33"/>
  <c r="R76" i="33"/>
  <c r="J76" i="33"/>
  <c r="R75" i="33"/>
  <c r="J75" i="33"/>
  <c r="R74" i="33"/>
  <c r="J74" i="33"/>
  <c r="R73" i="33"/>
  <c r="J73" i="33"/>
  <c r="R72" i="33"/>
  <c r="J72" i="33"/>
  <c r="R71" i="33"/>
  <c r="J71" i="33"/>
  <c r="R70" i="33"/>
  <c r="J70" i="33"/>
  <c r="R69" i="33"/>
  <c r="J69" i="33"/>
  <c r="R68" i="33"/>
  <c r="J68" i="33"/>
  <c r="R66" i="33"/>
  <c r="J66" i="33"/>
  <c r="R63" i="33"/>
  <c r="J63" i="33"/>
  <c r="R62" i="33"/>
  <c r="J62" i="33"/>
  <c r="R61" i="33"/>
  <c r="J61" i="33"/>
  <c r="R60" i="33"/>
  <c r="J60" i="33"/>
  <c r="R59" i="33"/>
  <c r="J59" i="33"/>
  <c r="R58" i="33"/>
  <c r="J58" i="33"/>
  <c r="R57" i="33"/>
  <c r="J57" i="33"/>
  <c r="R56" i="33"/>
  <c r="J56" i="33"/>
  <c r="R55" i="33"/>
  <c r="J55" i="33"/>
  <c r="R54" i="33"/>
  <c r="J54" i="33"/>
  <c r="R52" i="33"/>
  <c r="J52" i="33"/>
  <c r="R49" i="33"/>
  <c r="J49" i="33"/>
  <c r="R48" i="33"/>
  <c r="J48" i="33"/>
  <c r="R47" i="33"/>
  <c r="J47" i="33"/>
  <c r="R46" i="33"/>
  <c r="J46" i="33"/>
  <c r="R45" i="33"/>
  <c r="J45" i="33"/>
  <c r="R44" i="33"/>
  <c r="J44" i="33"/>
  <c r="R43" i="33"/>
  <c r="J43" i="33"/>
  <c r="R42" i="33"/>
  <c r="J42" i="33"/>
  <c r="R41" i="33"/>
  <c r="J41" i="33"/>
  <c r="R40" i="33"/>
  <c r="J40" i="33"/>
  <c r="R38" i="33"/>
  <c r="J38" i="33"/>
  <c r="R34" i="33"/>
  <c r="J34" i="33"/>
  <c r="R33" i="33"/>
  <c r="J33" i="33"/>
  <c r="R32" i="33"/>
  <c r="J32" i="33"/>
  <c r="R31" i="33"/>
  <c r="J31" i="33"/>
  <c r="R30" i="33"/>
  <c r="J30" i="33"/>
  <c r="R29" i="33"/>
  <c r="J29" i="33"/>
  <c r="R28" i="33"/>
  <c r="J28" i="33"/>
  <c r="R27" i="33"/>
  <c r="J27" i="33"/>
  <c r="R26" i="33"/>
  <c r="J26" i="33"/>
  <c r="R25" i="33"/>
  <c r="J25" i="33"/>
  <c r="R23" i="33"/>
  <c r="J23" i="33"/>
  <c r="R18" i="33"/>
  <c r="J18" i="33"/>
  <c r="R17" i="33"/>
  <c r="J17" i="33"/>
  <c r="R16" i="33"/>
  <c r="J16" i="33"/>
  <c r="R15" i="33"/>
  <c r="J15" i="33"/>
  <c r="B15" i="33"/>
  <c r="R14" i="33"/>
  <c r="J14" i="33"/>
  <c r="R13" i="33"/>
  <c r="J13" i="33"/>
  <c r="R12" i="33"/>
  <c r="J12" i="33"/>
  <c r="R11" i="33"/>
  <c r="J11" i="33"/>
  <c r="R10" i="33"/>
  <c r="J10" i="33"/>
  <c r="R9" i="33"/>
  <c r="J9" i="33"/>
  <c r="R7" i="33"/>
  <c r="J7" i="33"/>
  <c r="C4" i="33"/>
  <c r="Z415" i="25"/>
  <c r="R415" i="25"/>
  <c r="J415" i="25"/>
  <c r="Z414" i="25"/>
  <c r="R414" i="25"/>
  <c r="J414" i="25"/>
  <c r="Z413" i="25"/>
  <c r="R413" i="25"/>
  <c r="J413" i="25"/>
  <c r="Z412" i="25"/>
  <c r="R412" i="25"/>
  <c r="J412" i="25"/>
  <c r="Z411" i="25"/>
  <c r="R411" i="25"/>
  <c r="J411" i="25"/>
  <c r="Z410" i="25"/>
  <c r="R410" i="25"/>
  <c r="J410" i="25"/>
  <c r="Z409" i="25"/>
  <c r="R409" i="25"/>
  <c r="J409" i="25"/>
  <c r="Z408" i="25"/>
  <c r="R408" i="25"/>
  <c r="J408" i="25"/>
  <c r="Z407" i="25"/>
  <c r="R407" i="25"/>
  <c r="J407" i="25"/>
  <c r="Z406" i="25"/>
  <c r="R406" i="25"/>
  <c r="J406" i="25"/>
  <c r="Z404" i="25"/>
  <c r="R404" i="25"/>
  <c r="J404" i="25"/>
  <c r="Z399" i="25"/>
  <c r="J399" i="25"/>
  <c r="Z393" i="25"/>
  <c r="R393" i="25"/>
  <c r="J393" i="25"/>
  <c r="Z392" i="25"/>
  <c r="R392" i="25"/>
  <c r="J392" i="25"/>
  <c r="Z391" i="25"/>
  <c r="R391" i="25"/>
  <c r="J391" i="25"/>
  <c r="Z390" i="25"/>
  <c r="R390" i="25"/>
  <c r="J390" i="25"/>
  <c r="Z389" i="25"/>
  <c r="R389" i="25"/>
  <c r="J389" i="25"/>
  <c r="Z388" i="25"/>
  <c r="R388" i="25"/>
  <c r="J388" i="25"/>
  <c r="Z387" i="25"/>
  <c r="R387" i="25"/>
  <c r="J387" i="25"/>
  <c r="Z386" i="25"/>
  <c r="R386" i="25"/>
  <c r="J386" i="25"/>
  <c r="Z385" i="25"/>
  <c r="R385" i="25"/>
  <c r="J385" i="25"/>
  <c r="Z384" i="25"/>
  <c r="R384" i="25"/>
  <c r="J384" i="25"/>
  <c r="Z382" i="25"/>
  <c r="R382" i="25"/>
  <c r="J382" i="25"/>
  <c r="Z376" i="25"/>
  <c r="R376" i="25"/>
  <c r="J376" i="25"/>
  <c r="Z375" i="25"/>
  <c r="R375" i="25"/>
  <c r="J375" i="25"/>
  <c r="Z374" i="25"/>
  <c r="R374" i="25"/>
  <c r="J374" i="25"/>
  <c r="Z373" i="25"/>
  <c r="R373" i="25"/>
  <c r="J373" i="25"/>
  <c r="Z372" i="25"/>
  <c r="R372" i="25"/>
  <c r="J372" i="25"/>
  <c r="Z371" i="25"/>
  <c r="R371" i="25"/>
  <c r="J371" i="25"/>
  <c r="Z370" i="25"/>
  <c r="R370" i="25"/>
  <c r="J370" i="25"/>
  <c r="Z369" i="25"/>
  <c r="R369" i="25"/>
  <c r="J369" i="25"/>
  <c r="Z368" i="25"/>
  <c r="R368" i="25"/>
  <c r="J368" i="25"/>
  <c r="Z367" i="25"/>
  <c r="R367" i="25"/>
  <c r="J367" i="25"/>
  <c r="Z365" i="25"/>
  <c r="R365" i="25"/>
  <c r="J365" i="25"/>
  <c r="Z359" i="25"/>
  <c r="R359" i="25"/>
  <c r="J359" i="25"/>
  <c r="Z358" i="25"/>
  <c r="R358" i="25"/>
  <c r="J358" i="25"/>
  <c r="Z357" i="25"/>
  <c r="R357" i="25"/>
  <c r="J357" i="25"/>
  <c r="Z356" i="25"/>
  <c r="R356" i="25"/>
  <c r="J356" i="25"/>
  <c r="Z355" i="25"/>
  <c r="R355" i="25"/>
  <c r="J355" i="25"/>
  <c r="Z354" i="25"/>
  <c r="R354" i="25"/>
  <c r="J354" i="25"/>
  <c r="Z353" i="25"/>
  <c r="R353" i="25"/>
  <c r="J353" i="25"/>
  <c r="Z352" i="25"/>
  <c r="R352" i="25"/>
  <c r="J352" i="25"/>
  <c r="Z351" i="25"/>
  <c r="R351" i="25"/>
  <c r="J351" i="25"/>
  <c r="Z350" i="25"/>
  <c r="R350" i="25"/>
  <c r="J350" i="25"/>
  <c r="Z348" i="25"/>
  <c r="R348" i="25"/>
  <c r="J348" i="25"/>
  <c r="R343" i="25"/>
  <c r="J343" i="25"/>
  <c r="R342" i="25"/>
  <c r="J342" i="25"/>
  <c r="R341" i="25"/>
  <c r="J341" i="25"/>
  <c r="R340" i="25"/>
  <c r="J340" i="25"/>
  <c r="R339" i="25"/>
  <c r="J339" i="25"/>
  <c r="R338" i="25"/>
  <c r="J338" i="25"/>
  <c r="R337" i="25"/>
  <c r="J337" i="25"/>
  <c r="R336" i="25"/>
  <c r="J336" i="25"/>
  <c r="R335" i="25"/>
  <c r="J335" i="25"/>
  <c r="R334" i="25"/>
  <c r="J334" i="25"/>
  <c r="R332" i="25"/>
  <c r="J332" i="25"/>
  <c r="Z318" i="25"/>
  <c r="R318" i="25"/>
  <c r="J318" i="25"/>
  <c r="Z317" i="25"/>
  <c r="R317" i="25"/>
  <c r="J317" i="25"/>
  <c r="Z316" i="25"/>
  <c r="R316" i="25"/>
  <c r="J316" i="25"/>
  <c r="Z315" i="25"/>
  <c r="R315" i="25"/>
  <c r="J315" i="25"/>
  <c r="Z314" i="25"/>
  <c r="R314" i="25"/>
  <c r="J314" i="25"/>
  <c r="Z313" i="25"/>
  <c r="R313" i="25"/>
  <c r="J313" i="25"/>
  <c r="Z312" i="25"/>
  <c r="R312" i="25"/>
  <c r="J312" i="25"/>
  <c r="Z311" i="25"/>
  <c r="R311" i="25"/>
  <c r="J311" i="25"/>
  <c r="Z310" i="25"/>
  <c r="R310" i="25"/>
  <c r="J310" i="25"/>
  <c r="Z309" i="25"/>
  <c r="R309" i="25"/>
  <c r="J309" i="25"/>
  <c r="Z307" i="25"/>
  <c r="Z325" i="25" s="1"/>
  <c r="R307" i="25"/>
  <c r="R325" i="25" s="1"/>
  <c r="R399" i="25" s="1"/>
  <c r="J307" i="25"/>
  <c r="J325" i="25" s="1"/>
  <c r="O304" i="25" a="1"/>
  <c r="O304" i="25" s="1"/>
  <c r="Z301" i="25"/>
  <c r="R301" i="25"/>
  <c r="J301" i="25"/>
  <c r="Z300" i="25"/>
  <c r="R300" i="25"/>
  <c r="J300" i="25"/>
  <c r="Z299" i="25"/>
  <c r="R299" i="25"/>
  <c r="J299" i="25"/>
  <c r="Z298" i="25"/>
  <c r="R298" i="25"/>
  <c r="J298" i="25"/>
  <c r="Z297" i="25"/>
  <c r="R297" i="25"/>
  <c r="J297" i="25"/>
  <c r="Z296" i="25"/>
  <c r="R296" i="25"/>
  <c r="J296" i="25"/>
  <c r="Z295" i="25"/>
  <c r="R295" i="25"/>
  <c r="J295" i="25"/>
  <c r="Z294" i="25"/>
  <c r="R294" i="25"/>
  <c r="J294" i="25"/>
  <c r="Z293" i="25"/>
  <c r="R293" i="25"/>
  <c r="J293" i="25"/>
  <c r="Z292" i="25"/>
  <c r="R292" i="25"/>
  <c r="J292" i="25"/>
  <c r="Z290" i="25"/>
  <c r="R290" i="25"/>
  <c r="J290" i="25"/>
  <c r="Z285" i="25"/>
  <c r="R285" i="25"/>
  <c r="J285" i="25"/>
  <c r="Z284" i="25"/>
  <c r="R284" i="25"/>
  <c r="J284" i="25"/>
  <c r="Z283" i="25"/>
  <c r="R283" i="25"/>
  <c r="J283" i="25"/>
  <c r="Z282" i="25"/>
  <c r="R282" i="25"/>
  <c r="J282" i="25"/>
  <c r="Z281" i="25"/>
  <c r="R281" i="25"/>
  <c r="J281" i="25"/>
  <c r="Z280" i="25"/>
  <c r="R280" i="25"/>
  <c r="J280" i="25"/>
  <c r="Z279" i="25"/>
  <c r="R279" i="25"/>
  <c r="J279" i="25"/>
  <c r="Z278" i="25"/>
  <c r="R278" i="25"/>
  <c r="J278" i="25"/>
  <c r="Z277" i="25"/>
  <c r="R277" i="25"/>
  <c r="J277" i="25"/>
  <c r="Z276" i="25"/>
  <c r="R276" i="25"/>
  <c r="J276" i="25"/>
  <c r="Z274" i="25"/>
  <c r="R274" i="25"/>
  <c r="J274" i="25"/>
  <c r="R268" i="25"/>
  <c r="J268" i="25"/>
  <c r="R267" i="25"/>
  <c r="J267" i="25"/>
  <c r="R266" i="25"/>
  <c r="J266" i="25"/>
  <c r="R265" i="25"/>
  <c r="J265" i="25"/>
  <c r="R264" i="25"/>
  <c r="J264" i="25"/>
  <c r="R263" i="25"/>
  <c r="J263" i="25"/>
  <c r="R262" i="25"/>
  <c r="J262" i="25"/>
  <c r="R261" i="25"/>
  <c r="J261" i="25"/>
  <c r="R260" i="25"/>
  <c r="J260" i="25"/>
  <c r="R259" i="25"/>
  <c r="J259" i="25"/>
  <c r="R257" i="25"/>
  <c r="J257" i="25"/>
  <c r="R254" i="25"/>
  <c r="J254" i="25"/>
  <c r="R253" i="25"/>
  <c r="J253" i="25"/>
  <c r="R252" i="25"/>
  <c r="J252" i="25"/>
  <c r="R251" i="25"/>
  <c r="J251" i="25"/>
  <c r="R250" i="25"/>
  <c r="J250" i="25"/>
  <c r="R249" i="25"/>
  <c r="J249" i="25"/>
  <c r="R248" i="25"/>
  <c r="J248" i="25"/>
  <c r="R247" i="25"/>
  <c r="J247" i="25"/>
  <c r="R246" i="25"/>
  <c r="J246" i="25"/>
  <c r="R245" i="25"/>
  <c r="J245" i="25"/>
  <c r="R243" i="25"/>
  <c r="J243" i="25"/>
  <c r="R240" i="25"/>
  <c r="J240" i="25"/>
  <c r="R239" i="25"/>
  <c r="J239" i="25"/>
  <c r="R238" i="25"/>
  <c r="J238" i="25"/>
  <c r="R237" i="25"/>
  <c r="J237" i="25"/>
  <c r="R236" i="25"/>
  <c r="J236" i="25"/>
  <c r="R235" i="25"/>
  <c r="J235" i="25"/>
  <c r="R234" i="25"/>
  <c r="J234" i="25"/>
  <c r="R233" i="25"/>
  <c r="J233" i="25"/>
  <c r="R232" i="25"/>
  <c r="J232" i="25"/>
  <c r="R231" i="25"/>
  <c r="J231" i="25"/>
  <c r="R229" i="25"/>
  <c r="J229" i="25"/>
  <c r="R226" i="25"/>
  <c r="J226" i="25"/>
  <c r="R225" i="25"/>
  <c r="J225" i="25"/>
  <c r="R224" i="25"/>
  <c r="J224" i="25"/>
  <c r="R223" i="25"/>
  <c r="J223" i="25"/>
  <c r="R222" i="25"/>
  <c r="J222" i="25"/>
  <c r="R221" i="25"/>
  <c r="J221" i="25"/>
  <c r="R220" i="25"/>
  <c r="J220" i="25"/>
  <c r="R219" i="25"/>
  <c r="J219" i="25"/>
  <c r="R218" i="25"/>
  <c r="J218" i="25"/>
  <c r="R217" i="25"/>
  <c r="J217" i="25"/>
  <c r="R215" i="25"/>
  <c r="J215" i="25"/>
  <c r="R212" i="25"/>
  <c r="J212" i="25"/>
  <c r="R211" i="25"/>
  <c r="J211" i="25"/>
  <c r="R210" i="25"/>
  <c r="J210" i="25"/>
  <c r="R209" i="25"/>
  <c r="J209" i="25"/>
  <c r="R208" i="25"/>
  <c r="J208" i="25"/>
  <c r="R207" i="25"/>
  <c r="J207" i="25"/>
  <c r="R206" i="25"/>
  <c r="J206" i="25"/>
  <c r="R205" i="25"/>
  <c r="J205" i="25"/>
  <c r="R204" i="25"/>
  <c r="J204" i="25"/>
  <c r="R203" i="25"/>
  <c r="J203" i="25"/>
  <c r="R201" i="25"/>
  <c r="J201" i="25"/>
  <c r="R197" i="25"/>
  <c r="J197" i="25"/>
  <c r="R196" i="25"/>
  <c r="J196" i="25"/>
  <c r="R195" i="25"/>
  <c r="J195" i="25"/>
  <c r="R194" i="25"/>
  <c r="J194" i="25"/>
  <c r="R193" i="25"/>
  <c r="J193" i="25"/>
  <c r="R192" i="25"/>
  <c r="J192" i="25"/>
  <c r="R191" i="25"/>
  <c r="J191" i="25"/>
  <c r="R190" i="25"/>
  <c r="J190" i="25"/>
  <c r="R189" i="25"/>
  <c r="J189" i="25"/>
  <c r="R188" i="25"/>
  <c r="J188" i="25"/>
  <c r="R186" i="25"/>
  <c r="J186" i="25"/>
  <c r="R181" i="25"/>
  <c r="J181" i="25"/>
  <c r="R180" i="25"/>
  <c r="J180" i="25"/>
  <c r="R179" i="25"/>
  <c r="J179" i="25"/>
  <c r="R178" i="25"/>
  <c r="J178" i="25"/>
  <c r="R177" i="25"/>
  <c r="J177" i="25"/>
  <c r="R176" i="25"/>
  <c r="J176" i="25"/>
  <c r="R175" i="25"/>
  <c r="J175" i="25"/>
  <c r="R174" i="25"/>
  <c r="J174" i="25"/>
  <c r="R173" i="25"/>
  <c r="J173" i="25"/>
  <c r="R172" i="25"/>
  <c r="J172" i="25"/>
  <c r="R170" i="25"/>
  <c r="J170" i="25"/>
  <c r="Z156" i="25"/>
  <c r="R156" i="25"/>
  <c r="J156" i="25"/>
  <c r="Z155" i="25"/>
  <c r="R155" i="25"/>
  <c r="J155" i="25"/>
  <c r="Z154" i="25"/>
  <c r="R154" i="25"/>
  <c r="J154" i="25"/>
  <c r="Z153" i="25"/>
  <c r="R153" i="25"/>
  <c r="J153" i="25"/>
  <c r="Z152" i="25"/>
  <c r="R152" i="25"/>
  <c r="J152" i="25"/>
  <c r="Z151" i="25"/>
  <c r="R151" i="25"/>
  <c r="J151" i="25"/>
  <c r="Z150" i="25"/>
  <c r="R150" i="25"/>
  <c r="J150" i="25"/>
  <c r="Z149" i="25"/>
  <c r="R149" i="25"/>
  <c r="J149" i="25"/>
  <c r="Z148" i="25"/>
  <c r="R148" i="25"/>
  <c r="J148" i="25"/>
  <c r="Z147" i="25"/>
  <c r="R147" i="25"/>
  <c r="J147" i="25"/>
  <c r="Z145" i="25"/>
  <c r="Z163" i="25" s="1"/>
  <c r="R145" i="25"/>
  <c r="R163" i="25" s="1"/>
  <c r="J145" i="25"/>
  <c r="J163" i="25" s="1"/>
  <c r="Z139" i="25"/>
  <c r="R139" i="25"/>
  <c r="J139" i="25"/>
  <c r="Z138" i="25"/>
  <c r="R138" i="25"/>
  <c r="J138" i="25"/>
  <c r="Z137" i="25"/>
  <c r="R137" i="25"/>
  <c r="J137" i="25"/>
  <c r="Z136" i="25"/>
  <c r="R136" i="25"/>
  <c r="J136" i="25"/>
  <c r="Z135" i="25"/>
  <c r="R135" i="25"/>
  <c r="J135" i="25"/>
  <c r="Z134" i="25"/>
  <c r="R134" i="25"/>
  <c r="J134" i="25"/>
  <c r="Z133" i="25"/>
  <c r="R133" i="25"/>
  <c r="J133" i="25"/>
  <c r="Z132" i="25"/>
  <c r="R132" i="25"/>
  <c r="J132" i="25"/>
  <c r="Z131" i="25"/>
  <c r="R131" i="25"/>
  <c r="J131" i="25"/>
  <c r="Z130" i="25"/>
  <c r="R130" i="25"/>
  <c r="J130" i="25"/>
  <c r="Z128" i="25"/>
  <c r="R128" i="25"/>
  <c r="J128" i="25"/>
  <c r="Z122" i="25"/>
  <c r="R122" i="25"/>
  <c r="J122" i="25"/>
  <c r="Z121" i="25"/>
  <c r="R121" i="25"/>
  <c r="J121" i="25"/>
  <c r="Z120" i="25"/>
  <c r="R120" i="25"/>
  <c r="J120" i="25"/>
  <c r="Z119" i="25"/>
  <c r="R119" i="25"/>
  <c r="J119" i="25"/>
  <c r="Z118" i="25"/>
  <c r="R118" i="25"/>
  <c r="J118" i="25"/>
  <c r="Z117" i="25"/>
  <c r="R117" i="25"/>
  <c r="J117" i="25"/>
  <c r="Z116" i="25"/>
  <c r="R116" i="25"/>
  <c r="J116" i="25"/>
  <c r="Z115" i="25"/>
  <c r="R115" i="25"/>
  <c r="J115" i="25"/>
  <c r="Z114" i="25"/>
  <c r="R114" i="25"/>
  <c r="J114" i="25"/>
  <c r="Z113" i="25"/>
  <c r="R113" i="25"/>
  <c r="J113" i="25"/>
  <c r="Z111" i="25"/>
  <c r="R111" i="25"/>
  <c r="J111" i="25"/>
  <c r="R105" i="25"/>
  <c r="J105" i="25"/>
  <c r="R104" i="25"/>
  <c r="J104" i="25"/>
  <c r="R103" i="25"/>
  <c r="J103" i="25"/>
  <c r="R102" i="25"/>
  <c r="J102" i="25"/>
  <c r="R101" i="25"/>
  <c r="J101" i="25"/>
  <c r="R100" i="25"/>
  <c r="J100" i="25"/>
  <c r="R99" i="25"/>
  <c r="J99" i="25"/>
  <c r="R98" i="25"/>
  <c r="J98" i="25"/>
  <c r="R97" i="25"/>
  <c r="J97" i="25"/>
  <c r="R96" i="25"/>
  <c r="J96" i="25"/>
  <c r="R94" i="25"/>
  <c r="J94" i="25"/>
  <c r="R91" i="25"/>
  <c r="J91" i="25"/>
  <c r="R90" i="25"/>
  <c r="J90" i="25"/>
  <c r="R89" i="25"/>
  <c r="J89" i="25"/>
  <c r="R88" i="25"/>
  <c r="J88" i="25"/>
  <c r="R87" i="25"/>
  <c r="J87" i="25"/>
  <c r="R86" i="25"/>
  <c r="J86" i="25"/>
  <c r="R85" i="25"/>
  <c r="J85" i="25"/>
  <c r="R84" i="25"/>
  <c r="J84" i="25"/>
  <c r="R83" i="25"/>
  <c r="J83" i="25"/>
  <c r="R82" i="25"/>
  <c r="J82" i="25"/>
  <c r="R80" i="25"/>
  <c r="J80" i="25"/>
  <c r="R77" i="25"/>
  <c r="J77" i="25"/>
  <c r="R76" i="25"/>
  <c r="J76" i="25"/>
  <c r="R75" i="25"/>
  <c r="J75" i="25"/>
  <c r="R74" i="25"/>
  <c r="J74" i="25"/>
  <c r="R73" i="25"/>
  <c r="J73" i="25"/>
  <c r="R72" i="25"/>
  <c r="J72" i="25"/>
  <c r="R71" i="25"/>
  <c r="J71" i="25"/>
  <c r="R70" i="25"/>
  <c r="J70" i="25"/>
  <c r="R69" i="25"/>
  <c r="J69" i="25"/>
  <c r="R68" i="25"/>
  <c r="J68" i="25"/>
  <c r="R66" i="25"/>
  <c r="J66" i="25"/>
  <c r="R63" i="25"/>
  <c r="J63" i="25"/>
  <c r="R62" i="25"/>
  <c r="J62" i="25"/>
  <c r="R61" i="25"/>
  <c r="J61" i="25"/>
  <c r="R60" i="25"/>
  <c r="J60" i="25"/>
  <c r="R59" i="25"/>
  <c r="J59" i="25"/>
  <c r="R58" i="25"/>
  <c r="J58" i="25"/>
  <c r="R57" i="25"/>
  <c r="J57" i="25"/>
  <c r="R56" i="25"/>
  <c r="J56" i="25"/>
  <c r="R55" i="25"/>
  <c r="J55" i="25"/>
  <c r="R54" i="25"/>
  <c r="J54" i="25"/>
  <c r="R52" i="25"/>
  <c r="J52" i="25"/>
  <c r="R49" i="25"/>
  <c r="J49" i="25"/>
  <c r="R48" i="25"/>
  <c r="J48" i="25"/>
  <c r="R47" i="25"/>
  <c r="J47" i="25"/>
  <c r="R46" i="25"/>
  <c r="J46" i="25"/>
  <c r="R45" i="25"/>
  <c r="J45" i="25"/>
  <c r="R44" i="25"/>
  <c r="J44" i="25"/>
  <c r="R43" i="25"/>
  <c r="J43" i="25"/>
  <c r="R42" i="25"/>
  <c r="J42" i="25"/>
  <c r="R41" i="25"/>
  <c r="J41" i="25"/>
  <c r="R40" i="25"/>
  <c r="J40" i="25"/>
  <c r="R38" i="25"/>
  <c r="J38" i="25"/>
  <c r="R34" i="25"/>
  <c r="J34" i="25"/>
  <c r="R33" i="25"/>
  <c r="J33" i="25"/>
  <c r="R32" i="25"/>
  <c r="J32" i="25"/>
  <c r="R31" i="25"/>
  <c r="J31" i="25"/>
  <c r="R30" i="25"/>
  <c r="J30" i="25"/>
  <c r="R29" i="25"/>
  <c r="J29" i="25"/>
  <c r="R28" i="25"/>
  <c r="J28" i="25"/>
  <c r="R27" i="25"/>
  <c r="J27" i="25"/>
  <c r="R26" i="25"/>
  <c r="J26" i="25"/>
  <c r="R25" i="25"/>
  <c r="J25" i="25"/>
  <c r="R23" i="25"/>
  <c r="J23" i="25"/>
  <c r="R18" i="25"/>
  <c r="J18" i="25"/>
  <c r="R17" i="25"/>
  <c r="J17" i="25"/>
  <c r="R16" i="25"/>
  <c r="J16" i="25"/>
  <c r="R15" i="25"/>
  <c r="J15" i="25"/>
  <c r="B15" i="25"/>
  <c r="R14" i="25"/>
  <c r="J14" i="25"/>
  <c r="R13" i="25"/>
  <c r="J13" i="25"/>
  <c r="R12" i="25"/>
  <c r="J12" i="25"/>
  <c r="R11" i="25"/>
  <c r="J11" i="25"/>
  <c r="R10" i="25"/>
  <c r="J10" i="25"/>
  <c r="R9" i="25"/>
  <c r="J9" i="25"/>
  <c r="R7" i="25"/>
  <c r="J7" i="25"/>
  <c r="C4" i="25"/>
  <c r="Z415" i="26"/>
  <c r="R415" i="26"/>
  <c r="J415" i="26"/>
  <c r="Z414" i="26"/>
  <c r="R414" i="26"/>
  <c r="J414" i="26"/>
  <c r="Z413" i="26"/>
  <c r="R413" i="26"/>
  <c r="J413" i="26"/>
  <c r="Z412" i="26"/>
  <c r="R412" i="26"/>
  <c r="J412" i="26"/>
  <c r="Z411" i="26"/>
  <c r="R411" i="26"/>
  <c r="J411" i="26"/>
  <c r="Z410" i="26"/>
  <c r="R410" i="26"/>
  <c r="J410" i="26"/>
  <c r="Z409" i="26"/>
  <c r="R409" i="26"/>
  <c r="J409" i="26"/>
  <c r="Z408" i="26"/>
  <c r="R408" i="26"/>
  <c r="J408" i="26"/>
  <c r="Z407" i="26"/>
  <c r="R407" i="26"/>
  <c r="J407" i="26"/>
  <c r="Z406" i="26"/>
  <c r="R406" i="26"/>
  <c r="J406" i="26"/>
  <c r="Z404" i="26"/>
  <c r="R404" i="26"/>
  <c r="J404" i="26"/>
  <c r="Z399" i="26"/>
  <c r="J399" i="26"/>
  <c r="Z393" i="26"/>
  <c r="R393" i="26"/>
  <c r="J393" i="26"/>
  <c r="Z392" i="26"/>
  <c r="R392" i="26"/>
  <c r="J392" i="26"/>
  <c r="Z391" i="26"/>
  <c r="R391" i="26"/>
  <c r="J391" i="26"/>
  <c r="Z390" i="26"/>
  <c r="R390" i="26"/>
  <c r="J390" i="26"/>
  <c r="Z389" i="26"/>
  <c r="R389" i="26"/>
  <c r="J389" i="26"/>
  <c r="Z388" i="26"/>
  <c r="R388" i="26"/>
  <c r="J388" i="26"/>
  <c r="Z387" i="26"/>
  <c r="R387" i="26"/>
  <c r="J387" i="26"/>
  <c r="Z386" i="26"/>
  <c r="R386" i="26"/>
  <c r="J386" i="26"/>
  <c r="Z385" i="26"/>
  <c r="R385" i="26"/>
  <c r="J385" i="26"/>
  <c r="Z384" i="26"/>
  <c r="R384" i="26"/>
  <c r="J384" i="26"/>
  <c r="Z382" i="26"/>
  <c r="R382" i="26"/>
  <c r="J382" i="26"/>
  <c r="Z376" i="26"/>
  <c r="R376" i="26"/>
  <c r="J376" i="26"/>
  <c r="Z375" i="26"/>
  <c r="R375" i="26"/>
  <c r="J375" i="26"/>
  <c r="Z374" i="26"/>
  <c r="R374" i="26"/>
  <c r="J374" i="26"/>
  <c r="Z373" i="26"/>
  <c r="R373" i="26"/>
  <c r="J373" i="26"/>
  <c r="Z372" i="26"/>
  <c r="R372" i="26"/>
  <c r="J372" i="26"/>
  <c r="Z371" i="26"/>
  <c r="R371" i="26"/>
  <c r="J371" i="26"/>
  <c r="Z370" i="26"/>
  <c r="R370" i="26"/>
  <c r="J370" i="26"/>
  <c r="Z369" i="26"/>
  <c r="R369" i="26"/>
  <c r="J369" i="26"/>
  <c r="Z368" i="26"/>
  <c r="R368" i="26"/>
  <c r="J368" i="26"/>
  <c r="Z367" i="26"/>
  <c r="R367" i="26"/>
  <c r="J367" i="26"/>
  <c r="Z365" i="26"/>
  <c r="R365" i="26"/>
  <c r="J365" i="26"/>
  <c r="Z359" i="26"/>
  <c r="R359" i="26"/>
  <c r="J359" i="26"/>
  <c r="Z358" i="26"/>
  <c r="R358" i="26"/>
  <c r="J358" i="26"/>
  <c r="Z357" i="26"/>
  <c r="R357" i="26"/>
  <c r="J357" i="26"/>
  <c r="Z356" i="26"/>
  <c r="R356" i="26"/>
  <c r="J356" i="26"/>
  <c r="Z355" i="26"/>
  <c r="R355" i="26"/>
  <c r="J355" i="26"/>
  <c r="Z354" i="26"/>
  <c r="R354" i="26"/>
  <c r="J354" i="26"/>
  <c r="Z353" i="26"/>
  <c r="R353" i="26"/>
  <c r="J353" i="26"/>
  <c r="Z352" i="26"/>
  <c r="R352" i="26"/>
  <c r="J352" i="26"/>
  <c r="Z351" i="26"/>
  <c r="R351" i="26"/>
  <c r="J351" i="26"/>
  <c r="Z350" i="26"/>
  <c r="R350" i="26"/>
  <c r="J350" i="26"/>
  <c r="Z348" i="26"/>
  <c r="R348" i="26"/>
  <c r="J348" i="26"/>
  <c r="R343" i="26"/>
  <c r="J343" i="26"/>
  <c r="R342" i="26"/>
  <c r="J342" i="26"/>
  <c r="R341" i="26"/>
  <c r="J341" i="26"/>
  <c r="R340" i="26"/>
  <c r="J340" i="26"/>
  <c r="R339" i="26"/>
  <c r="J339" i="26"/>
  <c r="R338" i="26"/>
  <c r="J338" i="26"/>
  <c r="R337" i="26"/>
  <c r="J337" i="26"/>
  <c r="R336" i="26"/>
  <c r="J336" i="26"/>
  <c r="R335" i="26"/>
  <c r="J335" i="26"/>
  <c r="R334" i="26"/>
  <c r="J334" i="26"/>
  <c r="R332" i="26"/>
  <c r="J332" i="26"/>
  <c r="Z318" i="26"/>
  <c r="R318" i="26"/>
  <c r="J318" i="26"/>
  <c r="Z317" i="26"/>
  <c r="R317" i="26"/>
  <c r="J317" i="26"/>
  <c r="Z316" i="26"/>
  <c r="R316" i="26"/>
  <c r="J316" i="26"/>
  <c r="Z315" i="26"/>
  <c r="R315" i="26"/>
  <c r="J315" i="26"/>
  <c r="Z314" i="26"/>
  <c r="R314" i="26"/>
  <c r="J314" i="26"/>
  <c r="Z313" i="26"/>
  <c r="R313" i="26"/>
  <c r="J313" i="26"/>
  <c r="Z312" i="26"/>
  <c r="R312" i="26"/>
  <c r="J312" i="26"/>
  <c r="Z311" i="26"/>
  <c r="R311" i="26"/>
  <c r="J311" i="26"/>
  <c r="Z310" i="26"/>
  <c r="R310" i="26"/>
  <c r="J310" i="26"/>
  <c r="Z309" i="26"/>
  <c r="R309" i="26"/>
  <c r="J309" i="26"/>
  <c r="Z307" i="26"/>
  <c r="Z325" i="26" s="1"/>
  <c r="R307" i="26"/>
  <c r="R325" i="26" s="1"/>
  <c r="R399" i="26" s="1"/>
  <c r="J307" i="26"/>
  <c r="J325" i="26" s="1"/>
  <c r="O304" i="26" a="1"/>
  <c r="O304" i="26" s="1"/>
  <c r="Z301" i="26"/>
  <c r="R301" i="26"/>
  <c r="J301" i="26"/>
  <c r="Z300" i="26"/>
  <c r="R300" i="26"/>
  <c r="J300" i="26"/>
  <c r="Z299" i="26"/>
  <c r="R299" i="26"/>
  <c r="J299" i="26"/>
  <c r="Z298" i="26"/>
  <c r="R298" i="26"/>
  <c r="J298" i="26"/>
  <c r="Z297" i="26"/>
  <c r="R297" i="26"/>
  <c r="J297" i="26"/>
  <c r="Z296" i="26"/>
  <c r="R296" i="26"/>
  <c r="J296" i="26"/>
  <c r="Z295" i="26"/>
  <c r="R295" i="26"/>
  <c r="J295" i="26"/>
  <c r="Z294" i="26"/>
  <c r="R294" i="26"/>
  <c r="J294" i="26"/>
  <c r="Z293" i="26"/>
  <c r="R293" i="26"/>
  <c r="J293" i="26"/>
  <c r="Z292" i="26"/>
  <c r="R292" i="26"/>
  <c r="J292" i="26"/>
  <c r="Z290" i="26"/>
  <c r="R290" i="26"/>
  <c r="J290" i="26"/>
  <c r="Z285" i="26"/>
  <c r="R285" i="26"/>
  <c r="J285" i="26"/>
  <c r="Z284" i="26"/>
  <c r="R284" i="26"/>
  <c r="J284" i="26"/>
  <c r="Z283" i="26"/>
  <c r="R283" i="26"/>
  <c r="J283" i="26"/>
  <c r="Z282" i="26"/>
  <c r="R282" i="26"/>
  <c r="J282" i="26"/>
  <c r="Z281" i="26"/>
  <c r="R281" i="26"/>
  <c r="J281" i="26"/>
  <c r="Z280" i="26"/>
  <c r="R280" i="26"/>
  <c r="J280" i="26"/>
  <c r="Z279" i="26"/>
  <c r="R279" i="26"/>
  <c r="J279" i="26"/>
  <c r="Z278" i="26"/>
  <c r="R278" i="26"/>
  <c r="J278" i="26"/>
  <c r="Z277" i="26"/>
  <c r="R277" i="26"/>
  <c r="J277" i="26"/>
  <c r="Z276" i="26"/>
  <c r="R276" i="26"/>
  <c r="J276" i="26"/>
  <c r="Z274" i="26"/>
  <c r="R274" i="26"/>
  <c r="J274" i="26"/>
  <c r="R268" i="26"/>
  <c r="J268" i="26"/>
  <c r="R267" i="26"/>
  <c r="J267" i="26"/>
  <c r="R266" i="26"/>
  <c r="J266" i="26"/>
  <c r="R265" i="26"/>
  <c r="J265" i="26"/>
  <c r="R264" i="26"/>
  <c r="J264" i="26"/>
  <c r="R263" i="26"/>
  <c r="J263" i="26"/>
  <c r="R262" i="26"/>
  <c r="J262" i="26"/>
  <c r="R261" i="26"/>
  <c r="J261" i="26"/>
  <c r="R260" i="26"/>
  <c r="J260" i="26"/>
  <c r="R259" i="26"/>
  <c r="J259" i="26"/>
  <c r="R257" i="26"/>
  <c r="J257" i="26"/>
  <c r="R254" i="26"/>
  <c r="J254" i="26"/>
  <c r="R253" i="26"/>
  <c r="J253" i="26"/>
  <c r="R252" i="26"/>
  <c r="J252" i="26"/>
  <c r="R251" i="26"/>
  <c r="J251" i="26"/>
  <c r="R250" i="26"/>
  <c r="J250" i="26"/>
  <c r="R249" i="26"/>
  <c r="J249" i="26"/>
  <c r="R248" i="26"/>
  <c r="J248" i="26"/>
  <c r="R247" i="26"/>
  <c r="J247" i="26"/>
  <c r="R246" i="26"/>
  <c r="J246" i="26"/>
  <c r="R245" i="26"/>
  <c r="J245" i="26"/>
  <c r="R243" i="26"/>
  <c r="J243" i="26"/>
  <c r="R240" i="26"/>
  <c r="J240" i="26"/>
  <c r="R239" i="26"/>
  <c r="J239" i="26"/>
  <c r="R238" i="26"/>
  <c r="J238" i="26"/>
  <c r="R237" i="26"/>
  <c r="J237" i="26"/>
  <c r="R236" i="26"/>
  <c r="J236" i="26"/>
  <c r="R235" i="26"/>
  <c r="J235" i="26"/>
  <c r="R234" i="26"/>
  <c r="J234" i="26"/>
  <c r="R233" i="26"/>
  <c r="J233" i="26"/>
  <c r="R232" i="26"/>
  <c r="J232" i="26"/>
  <c r="R231" i="26"/>
  <c r="J231" i="26"/>
  <c r="R229" i="26"/>
  <c r="J229" i="26"/>
  <c r="R226" i="26"/>
  <c r="J226" i="26"/>
  <c r="R225" i="26"/>
  <c r="J225" i="26"/>
  <c r="R224" i="26"/>
  <c r="J224" i="26"/>
  <c r="R223" i="26"/>
  <c r="J223" i="26"/>
  <c r="R222" i="26"/>
  <c r="J222" i="26"/>
  <c r="R221" i="26"/>
  <c r="J221" i="26"/>
  <c r="R220" i="26"/>
  <c r="J220" i="26"/>
  <c r="R219" i="26"/>
  <c r="J219" i="26"/>
  <c r="R218" i="26"/>
  <c r="J218" i="26"/>
  <c r="R217" i="26"/>
  <c r="J217" i="26"/>
  <c r="R215" i="26"/>
  <c r="J215" i="26"/>
  <c r="R212" i="26"/>
  <c r="J212" i="26"/>
  <c r="R211" i="26"/>
  <c r="J211" i="26"/>
  <c r="R210" i="26"/>
  <c r="J210" i="26"/>
  <c r="R209" i="26"/>
  <c r="J209" i="26"/>
  <c r="R208" i="26"/>
  <c r="J208" i="26"/>
  <c r="R207" i="26"/>
  <c r="J207" i="26"/>
  <c r="R206" i="26"/>
  <c r="J206" i="26"/>
  <c r="R205" i="26"/>
  <c r="J205" i="26"/>
  <c r="R204" i="26"/>
  <c r="J204" i="26"/>
  <c r="R203" i="26"/>
  <c r="J203" i="26"/>
  <c r="R201" i="26"/>
  <c r="J201" i="26"/>
  <c r="R197" i="26"/>
  <c r="J197" i="26"/>
  <c r="R196" i="26"/>
  <c r="J196" i="26"/>
  <c r="R195" i="26"/>
  <c r="J195" i="26"/>
  <c r="R194" i="26"/>
  <c r="J194" i="26"/>
  <c r="R193" i="26"/>
  <c r="J193" i="26"/>
  <c r="R192" i="26"/>
  <c r="J192" i="26"/>
  <c r="R191" i="26"/>
  <c r="J191" i="26"/>
  <c r="R190" i="26"/>
  <c r="J190" i="26"/>
  <c r="R189" i="26"/>
  <c r="J189" i="26"/>
  <c r="R188" i="26"/>
  <c r="J188" i="26"/>
  <c r="R186" i="26"/>
  <c r="J186" i="26"/>
  <c r="R181" i="26"/>
  <c r="J181" i="26"/>
  <c r="R180" i="26"/>
  <c r="J180" i="26"/>
  <c r="R179" i="26"/>
  <c r="J179" i="26"/>
  <c r="R178" i="26"/>
  <c r="J178" i="26"/>
  <c r="R177" i="26"/>
  <c r="J177" i="26"/>
  <c r="R176" i="26"/>
  <c r="J176" i="26"/>
  <c r="R175" i="26"/>
  <c r="J175" i="26"/>
  <c r="R174" i="26"/>
  <c r="J174" i="26"/>
  <c r="R173" i="26"/>
  <c r="J173" i="26"/>
  <c r="R172" i="26"/>
  <c r="J172" i="26"/>
  <c r="R170" i="26"/>
  <c r="J170" i="26"/>
  <c r="Z156" i="26"/>
  <c r="R156" i="26"/>
  <c r="J156" i="26"/>
  <c r="Z155" i="26"/>
  <c r="R155" i="26"/>
  <c r="J155" i="26"/>
  <c r="Z154" i="26"/>
  <c r="R154" i="26"/>
  <c r="J154" i="26"/>
  <c r="Z153" i="26"/>
  <c r="R153" i="26"/>
  <c r="J153" i="26"/>
  <c r="Z152" i="26"/>
  <c r="R152" i="26"/>
  <c r="J152" i="26"/>
  <c r="Z151" i="26"/>
  <c r="R151" i="26"/>
  <c r="J151" i="26"/>
  <c r="Z150" i="26"/>
  <c r="R150" i="26"/>
  <c r="J150" i="26"/>
  <c r="Z149" i="26"/>
  <c r="R149" i="26"/>
  <c r="J149" i="26"/>
  <c r="Z148" i="26"/>
  <c r="R148" i="26"/>
  <c r="J148" i="26"/>
  <c r="Z147" i="26"/>
  <c r="R147" i="26"/>
  <c r="J147" i="26"/>
  <c r="Z145" i="26"/>
  <c r="Z163" i="26" s="1"/>
  <c r="R145" i="26"/>
  <c r="R163" i="26" s="1"/>
  <c r="J145" i="26"/>
  <c r="J163" i="26" s="1"/>
  <c r="Z139" i="26"/>
  <c r="R139" i="26"/>
  <c r="J139" i="26"/>
  <c r="Z138" i="26"/>
  <c r="R138" i="26"/>
  <c r="J138" i="26"/>
  <c r="Z137" i="26"/>
  <c r="R137" i="26"/>
  <c r="J137" i="26"/>
  <c r="Z136" i="26"/>
  <c r="R136" i="26"/>
  <c r="J136" i="26"/>
  <c r="Z135" i="26"/>
  <c r="R135" i="26"/>
  <c r="J135" i="26"/>
  <c r="Z134" i="26"/>
  <c r="R134" i="26"/>
  <c r="J134" i="26"/>
  <c r="Z133" i="26"/>
  <c r="R133" i="26"/>
  <c r="J133" i="26"/>
  <c r="Z132" i="26"/>
  <c r="R132" i="26"/>
  <c r="J132" i="26"/>
  <c r="Z131" i="26"/>
  <c r="R131" i="26"/>
  <c r="J131" i="26"/>
  <c r="Z130" i="26"/>
  <c r="R130" i="26"/>
  <c r="J130" i="26"/>
  <c r="Z128" i="26"/>
  <c r="R128" i="26"/>
  <c r="J128" i="26"/>
  <c r="Z122" i="26"/>
  <c r="R122" i="26"/>
  <c r="J122" i="26"/>
  <c r="Z121" i="26"/>
  <c r="R121" i="26"/>
  <c r="J121" i="26"/>
  <c r="Z120" i="26"/>
  <c r="R120" i="26"/>
  <c r="J120" i="26"/>
  <c r="Z119" i="26"/>
  <c r="R119" i="26"/>
  <c r="J119" i="26"/>
  <c r="Z118" i="26"/>
  <c r="R118" i="26"/>
  <c r="J118" i="26"/>
  <c r="Z117" i="26"/>
  <c r="R117" i="26"/>
  <c r="J117" i="26"/>
  <c r="Z116" i="26"/>
  <c r="R116" i="26"/>
  <c r="J116" i="26"/>
  <c r="Z115" i="26"/>
  <c r="R115" i="26"/>
  <c r="J115" i="26"/>
  <c r="Z114" i="26"/>
  <c r="R114" i="26"/>
  <c r="J114" i="26"/>
  <c r="Z113" i="26"/>
  <c r="R113" i="26"/>
  <c r="J113" i="26"/>
  <c r="Z111" i="26"/>
  <c r="R111" i="26"/>
  <c r="J111" i="26"/>
  <c r="R105" i="26"/>
  <c r="J105" i="26"/>
  <c r="R104" i="26"/>
  <c r="J104" i="26"/>
  <c r="R103" i="26"/>
  <c r="J103" i="26"/>
  <c r="R102" i="26"/>
  <c r="J102" i="26"/>
  <c r="R101" i="26"/>
  <c r="J101" i="26"/>
  <c r="R100" i="26"/>
  <c r="J100" i="26"/>
  <c r="R99" i="26"/>
  <c r="J99" i="26"/>
  <c r="R98" i="26"/>
  <c r="J98" i="26"/>
  <c r="R97" i="26"/>
  <c r="J97" i="26"/>
  <c r="R96" i="26"/>
  <c r="J96" i="26"/>
  <c r="R94" i="26"/>
  <c r="J94" i="26"/>
  <c r="R91" i="26"/>
  <c r="J91" i="26"/>
  <c r="R90" i="26"/>
  <c r="J90" i="26"/>
  <c r="R89" i="26"/>
  <c r="J89" i="26"/>
  <c r="R88" i="26"/>
  <c r="J88" i="26"/>
  <c r="R87" i="26"/>
  <c r="J87" i="26"/>
  <c r="R86" i="26"/>
  <c r="J86" i="26"/>
  <c r="R85" i="26"/>
  <c r="J85" i="26"/>
  <c r="R84" i="26"/>
  <c r="J84" i="26"/>
  <c r="R83" i="26"/>
  <c r="J83" i="26"/>
  <c r="R82" i="26"/>
  <c r="J82" i="26"/>
  <c r="R80" i="26"/>
  <c r="J80" i="26"/>
  <c r="R77" i="26"/>
  <c r="J77" i="26"/>
  <c r="R76" i="26"/>
  <c r="J76" i="26"/>
  <c r="R75" i="26"/>
  <c r="J75" i="26"/>
  <c r="R74" i="26"/>
  <c r="J74" i="26"/>
  <c r="R73" i="26"/>
  <c r="J73" i="26"/>
  <c r="R72" i="26"/>
  <c r="J72" i="26"/>
  <c r="R71" i="26"/>
  <c r="J71" i="26"/>
  <c r="R70" i="26"/>
  <c r="J70" i="26"/>
  <c r="R69" i="26"/>
  <c r="J69" i="26"/>
  <c r="R68" i="26"/>
  <c r="J68" i="26"/>
  <c r="R66" i="26"/>
  <c r="J66" i="26"/>
  <c r="R63" i="26"/>
  <c r="J63" i="26"/>
  <c r="R62" i="26"/>
  <c r="J62" i="26"/>
  <c r="R61" i="26"/>
  <c r="J61" i="26"/>
  <c r="R60" i="26"/>
  <c r="J60" i="26"/>
  <c r="R59" i="26"/>
  <c r="J59" i="26"/>
  <c r="R58" i="26"/>
  <c r="J58" i="26"/>
  <c r="R57" i="26"/>
  <c r="J57" i="26"/>
  <c r="R56" i="26"/>
  <c r="J56" i="26"/>
  <c r="R55" i="26"/>
  <c r="J55" i="26"/>
  <c r="R54" i="26"/>
  <c r="J54" i="26"/>
  <c r="R52" i="26"/>
  <c r="J52" i="26"/>
  <c r="R49" i="26"/>
  <c r="J49" i="26"/>
  <c r="R48" i="26"/>
  <c r="J48" i="26"/>
  <c r="R47" i="26"/>
  <c r="J47" i="26"/>
  <c r="R46" i="26"/>
  <c r="J46" i="26"/>
  <c r="R45" i="26"/>
  <c r="J45" i="26"/>
  <c r="R44" i="26"/>
  <c r="J44" i="26"/>
  <c r="R43" i="26"/>
  <c r="J43" i="26"/>
  <c r="R42" i="26"/>
  <c r="J42" i="26"/>
  <c r="R41" i="26"/>
  <c r="J41" i="26"/>
  <c r="R40" i="26"/>
  <c r="J40" i="26"/>
  <c r="R38" i="26"/>
  <c r="J38" i="26"/>
  <c r="R34" i="26"/>
  <c r="J34" i="26"/>
  <c r="R33" i="26"/>
  <c r="J33" i="26"/>
  <c r="R32" i="26"/>
  <c r="J32" i="26"/>
  <c r="R31" i="26"/>
  <c r="J31" i="26"/>
  <c r="R30" i="26"/>
  <c r="J30" i="26"/>
  <c r="R29" i="26"/>
  <c r="J29" i="26"/>
  <c r="R28" i="26"/>
  <c r="J28" i="26"/>
  <c r="R27" i="26"/>
  <c r="J27" i="26"/>
  <c r="R26" i="26"/>
  <c r="J26" i="26"/>
  <c r="R25" i="26"/>
  <c r="J25" i="26"/>
  <c r="R23" i="26"/>
  <c r="J23" i="26"/>
  <c r="R18" i="26"/>
  <c r="J18" i="26"/>
  <c r="R17" i="26"/>
  <c r="J17" i="26"/>
  <c r="R16" i="26"/>
  <c r="J16" i="26"/>
  <c r="R15" i="26"/>
  <c r="J15" i="26"/>
  <c r="B15" i="26"/>
  <c r="R14" i="26"/>
  <c r="J14" i="26"/>
  <c r="R13" i="26"/>
  <c r="J13" i="26"/>
  <c r="R12" i="26"/>
  <c r="J12" i="26"/>
  <c r="R11" i="26"/>
  <c r="J11" i="26"/>
  <c r="R10" i="26"/>
  <c r="J10" i="26"/>
  <c r="R9" i="26"/>
  <c r="J9" i="26"/>
  <c r="R7" i="26"/>
  <c r="J7" i="26"/>
  <c r="C4" i="26"/>
  <c r="Z415" i="32"/>
  <c r="R415" i="32"/>
  <c r="J415" i="32"/>
  <c r="Z414" i="32"/>
  <c r="R414" i="32"/>
  <c r="J414" i="32"/>
  <c r="Z413" i="32"/>
  <c r="R413" i="32"/>
  <c r="J413" i="32"/>
  <c r="Z412" i="32"/>
  <c r="R412" i="32"/>
  <c r="J412" i="32"/>
  <c r="Z411" i="32"/>
  <c r="R411" i="32"/>
  <c r="J411" i="32"/>
  <c r="Z410" i="32"/>
  <c r="R410" i="32"/>
  <c r="J410" i="32"/>
  <c r="Z409" i="32"/>
  <c r="R409" i="32"/>
  <c r="J409" i="32"/>
  <c r="Z408" i="32"/>
  <c r="R408" i="32"/>
  <c r="J408" i="32"/>
  <c r="Z407" i="32"/>
  <c r="R407" i="32"/>
  <c r="J407" i="32"/>
  <c r="Z406" i="32"/>
  <c r="R406" i="32"/>
  <c r="J406" i="32"/>
  <c r="Z404" i="32"/>
  <c r="R404" i="32"/>
  <c r="J404" i="32"/>
  <c r="Z399" i="32"/>
  <c r="J399" i="32"/>
  <c r="Z393" i="32"/>
  <c r="R393" i="32"/>
  <c r="J393" i="32"/>
  <c r="Z392" i="32"/>
  <c r="R392" i="32"/>
  <c r="J392" i="32"/>
  <c r="Z391" i="32"/>
  <c r="R391" i="32"/>
  <c r="J391" i="32"/>
  <c r="Z390" i="32"/>
  <c r="R390" i="32"/>
  <c r="J390" i="32"/>
  <c r="Z389" i="32"/>
  <c r="R389" i="32"/>
  <c r="J389" i="32"/>
  <c r="Z388" i="32"/>
  <c r="R388" i="32"/>
  <c r="J388" i="32"/>
  <c r="Z387" i="32"/>
  <c r="R387" i="32"/>
  <c r="J387" i="32"/>
  <c r="Z386" i="32"/>
  <c r="R386" i="32"/>
  <c r="J386" i="32"/>
  <c r="Z385" i="32"/>
  <c r="R385" i="32"/>
  <c r="J385" i="32"/>
  <c r="Z384" i="32"/>
  <c r="R384" i="32"/>
  <c r="J384" i="32"/>
  <c r="Z382" i="32"/>
  <c r="R382" i="32"/>
  <c r="J382" i="32"/>
  <c r="Z376" i="32"/>
  <c r="R376" i="32"/>
  <c r="J376" i="32"/>
  <c r="Z375" i="32"/>
  <c r="R375" i="32"/>
  <c r="J375" i="32"/>
  <c r="Z374" i="32"/>
  <c r="R374" i="32"/>
  <c r="J374" i="32"/>
  <c r="Z373" i="32"/>
  <c r="R373" i="32"/>
  <c r="J373" i="32"/>
  <c r="Z372" i="32"/>
  <c r="R372" i="32"/>
  <c r="J372" i="32"/>
  <c r="Z371" i="32"/>
  <c r="R371" i="32"/>
  <c r="J371" i="32"/>
  <c r="Z370" i="32"/>
  <c r="R370" i="32"/>
  <c r="J370" i="32"/>
  <c r="Z369" i="32"/>
  <c r="R369" i="32"/>
  <c r="J369" i="32"/>
  <c r="Z368" i="32"/>
  <c r="R368" i="32"/>
  <c r="J368" i="32"/>
  <c r="Z367" i="32"/>
  <c r="R367" i="32"/>
  <c r="J367" i="32"/>
  <c r="Z365" i="32"/>
  <c r="R365" i="32"/>
  <c r="J365" i="32"/>
  <c r="Z359" i="32"/>
  <c r="R359" i="32"/>
  <c r="J359" i="32"/>
  <c r="Z358" i="32"/>
  <c r="R358" i="32"/>
  <c r="J358" i="32"/>
  <c r="Z357" i="32"/>
  <c r="R357" i="32"/>
  <c r="J357" i="32"/>
  <c r="Z356" i="32"/>
  <c r="R356" i="32"/>
  <c r="J356" i="32"/>
  <c r="Z355" i="32"/>
  <c r="R355" i="32"/>
  <c r="J355" i="32"/>
  <c r="Z354" i="32"/>
  <c r="R354" i="32"/>
  <c r="J354" i="32"/>
  <c r="Z353" i="32"/>
  <c r="R353" i="32"/>
  <c r="J353" i="32"/>
  <c r="Z352" i="32"/>
  <c r="R352" i="32"/>
  <c r="J352" i="32"/>
  <c r="Z351" i="32"/>
  <c r="R351" i="32"/>
  <c r="J351" i="32"/>
  <c r="Z350" i="32"/>
  <c r="R350" i="32"/>
  <c r="J350" i="32"/>
  <c r="Z348" i="32"/>
  <c r="R348" i="32"/>
  <c r="J348" i="32"/>
  <c r="R343" i="32"/>
  <c r="J343" i="32"/>
  <c r="R342" i="32"/>
  <c r="J342" i="32"/>
  <c r="R341" i="32"/>
  <c r="J341" i="32"/>
  <c r="R340" i="32"/>
  <c r="J340" i="32"/>
  <c r="R339" i="32"/>
  <c r="J339" i="32"/>
  <c r="R338" i="32"/>
  <c r="J338" i="32"/>
  <c r="R337" i="32"/>
  <c r="J337" i="32"/>
  <c r="R336" i="32"/>
  <c r="J336" i="32"/>
  <c r="R335" i="32"/>
  <c r="J335" i="32"/>
  <c r="R334" i="32"/>
  <c r="J334" i="32"/>
  <c r="R332" i="32"/>
  <c r="J332" i="32"/>
  <c r="Z318" i="32"/>
  <c r="R318" i="32"/>
  <c r="J318" i="32"/>
  <c r="Z317" i="32"/>
  <c r="R317" i="32"/>
  <c r="J317" i="32"/>
  <c r="Z316" i="32"/>
  <c r="R316" i="32"/>
  <c r="J316" i="32"/>
  <c r="Z315" i="32"/>
  <c r="R315" i="32"/>
  <c r="J315" i="32"/>
  <c r="Z314" i="32"/>
  <c r="R314" i="32"/>
  <c r="J314" i="32"/>
  <c r="Z313" i="32"/>
  <c r="R313" i="32"/>
  <c r="J313" i="32"/>
  <c r="Z312" i="32"/>
  <c r="R312" i="32"/>
  <c r="J312" i="32"/>
  <c r="Z311" i="32"/>
  <c r="R311" i="32"/>
  <c r="J311" i="32"/>
  <c r="Z310" i="32"/>
  <c r="R310" i="32"/>
  <c r="J310" i="32"/>
  <c r="Z309" i="32"/>
  <c r="R309" i="32"/>
  <c r="J309" i="32"/>
  <c r="Z307" i="32"/>
  <c r="Z325" i="32" s="1"/>
  <c r="R307" i="32"/>
  <c r="R325" i="32" s="1"/>
  <c r="R399" i="32" s="1"/>
  <c r="J307" i="32"/>
  <c r="J325" i="32" s="1"/>
  <c r="O304" i="32"/>
  <c r="O304" i="32" a="1"/>
  <c r="Z301" i="32"/>
  <c r="R301" i="32"/>
  <c r="J301" i="32"/>
  <c r="Z300" i="32"/>
  <c r="R300" i="32"/>
  <c r="J300" i="32"/>
  <c r="Z299" i="32"/>
  <c r="R299" i="32"/>
  <c r="J299" i="32"/>
  <c r="Z298" i="32"/>
  <c r="R298" i="32"/>
  <c r="J298" i="32"/>
  <c r="Z297" i="32"/>
  <c r="R297" i="32"/>
  <c r="J297" i="32"/>
  <c r="Z296" i="32"/>
  <c r="R296" i="32"/>
  <c r="J296" i="32"/>
  <c r="Z295" i="32"/>
  <c r="R295" i="32"/>
  <c r="J295" i="32"/>
  <c r="Z294" i="32"/>
  <c r="R294" i="32"/>
  <c r="J294" i="32"/>
  <c r="Z293" i="32"/>
  <c r="R293" i="32"/>
  <c r="J293" i="32"/>
  <c r="Z292" i="32"/>
  <c r="R292" i="32"/>
  <c r="J292" i="32"/>
  <c r="Z290" i="32"/>
  <c r="R290" i="32"/>
  <c r="J290" i="32"/>
  <c r="Z285" i="32"/>
  <c r="R285" i="32"/>
  <c r="J285" i="32"/>
  <c r="Z284" i="32"/>
  <c r="R284" i="32"/>
  <c r="J284" i="32"/>
  <c r="Z283" i="32"/>
  <c r="R283" i="32"/>
  <c r="J283" i="32"/>
  <c r="Z282" i="32"/>
  <c r="R282" i="32"/>
  <c r="J282" i="32"/>
  <c r="Z281" i="32"/>
  <c r="R281" i="32"/>
  <c r="J281" i="32"/>
  <c r="Z280" i="32"/>
  <c r="R280" i="32"/>
  <c r="J280" i="32"/>
  <c r="Z279" i="32"/>
  <c r="R279" i="32"/>
  <c r="J279" i="32"/>
  <c r="Z278" i="32"/>
  <c r="R278" i="32"/>
  <c r="J278" i="32"/>
  <c r="Z277" i="32"/>
  <c r="R277" i="32"/>
  <c r="J277" i="32"/>
  <c r="Z276" i="32"/>
  <c r="R276" i="32"/>
  <c r="J276" i="32"/>
  <c r="Z274" i="32"/>
  <c r="R274" i="32"/>
  <c r="J274" i="32"/>
  <c r="R268" i="32"/>
  <c r="J268" i="32"/>
  <c r="R267" i="32"/>
  <c r="J267" i="32"/>
  <c r="R266" i="32"/>
  <c r="J266" i="32"/>
  <c r="R265" i="32"/>
  <c r="J265" i="32"/>
  <c r="R264" i="32"/>
  <c r="J264" i="32"/>
  <c r="R263" i="32"/>
  <c r="J263" i="32"/>
  <c r="R262" i="32"/>
  <c r="J262" i="32"/>
  <c r="R261" i="32"/>
  <c r="J261" i="32"/>
  <c r="R260" i="32"/>
  <c r="J260" i="32"/>
  <c r="R259" i="32"/>
  <c r="J259" i="32"/>
  <c r="R257" i="32"/>
  <c r="J257" i="32"/>
  <c r="R254" i="32"/>
  <c r="J254" i="32"/>
  <c r="R253" i="32"/>
  <c r="J253" i="32"/>
  <c r="R252" i="32"/>
  <c r="J252" i="32"/>
  <c r="R251" i="32"/>
  <c r="J251" i="32"/>
  <c r="R250" i="32"/>
  <c r="J250" i="32"/>
  <c r="R249" i="32"/>
  <c r="J249" i="32"/>
  <c r="R248" i="32"/>
  <c r="J248" i="32"/>
  <c r="R247" i="32"/>
  <c r="J247" i="32"/>
  <c r="R246" i="32"/>
  <c r="J246" i="32"/>
  <c r="R245" i="32"/>
  <c r="J245" i="32"/>
  <c r="R243" i="32"/>
  <c r="J243" i="32"/>
  <c r="R240" i="32"/>
  <c r="J240" i="32"/>
  <c r="R239" i="32"/>
  <c r="J239" i="32"/>
  <c r="R238" i="32"/>
  <c r="J238" i="32"/>
  <c r="R237" i="32"/>
  <c r="J237" i="32"/>
  <c r="R236" i="32"/>
  <c r="J236" i="32"/>
  <c r="R235" i="32"/>
  <c r="J235" i="32"/>
  <c r="R234" i="32"/>
  <c r="J234" i="32"/>
  <c r="R233" i="32"/>
  <c r="J233" i="32"/>
  <c r="R232" i="32"/>
  <c r="J232" i="32"/>
  <c r="R231" i="32"/>
  <c r="J231" i="32"/>
  <c r="R229" i="32"/>
  <c r="J229" i="32"/>
  <c r="R226" i="32"/>
  <c r="J226" i="32"/>
  <c r="R225" i="32"/>
  <c r="J225" i="32"/>
  <c r="R224" i="32"/>
  <c r="J224" i="32"/>
  <c r="R223" i="32"/>
  <c r="J223" i="32"/>
  <c r="R222" i="32"/>
  <c r="J222" i="32"/>
  <c r="R221" i="32"/>
  <c r="J221" i="32"/>
  <c r="R220" i="32"/>
  <c r="J220" i="32"/>
  <c r="R219" i="32"/>
  <c r="J219" i="32"/>
  <c r="R218" i="32"/>
  <c r="J218" i="32"/>
  <c r="R217" i="32"/>
  <c r="J217" i="32"/>
  <c r="R215" i="32"/>
  <c r="J215" i="32"/>
  <c r="R212" i="32"/>
  <c r="J212" i="32"/>
  <c r="R211" i="32"/>
  <c r="J211" i="32"/>
  <c r="R210" i="32"/>
  <c r="J210" i="32"/>
  <c r="R209" i="32"/>
  <c r="J209" i="32"/>
  <c r="R208" i="32"/>
  <c r="J208" i="32"/>
  <c r="R207" i="32"/>
  <c r="J207" i="32"/>
  <c r="R206" i="32"/>
  <c r="J206" i="32"/>
  <c r="R205" i="32"/>
  <c r="J205" i="32"/>
  <c r="R204" i="32"/>
  <c r="J204" i="32"/>
  <c r="R203" i="32"/>
  <c r="J203" i="32"/>
  <c r="R201" i="32"/>
  <c r="J201" i="32"/>
  <c r="R197" i="32"/>
  <c r="J197" i="32"/>
  <c r="R196" i="32"/>
  <c r="J196" i="32"/>
  <c r="R195" i="32"/>
  <c r="J195" i="32"/>
  <c r="R194" i="32"/>
  <c r="J194" i="32"/>
  <c r="R193" i="32"/>
  <c r="J193" i="32"/>
  <c r="R192" i="32"/>
  <c r="J192" i="32"/>
  <c r="R191" i="32"/>
  <c r="J191" i="32"/>
  <c r="R190" i="32"/>
  <c r="J190" i="32"/>
  <c r="R189" i="32"/>
  <c r="J189" i="32"/>
  <c r="R188" i="32"/>
  <c r="J188" i="32"/>
  <c r="R186" i="32"/>
  <c r="J186" i="32"/>
  <c r="R181" i="32"/>
  <c r="J181" i="32"/>
  <c r="R180" i="32"/>
  <c r="J180" i="32"/>
  <c r="R179" i="32"/>
  <c r="J179" i="32"/>
  <c r="R178" i="32"/>
  <c r="J178" i="32"/>
  <c r="R177" i="32"/>
  <c r="J177" i="32"/>
  <c r="R176" i="32"/>
  <c r="J176" i="32"/>
  <c r="R175" i="32"/>
  <c r="J175" i="32"/>
  <c r="R174" i="32"/>
  <c r="J174" i="32"/>
  <c r="R173" i="32"/>
  <c r="J173" i="32"/>
  <c r="R172" i="32"/>
  <c r="J172" i="32"/>
  <c r="R170" i="32"/>
  <c r="J170" i="32"/>
  <c r="Z156" i="32"/>
  <c r="R156" i="32"/>
  <c r="J156" i="32"/>
  <c r="Z155" i="32"/>
  <c r="R155" i="32"/>
  <c r="J155" i="32"/>
  <c r="Z154" i="32"/>
  <c r="R154" i="32"/>
  <c r="J154" i="32"/>
  <c r="Z153" i="32"/>
  <c r="R153" i="32"/>
  <c r="J153" i="32"/>
  <c r="Z152" i="32"/>
  <c r="R152" i="32"/>
  <c r="J152" i="32"/>
  <c r="Z151" i="32"/>
  <c r="R151" i="32"/>
  <c r="J151" i="32"/>
  <c r="Z150" i="32"/>
  <c r="R150" i="32"/>
  <c r="J150" i="32"/>
  <c r="Z149" i="32"/>
  <c r="R149" i="32"/>
  <c r="J149" i="32"/>
  <c r="Z148" i="32"/>
  <c r="R148" i="32"/>
  <c r="J148" i="32"/>
  <c r="Z147" i="32"/>
  <c r="R147" i="32"/>
  <c r="J147" i="32"/>
  <c r="Z145" i="32"/>
  <c r="Z163" i="32" s="1"/>
  <c r="R145" i="32"/>
  <c r="R163" i="32" s="1"/>
  <c r="J145" i="32"/>
  <c r="J163" i="32" s="1"/>
  <c r="Z139" i="32"/>
  <c r="R139" i="32"/>
  <c r="J139" i="32"/>
  <c r="Z138" i="32"/>
  <c r="R138" i="32"/>
  <c r="J138" i="32"/>
  <c r="Z137" i="32"/>
  <c r="R137" i="32"/>
  <c r="J137" i="32"/>
  <c r="Z136" i="32"/>
  <c r="R136" i="32"/>
  <c r="J136" i="32"/>
  <c r="Z135" i="32"/>
  <c r="R135" i="32"/>
  <c r="J135" i="32"/>
  <c r="Z134" i="32"/>
  <c r="R134" i="32"/>
  <c r="J134" i="32"/>
  <c r="Z133" i="32"/>
  <c r="R133" i="32"/>
  <c r="J133" i="32"/>
  <c r="Z132" i="32"/>
  <c r="R132" i="32"/>
  <c r="J132" i="32"/>
  <c r="Z131" i="32"/>
  <c r="R131" i="32"/>
  <c r="J131" i="32"/>
  <c r="Z130" i="32"/>
  <c r="R130" i="32"/>
  <c r="J130" i="32"/>
  <c r="Z128" i="32"/>
  <c r="R128" i="32"/>
  <c r="J128" i="32"/>
  <c r="Z122" i="32"/>
  <c r="R122" i="32"/>
  <c r="J122" i="32"/>
  <c r="Z121" i="32"/>
  <c r="R121" i="32"/>
  <c r="J121" i="32"/>
  <c r="Z120" i="32"/>
  <c r="R120" i="32"/>
  <c r="J120" i="32"/>
  <c r="Z119" i="32"/>
  <c r="R119" i="32"/>
  <c r="J119" i="32"/>
  <c r="Z118" i="32"/>
  <c r="R118" i="32"/>
  <c r="J118" i="32"/>
  <c r="Z117" i="32"/>
  <c r="R117" i="32"/>
  <c r="J117" i="32"/>
  <c r="Z116" i="32"/>
  <c r="R116" i="32"/>
  <c r="J116" i="32"/>
  <c r="Z115" i="32"/>
  <c r="R115" i="32"/>
  <c r="J115" i="32"/>
  <c r="Z114" i="32"/>
  <c r="R114" i="32"/>
  <c r="J114" i="32"/>
  <c r="Z113" i="32"/>
  <c r="R113" i="32"/>
  <c r="J113" i="32"/>
  <c r="Z111" i="32"/>
  <c r="R111" i="32"/>
  <c r="J111" i="32"/>
  <c r="R105" i="32"/>
  <c r="J105" i="32"/>
  <c r="R104" i="32"/>
  <c r="J104" i="32"/>
  <c r="R103" i="32"/>
  <c r="J103" i="32"/>
  <c r="R102" i="32"/>
  <c r="J102" i="32"/>
  <c r="R101" i="32"/>
  <c r="J101" i="32"/>
  <c r="R100" i="32"/>
  <c r="J100" i="32"/>
  <c r="R99" i="32"/>
  <c r="J99" i="32"/>
  <c r="R98" i="32"/>
  <c r="J98" i="32"/>
  <c r="R97" i="32"/>
  <c r="J97" i="32"/>
  <c r="R96" i="32"/>
  <c r="J96" i="32"/>
  <c r="R94" i="32"/>
  <c r="J94" i="32"/>
  <c r="R91" i="32"/>
  <c r="J91" i="32"/>
  <c r="R90" i="32"/>
  <c r="J90" i="32"/>
  <c r="R89" i="32"/>
  <c r="J89" i="32"/>
  <c r="R88" i="32"/>
  <c r="J88" i="32"/>
  <c r="R87" i="32"/>
  <c r="J87" i="32"/>
  <c r="R86" i="32"/>
  <c r="J86" i="32"/>
  <c r="R85" i="32"/>
  <c r="J85" i="32"/>
  <c r="R84" i="32"/>
  <c r="J84" i="32"/>
  <c r="R83" i="32"/>
  <c r="J83" i="32"/>
  <c r="R82" i="32"/>
  <c r="J82" i="32"/>
  <c r="R80" i="32"/>
  <c r="J80" i="32"/>
  <c r="R77" i="32"/>
  <c r="J77" i="32"/>
  <c r="R76" i="32"/>
  <c r="J76" i="32"/>
  <c r="R75" i="32"/>
  <c r="J75" i="32"/>
  <c r="R74" i="32"/>
  <c r="J74" i="32"/>
  <c r="R73" i="32"/>
  <c r="J73" i="32"/>
  <c r="R72" i="32"/>
  <c r="J72" i="32"/>
  <c r="R71" i="32"/>
  <c r="J71" i="32"/>
  <c r="R70" i="32"/>
  <c r="J70" i="32"/>
  <c r="R69" i="32"/>
  <c r="J69" i="32"/>
  <c r="R68" i="32"/>
  <c r="J68" i="32"/>
  <c r="R66" i="32"/>
  <c r="J66" i="32"/>
  <c r="R63" i="32"/>
  <c r="J63" i="32"/>
  <c r="R62" i="32"/>
  <c r="J62" i="32"/>
  <c r="R61" i="32"/>
  <c r="J61" i="32"/>
  <c r="R60" i="32"/>
  <c r="J60" i="32"/>
  <c r="R59" i="32"/>
  <c r="J59" i="32"/>
  <c r="R58" i="32"/>
  <c r="J58" i="32"/>
  <c r="R57" i="32"/>
  <c r="J57" i="32"/>
  <c r="R56" i="32"/>
  <c r="J56" i="32"/>
  <c r="R55" i="32"/>
  <c r="J55" i="32"/>
  <c r="R54" i="32"/>
  <c r="J54" i="32"/>
  <c r="R52" i="32"/>
  <c r="J52" i="32"/>
  <c r="R49" i="32"/>
  <c r="J49" i="32"/>
  <c r="R48" i="32"/>
  <c r="J48" i="32"/>
  <c r="R47" i="32"/>
  <c r="J47" i="32"/>
  <c r="R46" i="32"/>
  <c r="J46" i="32"/>
  <c r="R45" i="32"/>
  <c r="J45" i="32"/>
  <c r="R44" i="32"/>
  <c r="J44" i="32"/>
  <c r="R43" i="32"/>
  <c r="J43" i="32"/>
  <c r="R42" i="32"/>
  <c r="J42" i="32"/>
  <c r="R41" i="32"/>
  <c r="J41" i="32"/>
  <c r="R40" i="32"/>
  <c r="J40" i="32"/>
  <c r="R38" i="32"/>
  <c r="J38" i="32"/>
  <c r="R34" i="32"/>
  <c r="J34" i="32"/>
  <c r="R33" i="32"/>
  <c r="J33" i="32"/>
  <c r="R32" i="32"/>
  <c r="J32" i="32"/>
  <c r="R31" i="32"/>
  <c r="J31" i="32"/>
  <c r="R30" i="32"/>
  <c r="J30" i="32"/>
  <c r="R29" i="32"/>
  <c r="J29" i="32"/>
  <c r="R28" i="32"/>
  <c r="J28" i="32"/>
  <c r="R27" i="32"/>
  <c r="J27" i="32"/>
  <c r="R26" i="32"/>
  <c r="J26" i="32"/>
  <c r="R25" i="32"/>
  <c r="J25" i="32"/>
  <c r="R23" i="32"/>
  <c r="J23" i="32"/>
  <c r="R18" i="32"/>
  <c r="J18" i="32"/>
  <c r="R17" i="32"/>
  <c r="J17" i="32"/>
  <c r="R16" i="32"/>
  <c r="J16" i="32"/>
  <c r="R15" i="32"/>
  <c r="J15" i="32"/>
  <c r="B15" i="32"/>
  <c r="R14" i="32"/>
  <c r="J14" i="32"/>
  <c r="R13" i="32"/>
  <c r="J13" i="32"/>
  <c r="R12" i="32"/>
  <c r="J12" i="32"/>
  <c r="R11" i="32"/>
  <c r="J11" i="32"/>
  <c r="R10" i="32"/>
  <c r="J10" i="32"/>
  <c r="R9" i="32"/>
  <c r="J9" i="32"/>
  <c r="R7" i="32"/>
  <c r="J7" i="32"/>
  <c r="C4" i="32"/>
  <c r="Z415" i="31"/>
  <c r="R415" i="31"/>
  <c r="J415" i="31"/>
  <c r="Z414" i="31"/>
  <c r="R414" i="31"/>
  <c r="J414" i="31"/>
  <c r="Z413" i="31"/>
  <c r="R413" i="31"/>
  <c r="J413" i="31"/>
  <c r="Z412" i="31"/>
  <c r="R412" i="31"/>
  <c r="J412" i="31"/>
  <c r="Z411" i="31"/>
  <c r="R411" i="31"/>
  <c r="J411" i="31"/>
  <c r="Z410" i="31"/>
  <c r="R410" i="31"/>
  <c r="J410" i="31"/>
  <c r="Z409" i="31"/>
  <c r="R409" i="31"/>
  <c r="J409" i="31"/>
  <c r="Z408" i="31"/>
  <c r="R408" i="31"/>
  <c r="J408" i="31"/>
  <c r="Z407" i="31"/>
  <c r="R407" i="31"/>
  <c r="J407" i="31"/>
  <c r="Z406" i="31"/>
  <c r="R406" i="31"/>
  <c r="J406" i="31"/>
  <c r="Z404" i="31"/>
  <c r="R404" i="31"/>
  <c r="J404" i="31"/>
  <c r="Z399" i="31"/>
  <c r="J399" i="31"/>
  <c r="Z393" i="31"/>
  <c r="R393" i="31"/>
  <c r="J393" i="31"/>
  <c r="Z392" i="31"/>
  <c r="R392" i="31"/>
  <c r="J392" i="31"/>
  <c r="Z391" i="31"/>
  <c r="R391" i="31"/>
  <c r="J391" i="31"/>
  <c r="Z390" i="31"/>
  <c r="R390" i="31"/>
  <c r="J390" i="31"/>
  <c r="Z389" i="31"/>
  <c r="R389" i="31"/>
  <c r="J389" i="31"/>
  <c r="Z388" i="31"/>
  <c r="R388" i="31"/>
  <c r="J388" i="31"/>
  <c r="Z387" i="31"/>
  <c r="R387" i="31"/>
  <c r="J387" i="31"/>
  <c r="Z386" i="31"/>
  <c r="R386" i="31"/>
  <c r="J386" i="31"/>
  <c r="Z385" i="31"/>
  <c r="R385" i="31"/>
  <c r="J385" i="31"/>
  <c r="Z384" i="31"/>
  <c r="R384" i="31"/>
  <c r="J384" i="31"/>
  <c r="Z382" i="31"/>
  <c r="R382" i="31"/>
  <c r="J382" i="31"/>
  <c r="Z376" i="31"/>
  <c r="R376" i="31"/>
  <c r="J376" i="31"/>
  <c r="Z375" i="31"/>
  <c r="R375" i="31"/>
  <c r="J375" i="31"/>
  <c r="Z374" i="31"/>
  <c r="R374" i="31"/>
  <c r="J374" i="31"/>
  <c r="Z373" i="31"/>
  <c r="R373" i="31"/>
  <c r="J373" i="31"/>
  <c r="Z372" i="31"/>
  <c r="R372" i="31"/>
  <c r="J372" i="31"/>
  <c r="Z371" i="31"/>
  <c r="R371" i="31"/>
  <c r="J371" i="31"/>
  <c r="Z370" i="31"/>
  <c r="R370" i="31"/>
  <c r="J370" i="31"/>
  <c r="Z369" i="31"/>
  <c r="R369" i="31"/>
  <c r="J369" i="31"/>
  <c r="Z368" i="31"/>
  <c r="R368" i="31"/>
  <c r="J368" i="31"/>
  <c r="Z367" i="31"/>
  <c r="R367" i="31"/>
  <c r="J367" i="31"/>
  <c r="Z365" i="31"/>
  <c r="R365" i="31"/>
  <c r="J365" i="31"/>
  <c r="Z359" i="31"/>
  <c r="R359" i="31"/>
  <c r="J359" i="31"/>
  <c r="Z358" i="31"/>
  <c r="R358" i="31"/>
  <c r="J358" i="31"/>
  <c r="Z357" i="31"/>
  <c r="R357" i="31"/>
  <c r="J357" i="31"/>
  <c r="Z356" i="31"/>
  <c r="R356" i="31"/>
  <c r="J356" i="31"/>
  <c r="Z355" i="31"/>
  <c r="R355" i="31"/>
  <c r="J355" i="31"/>
  <c r="Z354" i="31"/>
  <c r="R354" i="31"/>
  <c r="J354" i="31"/>
  <c r="Z353" i="31"/>
  <c r="R353" i="31"/>
  <c r="J353" i="31"/>
  <c r="Z352" i="31"/>
  <c r="R352" i="31"/>
  <c r="J352" i="31"/>
  <c r="Z351" i="31"/>
  <c r="R351" i="31"/>
  <c r="J351" i="31"/>
  <c r="Z350" i="31"/>
  <c r="R350" i="31"/>
  <c r="J350" i="31"/>
  <c r="Z348" i="31"/>
  <c r="R348" i="31"/>
  <c r="J348" i="31"/>
  <c r="R343" i="31"/>
  <c r="J343" i="31"/>
  <c r="R342" i="31"/>
  <c r="J342" i="31"/>
  <c r="R341" i="31"/>
  <c r="J341" i="31"/>
  <c r="R340" i="31"/>
  <c r="J340" i="31"/>
  <c r="R339" i="31"/>
  <c r="J339" i="31"/>
  <c r="R338" i="31"/>
  <c r="J338" i="31"/>
  <c r="R337" i="31"/>
  <c r="J337" i="31"/>
  <c r="R336" i="31"/>
  <c r="J336" i="31"/>
  <c r="R335" i="31"/>
  <c r="J335" i="31"/>
  <c r="R334" i="31"/>
  <c r="J334" i="31"/>
  <c r="R332" i="31"/>
  <c r="J332" i="31"/>
  <c r="Z318" i="31"/>
  <c r="R318" i="31"/>
  <c r="J318" i="31"/>
  <c r="Z317" i="31"/>
  <c r="R317" i="31"/>
  <c r="J317" i="31"/>
  <c r="Z316" i="31"/>
  <c r="R316" i="31"/>
  <c r="J316" i="31"/>
  <c r="Z315" i="31"/>
  <c r="R315" i="31"/>
  <c r="J315" i="31"/>
  <c r="Z314" i="31"/>
  <c r="R314" i="31"/>
  <c r="J314" i="31"/>
  <c r="Z313" i="31"/>
  <c r="R313" i="31"/>
  <c r="J313" i="31"/>
  <c r="Z312" i="31"/>
  <c r="R312" i="31"/>
  <c r="J312" i="31"/>
  <c r="Z311" i="31"/>
  <c r="R311" i="31"/>
  <c r="J311" i="31"/>
  <c r="Z310" i="31"/>
  <c r="R310" i="31"/>
  <c r="J310" i="31"/>
  <c r="Z309" i="31"/>
  <c r="R309" i="31"/>
  <c r="J309" i="31"/>
  <c r="Z307" i="31"/>
  <c r="Z325" i="31" s="1"/>
  <c r="R307" i="31"/>
  <c r="R325" i="31" s="1"/>
  <c r="R399" i="31" s="1"/>
  <c r="J307" i="31"/>
  <c r="J325" i="31" s="1"/>
  <c r="O304" i="31"/>
  <c r="O304" i="31" a="1"/>
  <c r="Z301" i="31"/>
  <c r="R301" i="31"/>
  <c r="J301" i="31"/>
  <c r="Z300" i="31"/>
  <c r="R300" i="31"/>
  <c r="J300" i="31"/>
  <c r="Z299" i="31"/>
  <c r="R299" i="31"/>
  <c r="J299" i="31"/>
  <c r="Z298" i="31"/>
  <c r="R298" i="31"/>
  <c r="J298" i="31"/>
  <c r="Z297" i="31"/>
  <c r="R297" i="31"/>
  <c r="J297" i="31"/>
  <c r="Z296" i="31"/>
  <c r="R296" i="31"/>
  <c r="J296" i="31"/>
  <c r="Z295" i="31"/>
  <c r="R295" i="31"/>
  <c r="J295" i="31"/>
  <c r="Z294" i="31"/>
  <c r="R294" i="31"/>
  <c r="J294" i="31"/>
  <c r="Z293" i="31"/>
  <c r="R293" i="31"/>
  <c r="J293" i="31"/>
  <c r="Z292" i="31"/>
  <c r="R292" i="31"/>
  <c r="J292" i="31"/>
  <c r="Z290" i="31"/>
  <c r="R290" i="31"/>
  <c r="J290" i="31"/>
  <c r="Z285" i="31"/>
  <c r="R285" i="31"/>
  <c r="J285" i="31"/>
  <c r="Z284" i="31"/>
  <c r="R284" i="31"/>
  <c r="J284" i="31"/>
  <c r="Z283" i="31"/>
  <c r="R283" i="31"/>
  <c r="J283" i="31"/>
  <c r="Z282" i="31"/>
  <c r="R282" i="31"/>
  <c r="J282" i="31"/>
  <c r="Z281" i="31"/>
  <c r="R281" i="31"/>
  <c r="J281" i="31"/>
  <c r="Z280" i="31"/>
  <c r="R280" i="31"/>
  <c r="J280" i="31"/>
  <c r="Z279" i="31"/>
  <c r="R279" i="31"/>
  <c r="J279" i="31"/>
  <c r="Z278" i="31"/>
  <c r="R278" i="31"/>
  <c r="J278" i="31"/>
  <c r="Z277" i="31"/>
  <c r="R277" i="31"/>
  <c r="J277" i="31"/>
  <c r="Z276" i="31"/>
  <c r="R276" i="31"/>
  <c r="J276" i="31"/>
  <c r="Z274" i="31"/>
  <c r="R274" i="31"/>
  <c r="J274" i="31"/>
  <c r="R268" i="31"/>
  <c r="J268" i="31"/>
  <c r="R267" i="31"/>
  <c r="J267" i="31"/>
  <c r="R266" i="31"/>
  <c r="J266" i="31"/>
  <c r="R265" i="31"/>
  <c r="J265" i="31"/>
  <c r="R264" i="31"/>
  <c r="J264" i="31"/>
  <c r="R263" i="31"/>
  <c r="J263" i="31"/>
  <c r="R262" i="31"/>
  <c r="J262" i="31"/>
  <c r="R261" i="31"/>
  <c r="J261" i="31"/>
  <c r="R260" i="31"/>
  <c r="J260" i="31"/>
  <c r="R259" i="31"/>
  <c r="J259" i="31"/>
  <c r="R257" i="31"/>
  <c r="J257" i="31"/>
  <c r="R254" i="31"/>
  <c r="J254" i="31"/>
  <c r="R253" i="31"/>
  <c r="J253" i="31"/>
  <c r="R252" i="31"/>
  <c r="J252" i="31"/>
  <c r="R251" i="31"/>
  <c r="J251" i="31"/>
  <c r="R250" i="31"/>
  <c r="J250" i="31"/>
  <c r="R249" i="31"/>
  <c r="J249" i="31"/>
  <c r="R248" i="31"/>
  <c r="J248" i="31"/>
  <c r="R247" i="31"/>
  <c r="J247" i="31"/>
  <c r="R246" i="31"/>
  <c r="J246" i="31"/>
  <c r="R245" i="31"/>
  <c r="J245" i="31"/>
  <c r="R243" i="31"/>
  <c r="J243" i="31"/>
  <c r="R240" i="31"/>
  <c r="J240" i="31"/>
  <c r="R239" i="31"/>
  <c r="J239" i="31"/>
  <c r="R238" i="31"/>
  <c r="J238" i="31"/>
  <c r="R237" i="31"/>
  <c r="J237" i="31"/>
  <c r="R236" i="31"/>
  <c r="J236" i="31"/>
  <c r="R235" i="31"/>
  <c r="J235" i="31"/>
  <c r="R234" i="31"/>
  <c r="J234" i="31"/>
  <c r="R233" i="31"/>
  <c r="J233" i="31"/>
  <c r="R232" i="31"/>
  <c r="J232" i="31"/>
  <c r="R231" i="31"/>
  <c r="J231" i="31"/>
  <c r="R229" i="31"/>
  <c r="J229" i="31"/>
  <c r="R226" i="31"/>
  <c r="J226" i="31"/>
  <c r="R225" i="31"/>
  <c r="J225" i="31"/>
  <c r="R224" i="31"/>
  <c r="J224" i="31"/>
  <c r="R223" i="31"/>
  <c r="J223" i="31"/>
  <c r="R222" i="31"/>
  <c r="J222" i="31"/>
  <c r="R221" i="31"/>
  <c r="J221" i="31"/>
  <c r="R220" i="31"/>
  <c r="J220" i="31"/>
  <c r="R219" i="31"/>
  <c r="J219" i="31"/>
  <c r="R218" i="31"/>
  <c r="J218" i="31"/>
  <c r="R217" i="31"/>
  <c r="J217" i="31"/>
  <c r="R215" i="31"/>
  <c r="J215" i="31"/>
  <c r="R212" i="31"/>
  <c r="J212" i="31"/>
  <c r="R211" i="31"/>
  <c r="J211" i="31"/>
  <c r="R210" i="31"/>
  <c r="J210" i="31"/>
  <c r="R209" i="31"/>
  <c r="J209" i="31"/>
  <c r="R208" i="31"/>
  <c r="J208" i="31"/>
  <c r="R207" i="31"/>
  <c r="J207" i="31"/>
  <c r="R206" i="31"/>
  <c r="J206" i="31"/>
  <c r="R205" i="31"/>
  <c r="J205" i="31"/>
  <c r="R204" i="31"/>
  <c r="J204" i="31"/>
  <c r="R203" i="31"/>
  <c r="J203" i="31"/>
  <c r="R201" i="31"/>
  <c r="J201" i="31"/>
  <c r="R197" i="31"/>
  <c r="J197" i="31"/>
  <c r="R196" i="31"/>
  <c r="J196" i="31"/>
  <c r="R195" i="31"/>
  <c r="J195" i="31"/>
  <c r="R194" i="31"/>
  <c r="J194" i="31"/>
  <c r="R193" i="31"/>
  <c r="J193" i="31"/>
  <c r="R192" i="31"/>
  <c r="J192" i="31"/>
  <c r="R191" i="31"/>
  <c r="J191" i="31"/>
  <c r="R190" i="31"/>
  <c r="J190" i="31"/>
  <c r="R189" i="31"/>
  <c r="J189" i="31"/>
  <c r="R188" i="31"/>
  <c r="J188" i="31"/>
  <c r="R186" i="31"/>
  <c r="J186" i="31"/>
  <c r="R181" i="31"/>
  <c r="J181" i="31"/>
  <c r="R180" i="31"/>
  <c r="J180" i="31"/>
  <c r="R179" i="31"/>
  <c r="J179" i="31"/>
  <c r="R178" i="31"/>
  <c r="J178" i="31"/>
  <c r="R177" i="31"/>
  <c r="J177" i="31"/>
  <c r="R176" i="31"/>
  <c r="J176" i="31"/>
  <c r="R175" i="31"/>
  <c r="J175" i="31"/>
  <c r="R174" i="31"/>
  <c r="J174" i="31"/>
  <c r="R173" i="31"/>
  <c r="J173" i="31"/>
  <c r="R172" i="31"/>
  <c r="J172" i="31"/>
  <c r="R170" i="31"/>
  <c r="J170" i="31"/>
  <c r="Z156" i="31"/>
  <c r="R156" i="31"/>
  <c r="J156" i="31"/>
  <c r="Z155" i="31"/>
  <c r="R155" i="31"/>
  <c r="J155" i="31"/>
  <c r="Z154" i="31"/>
  <c r="R154" i="31"/>
  <c r="J154" i="31"/>
  <c r="Z153" i="31"/>
  <c r="R153" i="31"/>
  <c r="J153" i="31"/>
  <c r="Z152" i="31"/>
  <c r="R152" i="31"/>
  <c r="J152" i="31"/>
  <c r="Z151" i="31"/>
  <c r="R151" i="31"/>
  <c r="J151" i="31"/>
  <c r="Z150" i="31"/>
  <c r="R150" i="31"/>
  <c r="J150" i="31"/>
  <c r="Z149" i="31"/>
  <c r="R149" i="31"/>
  <c r="J149" i="31"/>
  <c r="Z148" i="31"/>
  <c r="R148" i="31"/>
  <c r="J148" i="31"/>
  <c r="Z147" i="31"/>
  <c r="R147" i="31"/>
  <c r="J147" i="31"/>
  <c r="Z145" i="31"/>
  <c r="Z163" i="31" s="1"/>
  <c r="R145" i="31"/>
  <c r="R163" i="31" s="1"/>
  <c r="J145" i="31"/>
  <c r="J163" i="31" s="1"/>
  <c r="Z139" i="31"/>
  <c r="R139" i="31"/>
  <c r="J139" i="31"/>
  <c r="Z138" i="31"/>
  <c r="R138" i="31"/>
  <c r="J138" i="31"/>
  <c r="Z137" i="31"/>
  <c r="R137" i="31"/>
  <c r="J137" i="31"/>
  <c r="Z136" i="31"/>
  <c r="R136" i="31"/>
  <c r="J136" i="31"/>
  <c r="Z135" i="31"/>
  <c r="R135" i="31"/>
  <c r="J135" i="31"/>
  <c r="Z134" i="31"/>
  <c r="R134" i="31"/>
  <c r="J134" i="31"/>
  <c r="Z133" i="31"/>
  <c r="R133" i="31"/>
  <c r="J133" i="31"/>
  <c r="Z132" i="31"/>
  <c r="R132" i="31"/>
  <c r="J132" i="31"/>
  <c r="Z131" i="31"/>
  <c r="R131" i="31"/>
  <c r="J131" i="31"/>
  <c r="Z130" i="31"/>
  <c r="R130" i="31"/>
  <c r="J130" i="31"/>
  <c r="Z128" i="31"/>
  <c r="R128" i="31"/>
  <c r="J128" i="31"/>
  <c r="Z122" i="31"/>
  <c r="R122" i="31"/>
  <c r="J122" i="31"/>
  <c r="Z121" i="31"/>
  <c r="R121" i="31"/>
  <c r="J121" i="31"/>
  <c r="Z120" i="31"/>
  <c r="R120" i="31"/>
  <c r="J120" i="31"/>
  <c r="Z119" i="31"/>
  <c r="R119" i="31"/>
  <c r="J119" i="31"/>
  <c r="Z118" i="31"/>
  <c r="R118" i="31"/>
  <c r="J118" i="31"/>
  <c r="Z117" i="31"/>
  <c r="R117" i="31"/>
  <c r="J117" i="31"/>
  <c r="Z116" i="31"/>
  <c r="R116" i="31"/>
  <c r="J116" i="31"/>
  <c r="Z115" i="31"/>
  <c r="R115" i="31"/>
  <c r="J115" i="31"/>
  <c r="Z114" i="31"/>
  <c r="R114" i="31"/>
  <c r="J114" i="31"/>
  <c r="Z113" i="31"/>
  <c r="R113" i="31"/>
  <c r="J113" i="31"/>
  <c r="Z111" i="31"/>
  <c r="R111" i="31"/>
  <c r="J111" i="31"/>
  <c r="R105" i="31"/>
  <c r="J105" i="31"/>
  <c r="R104" i="31"/>
  <c r="J104" i="31"/>
  <c r="R103" i="31"/>
  <c r="J103" i="31"/>
  <c r="R102" i="31"/>
  <c r="J102" i="31"/>
  <c r="R101" i="31"/>
  <c r="J101" i="31"/>
  <c r="R100" i="31"/>
  <c r="J100" i="31"/>
  <c r="R99" i="31"/>
  <c r="J99" i="31"/>
  <c r="R98" i="31"/>
  <c r="J98" i="31"/>
  <c r="R97" i="31"/>
  <c r="J97" i="31"/>
  <c r="R96" i="31"/>
  <c r="J96" i="31"/>
  <c r="R94" i="31"/>
  <c r="J94" i="31"/>
  <c r="R91" i="31"/>
  <c r="J91" i="31"/>
  <c r="R90" i="31"/>
  <c r="J90" i="31"/>
  <c r="R89" i="31"/>
  <c r="J89" i="31"/>
  <c r="R88" i="31"/>
  <c r="J88" i="31"/>
  <c r="R87" i="31"/>
  <c r="J87" i="31"/>
  <c r="R86" i="31"/>
  <c r="J86" i="31"/>
  <c r="R85" i="31"/>
  <c r="J85" i="31"/>
  <c r="R84" i="31"/>
  <c r="J84" i="31"/>
  <c r="R83" i="31"/>
  <c r="J83" i="31"/>
  <c r="R82" i="31"/>
  <c r="J82" i="31"/>
  <c r="R80" i="31"/>
  <c r="J80" i="31"/>
  <c r="R77" i="31"/>
  <c r="J77" i="31"/>
  <c r="R76" i="31"/>
  <c r="J76" i="31"/>
  <c r="R75" i="31"/>
  <c r="J75" i="31"/>
  <c r="R74" i="31"/>
  <c r="J74" i="31"/>
  <c r="R73" i="31"/>
  <c r="J73" i="31"/>
  <c r="R72" i="31"/>
  <c r="J72" i="31"/>
  <c r="R71" i="31"/>
  <c r="J71" i="31"/>
  <c r="R70" i="31"/>
  <c r="J70" i="31"/>
  <c r="R69" i="31"/>
  <c r="J69" i="31"/>
  <c r="R68" i="31"/>
  <c r="J68" i="31"/>
  <c r="R66" i="31"/>
  <c r="J66" i="31"/>
  <c r="R63" i="31"/>
  <c r="J63" i="31"/>
  <c r="R62" i="31"/>
  <c r="J62" i="31"/>
  <c r="R61" i="31"/>
  <c r="J61" i="31"/>
  <c r="R60" i="31"/>
  <c r="J60" i="31"/>
  <c r="R59" i="31"/>
  <c r="J59" i="31"/>
  <c r="R58" i="31"/>
  <c r="J58" i="31"/>
  <c r="R57" i="31"/>
  <c r="J57" i="31"/>
  <c r="R56" i="31"/>
  <c r="J56" i="31"/>
  <c r="R55" i="31"/>
  <c r="J55" i="31"/>
  <c r="R54" i="31"/>
  <c r="J54" i="31"/>
  <c r="R52" i="31"/>
  <c r="J52" i="31"/>
  <c r="R49" i="31"/>
  <c r="J49" i="31"/>
  <c r="R48" i="31"/>
  <c r="J48" i="31"/>
  <c r="R47" i="31"/>
  <c r="J47" i="31"/>
  <c r="R46" i="31"/>
  <c r="J46" i="31"/>
  <c r="R45" i="31"/>
  <c r="J45" i="31"/>
  <c r="R44" i="31"/>
  <c r="J44" i="31"/>
  <c r="R43" i="31"/>
  <c r="J43" i="31"/>
  <c r="R42" i="31"/>
  <c r="J42" i="31"/>
  <c r="R41" i="31"/>
  <c r="J41" i="31"/>
  <c r="R40" i="31"/>
  <c r="J40" i="31"/>
  <c r="R38" i="31"/>
  <c r="J38" i="31"/>
  <c r="R34" i="31"/>
  <c r="J34" i="31"/>
  <c r="R33" i="31"/>
  <c r="J33" i="31"/>
  <c r="R32" i="31"/>
  <c r="J32" i="31"/>
  <c r="R31" i="31"/>
  <c r="J31" i="31"/>
  <c r="R30" i="31"/>
  <c r="J30" i="31"/>
  <c r="R29" i="31"/>
  <c r="J29" i="31"/>
  <c r="R28" i="31"/>
  <c r="J28" i="31"/>
  <c r="R27" i="31"/>
  <c r="J27" i="31"/>
  <c r="R26" i="31"/>
  <c r="J26" i="31"/>
  <c r="R25" i="31"/>
  <c r="J25" i="31"/>
  <c r="R23" i="31"/>
  <c r="J23" i="31"/>
  <c r="R18" i="31"/>
  <c r="J18" i="31"/>
  <c r="R17" i="31"/>
  <c r="J17" i="31"/>
  <c r="R16" i="31"/>
  <c r="J16" i="31"/>
  <c r="R15" i="31"/>
  <c r="J15" i="31"/>
  <c r="B15" i="31"/>
  <c r="R14" i="31"/>
  <c r="J14" i="31"/>
  <c r="R13" i="31"/>
  <c r="J13" i="31"/>
  <c r="R12" i="31"/>
  <c r="J12" i="31"/>
  <c r="R11" i="31"/>
  <c r="J11" i="31"/>
  <c r="R10" i="31"/>
  <c r="J10" i="31"/>
  <c r="R9" i="31"/>
  <c r="J9" i="31"/>
  <c r="R7" i="31"/>
  <c r="J7" i="31"/>
  <c r="C4" i="31"/>
  <c r="Z415" i="30"/>
  <c r="R415" i="30"/>
  <c r="J415" i="30"/>
  <c r="Z414" i="30"/>
  <c r="R414" i="30"/>
  <c r="J414" i="30"/>
  <c r="Z413" i="30"/>
  <c r="R413" i="30"/>
  <c r="J413" i="30"/>
  <c r="Z412" i="30"/>
  <c r="R412" i="30"/>
  <c r="J412" i="30"/>
  <c r="Z411" i="30"/>
  <c r="R411" i="30"/>
  <c r="J411" i="30"/>
  <c r="Z410" i="30"/>
  <c r="R410" i="30"/>
  <c r="J410" i="30"/>
  <c r="Z409" i="30"/>
  <c r="R409" i="30"/>
  <c r="J409" i="30"/>
  <c r="Z408" i="30"/>
  <c r="R408" i="30"/>
  <c r="J408" i="30"/>
  <c r="Z407" i="30"/>
  <c r="R407" i="30"/>
  <c r="J407" i="30"/>
  <c r="Z406" i="30"/>
  <c r="R406" i="30"/>
  <c r="J406" i="30"/>
  <c r="Z404" i="30"/>
  <c r="R404" i="30"/>
  <c r="J404" i="30"/>
  <c r="Z399" i="30"/>
  <c r="J399" i="30"/>
  <c r="Z393" i="30"/>
  <c r="R393" i="30"/>
  <c r="J393" i="30"/>
  <c r="Z392" i="30"/>
  <c r="R392" i="30"/>
  <c r="J392" i="30"/>
  <c r="Z391" i="30"/>
  <c r="R391" i="30"/>
  <c r="J391" i="30"/>
  <c r="Z390" i="30"/>
  <c r="R390" i="30"/>
  <c r="J390" i="30"/>
  <c r="Z389" i="30"/>
  <c r="R389" i="30"/>
  <c r="J389" i="30"/>
  <c r="Z388" i="30"/>
  <c r="R388" i="30"/>
  <c r="J388" i="30"/>
  <c r="Z387" i="30"/>
  <c r="R387" i="30"/>
  <c r="J387" i="30"/>
  <c r="Z386" i="30"/>
  <c r="R386" i="30"/>
  <c r="J386" i="30"/>
  <c r="Z385" i="30"/>
  <c r="R385" i="30"/>
  <c r="J385" i="30"/>
  <c r="Z384" i="30"/>
  <c r="R384" i="30"/>
  <c r="J384" i="30"/>
  <c r="Z382" i="30"/>
  <c r="R382" i="30"/>
  <c r="J382" i="30"/>
  <c r="Z376" i="30"/>
  <c r="R376" i="30"/>
  <c r="J376" i="30"/>
  <c r="Z375" i="30"/>
  <c r="R375" i="30"/>
  <c r="J375" i="30"/>
  <c r="Z374" i="30"/>
  <c r="R374" i="30"/>
  <c r="J374" i="30"/>
  <c r="Z373" i="30"/>
  <c r="R373" i="30"/>
  <c r="J373" i="30"/>
  <c r="Z372" i="30"/>
  <c r="R372" i="30"/>
  <c r="J372" i="30"/>
  <c r="Z371" i="30"/>
  <c r="R371" i="30"/>
  <c r="J371" i="30"/>
  <c r="Z370" i="30"/>
  <c r="R370" i="30"/>
  <c r="J370" i="30"/>
  <c r="Z369" i="30"/>
  <c r="R369" i="30"/>
  <c r="J369" i="30"/>
  <c r="Z368" i="30"/>
  <c r="R368" i="30"/>
  <c r="J368" i="30"/>
  <c r="Z367" i="30"/>
  <c r="R367" i="30"/>
  <c r="J367" i="30"/>
  <c r="Z365" i="30"/>
  <c r="R365" i="30"/>
  <c r="J365" i="30"/>
  <c r="Z359" i="30"/>
  <c r="R359" i="30"/>
  <c r="J359" i="30"/>
  <c r="Z358" i="30"/>
  <c r="R358" i="30"/>
  <c r="J358" i="30"/>
  <c r="Z357" i="30"/>
  <c r="R357" i="30"/>
  <c r="J357" i="30"/>
  <c r="Z356" i="30"/>
  <c r="R356" i="30"/>
  <c r="J356" i="30"/>
  <c r="Z355" i="30"/>
  <c r="R355" i="30"/>
  <c r="J355" i="30"/>
  <c r="Z354" i="30"/>
  <c r="R354" i="30"/>
  <c r="J354" i="30"/>
  <c r="Z353" i="30"/>
  <c r="R353" i="30"/>
  <c r="J353" i="30"/>
  <c r="Z352" i="30"/>
  <c r="R352" i="30"/>
  <c r="J352" i="30"/>
  <c r="Z351" i="30"/>
  <c r="R351" i="30"/>
  <c r="J351" i="30"/>
  <c r="Z350" i="30"/>
  <c r="R350" i="30"/>
  <c r="J350" i="30"/>
  <c r="Z348" i="30"/>
  <c r="R348" i="30"/>
  <c r="J348" i="30"/>
  <c r="R343" i="30"/>
  <c r="J343" i="30"/>
  <c r="R342" i="30"/>
  <c r="J342" i="30"/>
  <c r="R341" i="30"/>
  <c r="J341" i="30"/>
  <c r="R340" i="30"/>
  <c r="J340" i="30"/>
  <c r="R339" i="30"/>
  <c r="J339" i="30"/>
  <c r="R338" i="30"/>
  <c r="J338" i="30"/>
  <c r="R337" i="30"/>
  <c r="J337" i="30"/>
  <c r="R336" i="30"/>
  <c r="J336" i="30"/>
  <c r="R335" i="30"/>
  <c r="J335" i="30"/>
  <c r="R334" i="30"/>
  <c r="J334" i="30"/>
  <c r="R332" i="30"/>
  <c r="J332" i="30"/>
  <c r="Z318" i="30"/>
  <c r="R318" i="30"/>
  <c r="J318" i="30"/>
  <c r="Z317" i="30"/>
  <c r="R317" i="30"/>
  <c r="J317" i="30"/>
  <c r="Z316" i="30"/>
  <c r="R316" i="30"/>
  <c r="J316" i="30"/>
  <c r="Z315" i="30"/>
  <c r="R315" i="30"/>
  <c r="J315" i="30"/>
  <c r="Z314" i="30"/>
  <c r="R314" i="30"/>
  <c r="J314" i="30"/>
  <c r="Z313" i="30"/>
  <c r="R313" i="30"/>
  <c r="J313" i="30"/>
  <c r="Z312" i="30"/>
  <c r="R312" i="30"/>
  <c r="J312" i="30"/>
  <c r="Z311" i="30"/>
  <c r="R311" i="30"/>
  <c r="J311" i="30"/>
  <c r="Z310" i="30"/>
  <c r="R310" i="30"/>
  <c r="J310" i="30"/>
  <c r="Z309" i="30"/>
  <c r="R309" i="30"/>
  <c r="J309" i="30"/>
  <c r="Z307" i="30"/>
  <c r="Z325" i="30" s="1"/>
  <c r="R307" i="30"/>
  <c r="R325" i="30" s="1"/>
  <c r="R399" i="30" s="1"/>
  <c r="J307" i="30"/>
  <c r="J325" i="30" s="1"/>
  <c r="O304" i="30" a="1"/>
  <c r="O304" i="30" s="1"/>
  <c r="Z301" i="30"/>
  <c r="R301" i="30"/>
  <c r="J301" i="30"/>
  <c r="Z300" i="30"/>
  <c r="R300" i="30"/>
  <c r="J300" i="30"/>
  <c r="Z299" i="30"/>
  <c r="R299" i="30"/>
  <c r="J299" i="30"/>
  <c r="Z298" i="30"/>
  <c r="R298" i="30"/>
  <c r="J298" i="30"/>
  <c r="Z297" i="30"/>
  <c r="R297" i="30"/>
  <c r="J297" i="30"/>
  <c r="Z296" i="30"/>
  <c r="R296" i="30"/>
  <c r="J296" i="30"/>
  <c r="Z295" i="30"/>
  <c r="R295" i="30"/>
  <c r="J295" i="30"/>
  <c r="Z294" i="30"/>
  <c r="R294" i="30"/>
  <c r="J294" i="30"/>
  <c r="Z293" i="30"/>
  <c r="R293" i="30"/>
  <c r="J293" i="30"/>
  <c r="Z292" i="30"/>
  <c r="R292" i="30"/>
  <c r="J292" i="30"/>
  <c r="Z290" i="30"/>
  <c r="R290" i="30"/>
  <c r="J290" i="30"/>
  <c r="Z285" i="30"/>
  <c r="R285" i="30"/>
  <c r="J285" i="30"/>
  <c r="Z284" i="30"/>
  <c r="R284" i="30"/>
  <c r="J284" i="30"/>
  <c r="Z283" i="30"/>
  <c r="R283" i="30"/>
  <c r="J283" i="30"/>
  <c r="Z282" i="30"/>
  <c r="R282" i="30"/>
  <c r="J282" i="30"/>
  <c r="Z281" i="30"/>
  <c r="R281" i="30"/>
  <c r="J281" i="30"/>
  <c r="Z280" i="30"/>
  <c r="R280" i="30"/>
  <c r="J280" i="30"/>
  <c r="Z279" i="30"/>
  <c r="R279" i="30"/>
  <c r="J279" i="30"/>
  <c r="Z278" i="30"/>
  <c r="R278" i="30"/>
  <c r="J278" i="30"/>
  <c r="Z277" i="30"/>
  <c r="R277" i="30"/>
  <c r="J277" i="30"/>
  <c r="Z276" i="30"/>
  <c r="R276" i="30"/>
  <c r="J276" i="30"/>
  <c r="Z274" i="30"/>
  <c r="R274" i="30"/>
  <c r="J274" i="30"/>
  <c r="R268" i="30"/>
  <c r="J268" i="30"/>
  <c r="R267" i="30"/>
  <c r="J267" i="30"/>
  <c r="R266" i="30"/>
  <c r="J266" i="30"/>
  <c r="R265" i="30"/>
  <c r="J265" i="30"/>
  <c r="R264" i="30"/>
  <c r="J264" i="30"/>
  <c r="R263" i="30"/>
  <c r="J263" i="30"/>
  <c r="R262" i="30"/>
  <c r="J262" i="30"/>
  <c r="R261" i="30"/>
  <c r="J261" i="30"/>
  <c r="R260" i="30"/>
  <c r="J260" i="30"/>
  <c r="R259" i="30"/>
  <c r="J259" i="30"/>
  <c r="R257" i="30"/>
  <c r="J257" i="30"/>
  <c r="R254" i="30"/>
  <c r="J254" i="30"/>
  <c r="R253" i="30"/>
  <c r="J253" i="30"/>
  <c r="R252" i="30"/>
  <c r="J252" i="30"/>
  <c r="R251" i="30"/>
  <c r="J251" i="30"/>
  <c r="R250" i="30"/>
  <c r="J250" i="30"/>
  <c r="R249" i="30"/>
  <c r="J249" i="30"/>
  <c r="R248" i="30"/>
  <c r="J248" i="30"/>
  <c r="R247" i="30"/>
  <c r="J247" i="30"/>
  <c r="R246" i="30"/>
  <c r="J246" i="30"/>
  <c r="R245" i="30"/>
  <c r="J245" i="30"/>
  <c r="R243" i="30"/>
  <c r="J243" i="30"/>
  <c r="R240" i="30"/>
  <c r="J240" i="30"/>
  <c r="R239" i="30"/>
  <c r="J239" i="30"/>
  <c r="R238" i="30"/>
  <c r="J238" i="30"/>
  <c r="R237" i="30"/>
  <c r="J237" i="30"/>
  <c r="R236" i="30"/>
  <c r="J236" i="30"/>
  <c r="R235" i="30"/>
  <c r="J235" i="30"/>
  <c r="R234" i="30"/>
  <c r="J234" i="30"/>
  <c r="R233" i="30"/>
  <c r="J233" i="30"/>
  <c r="R232" i="30"/>
  <c r="J232" i="30"/>
  <c r="R231" i="30"/>
  <c r="J231" i="30"/>
  <c r="R229" i="30"/>
  <c r="J229" i="30"/>
  <c r="R226" i="30"/>
  <c r="J226" i="30"/>
  <c r="R225" i="30"/>
  <c r="J225" i="30"/>
  <c r="R224" i="30"/>
  <c r="J224" i="30"/>
  <c r="R223" i="30"/>
  <c r="J223" i="30"/>
  <c r="R222" i="30"/>
  <c r="J222" i="30"/>
  <c r="R221" i="30"/>
  <c r="J221" i="30"/>
  <c r="R220" i="30"/>
  <c r="J220" i="30"/>
  <c r="R219" i="30"/>
  <c r="J219" i="30"/>
  <c r="R218" i="30"/>
  <c r="J218" i="30"/>
  <c r="R217" i="30"/>
  <c r="J217" i="30"/>
  <c r="R215" i="30"/>
  <c r="J215" i="30"/>
  <c r="R212" i="30"/>
  <c r="J212" i="30"/>
  <c r="R211" i="30"/>
  <c r="J211" i="30"/>
  <c r="R210" i="30"/>
  <c r="J210" i="30"/>
  <c r="R209" i="30"/>
  <c r="J209" i="30"/>
  <c r="R208" i="30"/>
  <c r="J208" i="30"/>
  <c r="R207" i="30"/>
  <c r="J207" i="30"/>
  <c r="R206" i="30"/>
  <c r="J206" i="30"/>
  <c r="R205" i="30"/>
  <c r="J205" i="30"/>
  <c r="R204" i="30"/>
  <c r="J204" i="30"/>
  <c r="R203" i="30"/>
  <c r="J203" i="30"/>
  <c r="R201" i="30"/>
  <c r="J201" i="30"/>
  <c r="R197" i="30"/>
  <c r="J197" i="30"/>
  <c r="R196" i="30"/>
  <c r="J196" i="30"/>
  <c r="R195" i="30"/>
  <c r="J195" i="30"/>
  <c r="R194" i="30"/>
  <c r="J194" i="30"/>
  <c r="R193" i="30"/>
  <c r="J193" i="30"/>
  <c r="R192" i="30"/>
  <c r="J192" i="30"/>
  <c r="R191" i="30"/>
  <c r="J191" i="30"/>
  <c r="R190" i="30"/>
  <c r="J190" i="30"/>
  <c r="R189" i="30"/>
  <c r="J189" i="30"/>
  <c r="R188" i="30"/>
  <c r="J188" i="30"/>
  <c r="R186" i="30"/>
  <c r="J186" i="30"/>
  <c r="R181" i="30"/>
  <c r="J181" i="30"/>
  <c r="R180" i="30"/>
  <c r="J180" i="30"/>
  <c r="R179" i="30"/>
  <c r="J179" i="30"/>
  <c r="R178" i="30"/>
  <c r="J178" i="30"/>
  <c r="R177" i="30"/>
  <c r="J177" i="30"/>
  <c r="R176" i="30"/>
  <c r="J176" i="30"/>
  <c r="R175" i="30"/>
  <c r="J175" i="30"/>
  <c r="R174" i="30"/>
  <c r="J174" i="30"/>
  <c r="R173" i="30"/>
  <c r="J173" i="30"/>
  <c r="R172" i="30"/>
  <c r="J172" i="30"/>
  <c r="R170" i="30"/>
  <c r="J170" i="30"/>
  <c r="Z156" i="30"/>
  <c r="R156" i="30"/>
  <c r="J156" i="30"/>
  <c r="Z155" i="30"/>
  <c r="R155" i="30"/>
  <c r="J155" i="30"/>
  <c r="Z154" i="30"/>
  <c r="R154" i="30"/>
  <c r="J154" i="30"/>
  <c r="Z153" i="30"/>
  <c r="R153" i="30"/>
  <c r="J153" i="30"/>
  <c r="Z152" i="30"/>
  <c r="R152" i="30"/>
  <c r="J152" i="30"/>
  <c r="Z151" i="30"/>
  <c r="R151" i="30"/>
  <c r="J151" i="30"/>
  <c r="Z150" i="30"/>
  <c r="R150" i="30"/>
  <c r="J150" i="30"/>
  <c r="Z149" i="30"/>
  <c r="R149" i="30"/>
  <c r="J149" i="30"/>
  <c r="Z148" i="30"/>
  <c r="R148" i="30"/>
  <c r="J148" i="30"/>
  <c r="Z147" i="30"/>
  <c r="R147" i="30"/>
  <c r="J147" i="30"/>
  <c r="Z145" i="30"/>
  <c r="Z163" i="30" s="1"/>
  <c r="R145" i="30"/>
  <c r="R163" i="30" s="1"/>
  <c r="J145" i="30"/>
  <c r="J163" i="30" s="1"/>
  <c r="Z139" i="30"/>
  <c r="R139" i="30"/>
  <c r="J139" i="30"/>
  <c r="Z138" i="30"/>
  <c r="R138" i="30"/>
  <c r="J138" i="30"/>
  <c r="Z137" i="30"/>
  <c r="R137" i="30"/>
  <c r="J137" i="30"/>
  <c r="Z136" i="30"/>
  <c r="R136" i="30"/>
  <c r="J136" i="30"/>
  <c r="Z135" i="30"/>
  <c r="R135" i="30"/>
  <c r="J135" i="30"/>
  <c r="Z134" i="30"/>
  <c r="R134" i="30"/>
  <c r="J134" i="30"/>
  <c r="Z133" i="30"/>
  <c r="R133" i="30"/>
  <c r="J133" i="30"/>
  <c r="Z132" i="30"/>
  <c r="R132" i="30"/>
  <c r="J132" i="30"/>
  <c r="Z131" i="30"/>
  <c r="R131" i="30"/>
  <c r="J131" i="30"/>
  <c r="Z130" i="30"/>
  <c r="R130" i="30"/>
  <c r="J130" i="30"/>
  <c r="Z128" i="30"/>
  <c r="R128" i="30"/>
  <c r="J128" i="30"/>
  <c r="Z122" i="30"/>
  <c r="R122" i="30"/>
  <c r="J122" i="30"/>
  <c r="Z121" i="30"/>
  <c r="R121" i="30"/>
  <c r="J121" i="30"/>
  <c r="Z120" i="30"/>
  <c r="R120" i="30"/>
  <c r="J120" i="30"/>
  <c r="Z119" i="30"/>
  <c r="R119" i="30"/>
  <c r="J119" i="30"/>
  <c r="Z118" i="30"/>
  <c r="R118" i="30"/>
  <c r="J118" i="30"/>
  <c r="Z117" i="30"/>
  <c r="R117" i="30"/>
  <c r="J117" i="30"/>
  <c r="Z116" i="30"/>
  <c r="R116" i="30"/>
  <c r="J116" i="30"/>
  <c r="Z115" i="30"/>
  <c r="R115" i="30"/>
  <c r="J115" i="30"/>
  <c r="Z114" i="30"/>
  <c r="R114" i="30"/>
  <c r="J114" i="30"/>
  <c r="Z113" i="30"/>
  <c r="R113" i="30"/>
  <c r="J113" i="30"/>
  <c r="Z111" i="30"/>
  <c r="R111" i="30"/>
  <c r="J111" i="30"/>
  <c r="R105" i="30"/>
  <c r="J105" i="30"/>
  <c r="R104" i="30"/>
  <c r="J104" i="30"/>
  <c r="R103" i="30"/>
  <c r="J103" i="30"/>
  <c r="R102" i="30"/>
  <c r="J102" i="30"/>
  <c r="R101" i="30"/>
  <c r="J101" i="30"/>
  <c r="R100" i="30"/>
  <c r="J100" i="30"/>
  <c r="R99" i="30"/>
  <c r="J99" i="30"/>
  <c r="R98" i="30"/>
  <c r="J98" i="30"/>
  <c r="R97" i="30"/>
  <c r="J97" i="30"/>
  <c r="R96" i="30"/>
  <c r="J96" i="30"/>
  <c r="R94" i="30"/>
  <c r="J94" i="30"/>
  <c r="R91" i="30"/>
  <c r="J91" i="30"/>
  <c r="R90" i="30"/>
  <c r="J90" i="30"/>
  <c r="R89" i="30"/>
  <c r="J89" i="30"/>
  <c r="R88" i="30"/>
  <c r="J88" i="30"/>
  <c r="R87" i="30"/>
  <c r="J87" i="30"/>
  <c r="R86" i="30"/>
  <c r="J86" i="30"/>
  <c r="R85" i="30"/>
  <c r="J85" i="30"/>
  <c r="R84" i="30"/>
  <c r="J84" i="30"/>
  <c r="R83" i="30"/>
  <c r="J83" i="30"/>
  <c r="R82" i="30"/>
  <c r="J82" i="30"/>
  <c r="R80" i="30"/>
  <c r="J80" i="30"/>
  <c r="R77" i="30"/>
  <c r="J77" i="30"/>
  <c r="R76" i="30"/>
  <c r="J76" i="30"/>
  <c r="R75" i="30"/>
  <c r="J75" i="30"/>
  <c r="R74" i="30"/>
  <c r="J74" i="30"/>
  <c r="R73" i="30"/>
  <c r="J73" i="30"/>
  <c r="R72" i="30"/>
  <c r="J72" i="30"/>
  <c r="R71" i="30"/>
  <c r="J71" i="30"/>
  <c r="R70" i="30"/>
  <c r="J70" i="30"/>
  <c r="R69" i="30"/>
  <c r="J69" i="30"/>
  <c r="R68" i="30"/>
  <c r="J68" i="30"/>
  <c r="R66" i="30"/>
  <c r="J66" i="30"/>
  <c r="R63" i="30"/>
  <c r="J63" i="30"/>
  <c r="R62" i="30"/>
  <c r="J62" i="30"/>
  <c r="R61" i="30"/>
  <c r="J61" i="30"/>
  <c r="R60" i="30"/>
  <c r="J60" i="30"/>
  <c r="R59" i="30"/>
  <c r="J59" i="30"/>
  <c r="R58" i="30"/>
  <c r="J58" i="30"/>
  <c r="R57" i="30"/>
  <c r="J57" i="30"/>
  <c r="R56" i="30"/>
  <c r="J56" i="30"/>
  <c r="R55" i="30"/>
  <c r="J55" i="30"/>
  <c r="R54" i="30"/>
  <c r="J54" i="30"/>
  <c r="R52" i="30"/>
  <c r="J52" i="30"/>
  <c r="R49" i="30"/>
  <c r="J49" i="30"/>
  <c r="R48" i="30"/>
  <c r="J48" i="30"/>
  <c r="R47" i="30"/>
  <c r="J47" i="30"/>
  <c r="R46" i="30"/>
  <c r="J46" i="30"/>
  <c r="R45" i="30"/>
  <c r="J45" i="30"/>
  <c r="R44" i="30"/>
  <c r="J44" i="30"/>
  <c r="R43" i="30"/>
  <c r="J43" i="30"/>
  <c r="R42" i="30"/>
  <c r="J42" i="30"/>
  <c r="R41" i="30"/>
  <c r="J41" i="30"/>
  <c r="R40" i="30"/>
  <c r="J40" i="30"/>
  <c r="R38" i="30"/>
  <c r="J38" i="30"/>
  <c r="R34" i="30"/>
  <c r="J34" i="30"/>
  <c r="R33" i="30"/>
  <c r="J33" i="30"/>
  <c r="R32" i="30"/>
  <c r="J32" i="30"/>
  <c r="R31" i="30"/>
  <c r="J31" i="30"/>
  <c r="R30" i="30"/>
  <c r="J30" i="30"/>
  <c r="R29" i="30"/>
  <c r="J29" i="30"/>
  <c r="R28" i="30"/>
  <c r="J28" i="30"/>
  <c r="R27" i="30"/>
  <c r="J27" i="30"/>
  <c r="R26" i="30"/>
  <c r="J26" i="30"/>
  <c r="R25" i="30"/>
  <c r="J25" i="30"/>
  <c r="R23" i="30"/>
  <c r="J23" i="30"/>
  <c r="R18" i="30"/>
  <c r="J18" i="30"/>
  <c r="R17" i="30"/>
  <c r="J17" i="30"/>
  <c r="R16" i="30"/>
  <c r="J16" i="30"/>
  <c r="R15" i="30"/>
  <c r="J15" i="30"/>
  <c r="B15" i="30"/>
  <c r="R14" i="30"/>
  <c r="J14" i="30"/>
  <c r="R13" i="30"/>
  <c r="J13" i="30"/>
  <c r="R12" i="30"/>
  <c r="J12" i="30"/>
  <c r="R11" i="30"/>
  <c r="J11" i="30"/>
  <c r="R10" i="30"/>
  <c r="J10" i="30"/>
  <c r="R9" i="30"/>
  <c r="J9" i="30"/>
  <c r="R7" i="30"/>
  <c r="J7" i="30"/>
  <c r="C4" i="30"/>
  <c r="Z415" i="28"/>
  <c r="R415" i="28"/>
  <c r="J415" i="28"/>
  <c r="Z414" i="28"/>
  <c r="R414" i="28"/>
  <c r="J414" i="28"/>
  <c r="Z413" i="28"/>
  <c r="R413" i="28"/>
  <c r="J413" i="28"/>
  <c r="Z412" i="28"/>
  <c r="R412" i="28"/>
  <c r="J412" i="28"/>
  <c r="Z411" i="28"/>
  <c r="R411" i="28"/>
  <c r="J411" i="28"/>
  <c r="Z410" i="28"/>
  <c r="R410" i="28"/>
  <c r="J410" i="28"/>
  <c r="Z409" i="28"/>
  <c r="R409" i="28"/>
  <c r="J409" i="28"/>
  <c r="Z408" i="28"/>
  <c r="R408" i="28"/>
  <c r="J408" i="28"/>
  <c r="Z407" i="28"/>
  <c r="R407" i="28"/>
  <c r="J407" i="28"/>
  <c r="Z406" i="28"/>
  <c r="R406" i="28"/>
  <c r="J406" i="28"/>
  <c r="Z404" i="28"/>
  <c r="R404" i="28"/>
  <c r="J404" i="28"/>
  <c r="Z399" i="28"/>
  <c r="J399" i="28"/>
  <c r="Z393" i="28"/>
  <c r="R393" i="28"/>
  <c r="J393" i="28"/>
  <c r="Z392" i="28"/>
  <c r="R392" i="28"/>
  <c r="J392" i="28"/>
  <c r="Z391" i="28"/>
  <c r="R391" i="28"/>
  <c r="J391" i="28"/>
  <c r="Z390" i="28"/>
  <c r="R390" i="28"/>
  <c r="J390" i="28"/>
  <c r="Z389" i="28"/>
  <c r="R389" i="28"/>
  <c r="J389" i="28"/>
  <c r="Z388" i="28"/>
  <c r="R388" i="28"/>
  <c r="J388" i="28"/>
  <c r="Z387" i="28"/>
  <c r="R387" i="28"/>
  <c r="J387" i="28"/>
  <c r="Z386" i="28"/>
  <c r="R386" i="28"/>
  <c r="J386" i="28"/>
  <c r="Z385" i="28"/>
  <c r="R385" i="28"/>
  <c r="J385" i="28"/>
  <c r="Z384" i="28"/>
  <c r="R384" i="28"/>
  <c r="J384" i="28"/>
  <c r="Z382" i="28"/>
  <c r="R382" i="28"/>
  <c r="J382" i="28"/>
  <c r="Z376" i="28"/>
  <c r="R376" i="28"/>
  <c r="J376" i="28"/>
  <c r="Z375" i="28"/>
  <c r="R375" i="28"/>
  <c r="J375" i="28"/>
  <c r="Z374" i="28"/>
  <c r="R374" i="28"/>
  <c r="J374" i="28"/>
  <c r="Z373" i="28"/>
  <c r="R373" i="28"/>
  <c r="J373" i="28"/>
  <c r="Z372" i="28"/>
  <c r="R372" i="28"/>
  <c r="J372" i="28"/>
  <c r="Z371" i="28"/>
  <c r="R371" i="28"/>
  <c r="J371" i="28"/>
  <c r="Z370" i="28"/>
  <c r="R370" i="28"/>
  <c r="J370" i="28"/>
  <c r="Z369" i="28"/>
  <c r="R369" i="28"/>
  <c r="J369" i="28"/>
  <c r="Z368" i="28"/>
  <c r="R368" i="28"/>
  <c r="J368" i="28"/>
  <c r="Z367" i="28"/>
  <c r="R367" i="28"/>
  <c r="J367" i="28"/>
  <c r="Z365" i="28"/>
  <c r="R365" i="28"/>
  <c r="J365" i="28"/>
  <c r="Z359" i="28"/>
  <c r="R359" i="28"/>
  <c r="J359" i="28"/>
  <c r="Z358" i="28"/>
  <c r="R358" i="28"/>
  <c r="J358" i="28"/>
  <c r="Z357" i="28"/>
  <c r="R357" i="28"/>
  <c r="J357" i="28"/>
  <c r="Z356" i="28"/>
  <c r="R356" i="28"/>
  <c r="J356" i="28"/>
  <c r="Z355" i="28"/>
  <c r="R355" i="28"/>
  <c r="J355" i="28"/>
  <c r="Z354" i="28"/>
  <c r="R354" i="28"/>
  <c r="J354" i="28"/>
  <c r="Z353" i="28"/>
  <c r="R353" i="28"/>
  <c r="J353" i="28"/>
  <c r="Z352" i="28"/>
  <c r="R352" i="28"/>
  <c r="J352" i="28"/>
  <c r="Z351" i="28"/>
  <c r="R351" i="28"/>
  <c r="J351" i="28"/>
  <c r="Z350" i="28"/>
  <c r="R350" i="28"/>
  <c r="J350" i="28"/>
  <c r="Z348" i="28"/>
  <c r="R348" i="28"/>
  <c r="J348" i="28"/>
  <c r="R343" i="28"/>
  <c r="J343" i="28"/>
  <c r="R342" i="28"/>
  <c r="J342" i="28"/>
  <c r="R341" i="28"/>
  <c r="J341" i="28"/>
  <c r="R340" i="28"/>
  <c r="J340" i="28"/>
  <c r="R339" i="28"/>
  <c r="J339" i="28"/>
  <c r="R338" i="28"/>
  <c r="J338" i="28"/>
  <c r="R337" i="28"/>
  <c r="J337" i="28"/>
  <c r="R336" i="28"/>
  <c r="J336" i="28"/>
  <c r="R335" i="28"/>
  <c r="J335" i="28"/>
  <c r="R334" i="28"/>
  <c r="J334" i="28"/>
  <c r="R332" i="28"/>
  <c r="J332" i="28"/>
  <c r="Z318" i="28"/>
  <c r="R318" i="28"/>
  <c r="J318" i="28"/>
  <c r="Z317" i="28"/>
  <c r="R317" i="28"/>
  <c r="J317" i="28"/>
  <c r="Z316" i="28"/>
  <c r="R316" i="28"/>
  <c r="J316" i="28"/>
  <c r="Z315" i="28"/>
  <c r="R315" i="28"/>
  <c r="J315" i="28"/>
  <c r="Z314" i="28"/>
  <c r="R314" i="28"/>
  <c r="J314" i="28"/>
  <c r="Z313" i="28"/>
  <c r="R313" i="28"/>
  <c r="J313" i="28"/>
  <c r="Z312" i="28"/>
  <c r="R312" i="28"/>
  <c r="J312" i="28"/>
  <c r="Z311" i="28"/>
  <c r="R311" i="28"/>
  <c r="J311" i="28"/>
  <c r="Z310" i="28"/>
  <c r="R310" i="28"/>
  <c r="J310" i="28"/>
  <c r="Z309" i="28"/>
  <c r="R309" i="28"/>
  <c r="J309" i="28"/>
  <c r="Z307" i="28"/>
  <c r="Z325" i="28" s="1"/>
  <c r="R307" i="28"/>
  <c r="R325" i="28" s="1"/>
  <c r="R399" i="28" s="1"/>
  <c r="J307" i="28"/>
  <c r="J325" i="28" s="1"/>
  <c r="O304" i="28" a="1"/>
  <c r="O304" i="28" s="1"/>
  <c r="Z301" i="28"/>
  <c r="R301" i="28"/>
  <c r="J301" i="28"/>
  <c r="Z300" i="28"/>
  <c r="R300" i="28"/>
  <c r="J300" i="28"/>
  <c r="Z299" i="28"/>
  <c r="R299" i="28"/>
  <c r="J299" i="28"/>
  <c r="Z298" i="28"/>
  <c r="R298" i="28"/>
  <c r="J298" i="28"/>
  <c r="Z297" i="28"/>
  <c r="R297" i="28"/>
  <c r="J297" i="28"/>
  <c r="Z296" i="28"/>
  <c r="R296" i="28"/>
  <c r="J296" i="28"/>
  <c r="Z295" i="28"/>
  <c r="R295" i="28"/>
  <c r="J295" i="28"/>
  <c r="Z294" i="28"/>
  <c r="R294" i="28"/>
  <c r="J294" i="28"/>
  <c r="Z293" i="28"/>
  <c r="R293" i="28"/>
  <c r="J293" i="28"/>
  <c r="Z292" i="28"/>
  <c r="R292" i="28"/>
  <c r="J292" i="28"/>
  <c r="Z290" i="28"/>
  <c r="R290" i="28"/>
  <c r="J290" i="28"/>
  <c r="Z285" i="28"/>
  <c r="R285" i="28"/>
  <c r="J285" i="28"/>
  <c r="Z284" i="28"/>
  <c r="R284" i="28"/>
  <c r="J284" i="28"/>
  <c r="Z283" i="28"/>
  <c r="R283" i="28"/>
  <c r="J283" i="28"/>
  <c r="Z282" i="28"/>
  <c r="R282" i="28"/>
  <c r="J282" i="28"/>
  <c r="Z281" i="28"/>
  <c r="R281" i="28"/>
  <c r="J281" i="28"/>
  <c r="Z280" i="28"/>
  <c r="R280" i="28"/>
  <c r="J280" i="28"/>
  <c r="Z279" i="28"/>
  <c r="R279" i="28"/>
  <c r="J279" i="28"/>
  <c r="Z278" i="28"/>
  <c r="R278" i="28"/>
  <c r="J278" i="28"/>
  <c r="Z277" i="28"/>
  <c r="R277" i="28"/>
  <c r="J277" i="28"/>
  <c r="Z276" i="28"/>
  <c r="R276" i="28"/>
  <c r="J276" i="28"/>
  <c r="Z274" i="28"/>
  <c r="R274" i="28"/>
  <c r="J274" i="28"/>
  <c r="R268" i="28"/>
  <c r="J268" i="28"/>
  <c r="R267" i="28"/>
  <c r="J267" i="28"/>
  <c r="R266" i="28"/>
  <c r="J266" i="28"/>
  <c r="R265" i="28"/>
  <c r="J265" i="28"/>
  <c r="R264" i="28"/>
  <c r="J264" i="28"/>
  <c r="R263" i="28"/>
  <c r="J263" i="28"/>
  <c r="R262" i="28"/>
  <c r="J262" i="28"/>
  <c r="R261" i="28"/>
  <c r="J261" i="28"/>
  <c r="R260" i="28"/>
  <c r="J260" i="28"/>
  <c r="R259" i="28"/>
  <c r="J259" i="28"/>
  <c r="R257" i="28"/>
  <c r="J257" i="28"/>
  <c r="R254" i="28"/>
  <c r="J254" i="28"/>
  <c r="R253" i="28"/>
  <c r="J253" i="28"/>
  <c r="R252" i="28"/>
  <c r="J252" i="28"/>
  <c r="R251" i="28"/>
  <c r="J251" i="28"/>
  <c r="R250" i="28"/>
  <c r="J250" i="28"/>
  <c r="R249" i="28"/>
  <c r="J249" i="28"/>
  <c r="R248" i="28"/>
  <c r="J248" i="28"/>
  <c r="R247" i="28"/>
  <c r="J247" i="28"/>
  <c r="R246" i="28"/>
  <c r="J246" i="28"/>
  <c r="R245" i="28"/>
  <c r="J245" i="28"/>
  <c r="R243" i="28"/>
  <c r="J243" i="28"/>
  <c r="R240" i="28"/>
  <c r="J240" i="28"/>
  <c r="R239" i="28"/>
  <c r="J239" i="28"/>
  <c r="R238" i="28"/>
  <c r="J238" i="28"/>
  <c r="R237" i="28"/>
  <c r="J237" i="28"/>
  <c r="R236" i="28"/>
  <c r="J236" i="28"/>
  <c r="R235" i="28"/>
  <c r="J235" i="28"/>
  <c r="R234" i="28"/>
  <c r="J234" i="28"/>
  <c r="R233" i="28"/>
  <c r="J233" i="28"/>
  <c r="R232" i="28"/>
  <c r="J232" i="28"/>
  <c r="R231" i="28"/>
  <c r="J231" i="28"/>
  <c r="R229" i="28"/>
  <c r="J229" i="28"/>
  <c r="R226" i="28"/>
  <c r="J226" i="28"/>
  <c r="R225" i="28"/>
  <c r="J225" i="28"/>
  <c r="R224" i="28"/>
  <c r="J224" i="28"/>
  <c r="R223" i="28"/>
  <c r="J223" i="28"/>
  <c r="R222" i="28"/>
  <c r="J222" i="28"/>
  <c r="R221" i="28"/>
  <c r="J221" i="28"/>
  <c r="R220" i="28"/>
  <c r="J220" i="28"/>
  <c r="R219" i="28"/>
  <c r="J219" i="28"/>
  <c r="R218" i="28"/>
  <c r="J218" i="28"/>
  <c r="R217" i="28"/>
  <c r="J217" i="28"/>
  <c r="R215" i="28"/>
  <c r="J215" i="28"/>
  <c r="R212" i="28"/>
  <c r="J212" i="28"/>
  <c r="R211" i="28"/>
  <c r="J211" i="28"/>
  <c r="R210" i="28"/>
  <c r="J210" i="28"/>
  <c r="R209" i="28"/>
  <c r="J209" i="28"/>
  <c r="R208" i="28"/>
  <c r="J208" i="28"/>
  <c r="R207" i="28"/>
  <c r="J207" i="28"/>
  <c r="R206" i="28"/>
  <c r="J206" i="28"/>
  <c r="R205" i="28"/>
  <c r="J205" i="28"/>
  <c r="R204" i="28"/>
  <c r="J204" i="28"/>
  <c r="R203" i="28"/>
  <c r="J203" i="28"/>
  <c r="R201" i="28"/>
  <c r="J201" i="28"/>
  <c r="R197" i="28"/>
  <c r="J197" i="28"/>
  <c r="R196" i="28"/>
  <c r="J196" i="28"/>
  <c r="R195" i="28"/>
  <c r="J195" i="28"/>
  <c r="R194" i="28"/>
  <c r="J194" i="28"/>
  <c r="R193" i="28"/>
  <c r="J193" i="28"/>
  <c r="R192" i="28"/>
  <c r="J192" i="28"/>
  <c r="R191" i="28"/>
  <c r="J191" i="28"/>
  <c r="R190" i="28"/>
  <c r="J190" i="28"/>
  <c r="R189" i="28"/>
  <c r="J189" i="28"/>
  <c r="R188" i="28"/>
  <c r="J188" i="28"/>
  <c r="R186" i="28"/>
  <c r="J186" i="28"/>
  <c r="R181" i="28"/>
  <c r="J181" i="28"/>
  <c r="R180" i="28"/>
  <c r="J180" i="28"/>
  <c r="R179" i="28"/>
  <c r="J179" i="28"/>
  <c r="R178" i="28"/>
  <c r="J178" i="28"/>
  <c r="R177" i="28"/>
  <c r="J177" i="28"/>
  <c r="R176" i="28"/>
  <c r="J176" i="28"/>
  <c r="R175" i="28"/>
  <c r="J175" i="28"/>
  <c r="R174" i="28"/>
  <c r="J174" i="28"/>
  <c r="R173" i="28"/>
  <c r="J173" i="28"/>
  <c r="R172" i="28"/>
  <c r="J172" i="28"/>
  <c r="R170" i="28"/>
  <c r="J170" i="28"/>
  <c r="Z156" i="28"/>
  <c r="R156" i="28"/>
  <c r="J156" i="28"/>
  <c r="Z155" i="28"/>
  <c r="R155" i="28"/>
  <c r="J155" i="28"/>
  <c r="Z154" i="28"/>
  <c r="R154" i="28"/>
  <c r="J154" i="28"/>
  <c r="Z153" i="28"/>
  <c r="R153" i="28"/>
  <c r="J153" i="28"/>
  <c r="Z152" i="28"/>
  <c r="R152" i="28"/>
  <c r="J152" i="28"/>
  <c r="Z151" i="28"/>
  <c r="R151" i="28"/>
  <c r="J151" i="28"/>
  <c r="Z150" i="28"/>
  <c r="R150" i="28"/>
  <c r="J150" i="28"/>
  <c r="Z149" i="28"/>
  <c r="R149" i="28"/>
  <c r="J149" i="28"/>
  <c r="Z148" i="28"/>
  <c r="R148" i="28"/>
  <c r="J148" i="28"/>
  <c r="Z147" i="28"/>
  <c r="R147" i="28"/>
  <c r="J147" i="28"/>
  <c r="Z145" i="28"/>
  <c r="Z163" i="28" s="1"/>
  <c r="R145" i="28"/>
  <c r="R163" i="28" s="1"/>
  <c r="J145" i="28"/>
  <c r="J163" i="28" s="1"/>
  <c r="Z139" i="28"/>
  <c r="R139" i="28"/>
  <c r="J139" i="28"/>
  <c r="Z138" i="28"/>
  <c r="R138" i="28"/>
  <c r="J138" i="28"/>
  <c r="Z137" i="28"/>
  <c r="R137" i="28"/>
  <c r="J137" i="28"/>
  <c r="Z136" i="28"/>
  <c r="R136" i="28"/>
  <c r="J136" i="28"/>
  <c r="Z135" i="28"/>
  <c r="R135" i="28"/>
  <c r="J135" i="28"/>
  <c r="Z134" i="28"/>
  <c r="R134" i="28"/>
  <c r="J134" i="28"/>
  <c r="Z133" i="28"/>
  <c r="R133" i="28"/>
  <c r="J133" i="28"/>
  <c r="Z132" i="28"/>
  <c r="R132" i="28"/>
  <c r="J132" i="28"/>
  <c r="Z131" i="28"/>
  <c r="R131" i="28"/>
  <c r="J131" i="28"/>
  <c r="Z130" i="28"/>
  <c r="R130" i="28"/>
  <c r="J130" i="28"/>
  <c r="Z128" i="28"/>
  <c r="R128" i="28"/>
  <c r="J128" i="28"/>
  <c r="Z122" i="28"/>
  <c r="R122" i="28"/>
  <c r="J122" i="28"/>
  <c r="Z121" i="28"/>
  <c r="R121" i="28"/>
  <c r="J121" i="28"/>
  <c r="Z120" i="28"/>
  <c r="R120" i="28"/>
  <c r="J120" i="28"/>
  <c r="Z119" i="28"/>
  <c r="R119" i="28"/>
  <c r="J119" i="28"/>
  <c r="Z118" i="28"/>
  <c r="R118" i="28"/>
  <c r="J118" i="28"/>
  <c r="Z117" i="28"/>
  <c r="R117" i="28"/>
  <c r="J117" i="28"/>
  <c r="Z116" i="28"/>
  <c r="R116" i="28"/>
  <c r="J116" i="28"/>
  <c r="Z115" i="28"/>
  <c r="R115" i="28"/>
  <c r="J115" i="28"/>
  <c r="Z114" i="28"/>
  <c r="R114" i="28"/>
  <c r="J114" i="28"/>
  <c r="Z113" i="28"/>
  <c r="R113" i="28"/>
  <c r="J113" i="28"/>
  <c r="Z111" i="28"/>
  <c r="R111" i="28"/>
  <c r="J111" i="28"/>
  <c r="R105" i="28"/>
  <c r="J105" i="28"/>
  <c r="R104" i="28"/>
  <c r="J104" i="28"/>
  <c r="R103" i="28"/>
  <c r="J103" i="28"/>
  <c r="R102" i="28"/>
  <c r="J102" i="28"/>
  <c r="R101" i="28"/>
  <c r="J101" i="28"/>
  <c r="R100" i="28"/>
  <c r="J100" i="28"/>
  <c r="R99" i="28"/>
  <c r="J99" i="28"/>
  <c r="R98" i="28"/>
  <c r="J98" i="28"/>
  <c r="R97" i="28"/>
  <c r="J97" i="28"/>
  <c r="R96" i="28"/>
  <c r="J96" i="28"/>
  <c r="R94" i="28"/>
  <c r="J94" i="28"/>
  <c r="R91" i="28"/>
  <c r="J91" i="28"/>
  <c r="R90" i="28"/>
  <c r="J90" i="28"/>
  <c r="R89" i="28"/>
  <c r="J89" i="28"/>
  <c r="R88" i="28"/>
  <c r="J88" i="28"/>
  <c r="R87" i="28"/>
  <c r="J87" i="28"/>
  <c r="R86" i="28"/>
  <c r="J86" i="28"/>
  <c r="R85" i="28"/>
  <c r="J85" i="28"/>
  <c r="R84" i="28"/>
  <c r="J84" i="28"/>
  <c r="R83" i="28"/>
  <c r="J83" i="28"/>
  <c r="R82" i="28"/>
  <c r="J82" i="28"/>
  <c r="R80" i="28"/>
  <c r="J80" i="28"/>
  <c r="R77" i="28"/>
  <c r="J77" i="28"/>
  <c r="R76" i="28"/>
  <c r="J76" i="28"/>
  <c r="R75" i="28"/>
  <c r="J75" i="28"/>
  <c r="R74" i="28"/>
  <c r="J74" i="28"/>
  <c r="R73" i="28"/>
  <c r="J73" i="28"/>
  <c r="R72" i="28"/>
  <c r="J72" i="28"/>
  <c r="R71" i="28"/>
  <c r="J71" i="28"/>
  <c r="R70" i="28"/>
  <c r="J70" i="28"/>
  <c r="R69" i="28"/>
  <c r="J69" i="28"/>
  <c r="R68" i="28"/>
  <c r="J68" i="28"/>
  <c r="R66" i="28"/>
  <c r="J66" i="28"/>
  <c r="R63" i="28"/>
  <c r="J63" i="28"/>
  <c r="R62" i="28"/>
  <c r="J62" i="28"/>
  <c r="R61" i="28"/>
  <c r="J61" i="28"/>
  <c r="R60" i="28"/>
  <c r="J60" i="28"/>
  <c r="R59" i="28"/>
  <c r="J59" i="28"/>
  <c r="R58" i="28"/>
  <c r="J58" i="28"/>
  <c r="R57" i="28"/>
  <c r="J57" i="28"/>
  <c r="R56" i="28"/>
  <c r="J56" i="28"/>
  <c r="R55" i="28"/>
  <c r="J55" i="28"/>
  <c r="R54" i="28"/>
  <c r="J54" i="28"/>
  <c r="R52" i="28"/>
  <c r="J52" i="28"/>
  <c r="R49" i="28"/>
  <c r="J49" i="28"/>
  <c r="R48" i="28"/>
  <c r="J48" i="28"/>
  <c r="R47" i="28"/>
  <c r="J47" i="28"/>
  <c r="R46" i="28"/>
  <c r="J46" i="28"/>
  <c r="R45" i="28"/>
  <c r="J45" i="28"/>
  <c r="R44" i="28"/>
  <c r="J44" i="28"/>
  <c r="R43" i="28"/>
  <c r="J43" i="28"/>
  <c r="R42" i="28"/>
  <c r="J42" i="28"/>
  <c r="R41" i="28"/>
  <c r="J41" i="28"/>
  <c r="R40" i="28"/>
  <c r="J40" i="28"/>
  <c r="R38" i="28"/>
  <c r="J38" i="28"/>
  <c r="R34" i="28"/>
  <c r="J34" i="28"/>
  <c r="R33" i="28"/>
  <c r="J33" i="28"/>
  <c r="R32" i="28"/>
  <c r="J32" i="28"/>
  <c r="R31" i="28"/>
  <c r="J31" i="28"/>
  <c r="R30" i="28"/>
  <c r="J30" i="28"/>
  <c r="R29" i="28"/>
  <c r="J29" i="28"/>
  <c r="R28" i="28"/>
  <c r="J28" i="28"/>
  <c r="R27" i="28"/>
  <c r="J27" i="28"/>
  <c r="R26" i="28"/>
  <c r="J26" i="28"/>
  <c r="R25" i="28"/>
  <c r="J25" i="28"/>
  <c r="R23" i="28"/>
  <c r="J23" i="28"/>
  <c r="R18" i="28"/>
  <c r="J18" i="28"/>
  <c r="R17" i="28"/>
  <c r="J17" i="28"/>
  <c r="R16" i="28"/>
  <c r="J16" i="28"/>
  <c r="R15" i="28"/>
  <c r="J15" i="28"/>
  <c r="B15" i="28"/>
  <c r="R14" i="28"/>
  <c r="J14" i="28"/>
  <c r="R13" i="28"/>
  <c r="J13" i="28"/>
  <c r="R12" i="28"/>
  <c r="J12" i="28"/>
  <c r="R11" i="28"/>
  <c r="J11" i="28"/>
  <c r="R10" i="28"/>
  <c r="J10" i="28"/>
  <c r="R9" i="28"/>
  <c r="J9" i="28"/>
  <c r="R7" i="28"/>
  <c r="J7" i="28"/>
  <c r="C4" i="28"/>
  <c r="Z415" i="29"/>
  <c r="R415" i="29"/>
  <c r="J415" i="29"/>
  <c r="Z414" i="29"/>
  <c r="R414" i="29"/>
  <c r="J414" i="29"/>
  <c r="Z413" i="29"/>
  <c r="R413" i="29"/>
  <c r="J413" i="29"/>
  <c r="Z412" i="29"/>
  <c r="R412" i="29"/>
  <c r="J412" i="29"/>
  <c r="Z411" i="29"/>
  <c r="R411" i="29"/>
  <c r="J411" i="29"/>
  <c r="Z410" i="29"/>
  <c r="R410" i="29"/>
  <c r="J410" i="29"/>
  <c r="Z409" i="29"/>
  <c r="R409" i="29"/>
  <c r="J409" i="29"/>
  <c r="Z408" i="29"/>
  <c r="R408" i="29"/>
  <c r="J408" i="29"/>
  <c r="Z407" i="29"/>
  <c r="R407" i="29"/>
  <c r="J407" i="29"/>
  <c r="Z406" i="29"/>
  <c r="R406" i="29"/>
  <c r="J406" i="29"/>
  <c r="Z404" i="29"/>
  <c r="R404" i="29"/>
  <c r="J404" i="29"/>
  <c r="Z399" i="29"/>
  <c r="J399" i="29"/>
  <c r="Z393" i="29"/>
  <c r="R393" i="29"/>
  <c r="J393" i="29"/>
  <c r="Z392" i="29"/>
  <c r="R392" i="29"/>
  <c r="J392" i="29"/>
  <c r="Z391" i="29"/>
  <c r="R391" i="29"/>
  <c r="J391" i="29"/>
  <c r="Z390" i="29"/>
  <c r="R390" i="29"/>
  <c r="J390" i="29"/>
  <c r="Z389" i="29"/>
  <c r="R389" i="29"/>
  <c r="J389" i="29"/>
  <c r="Z388" i="29"/>
  <c r="R388" i="29"/>
  <c r="J388" i="29"/>
  <c r="Z387" i="29"/>
  <c r="R387" i="29"/>
  <c r="J387" i="29"/>
  <c r="Z386" i="29"/>
  <c r="R386" i="29"/>
  <c r="J386" i="29"/>
  <c r="Z385" i="29"/>
  <c r="R385" i="29"/>
  <c r="J385" i="29"/>
  <c r="Z384" i="29"/>
  <c r="R384" i="29"/>
  <c r="J384" i="29"/>
  <c r="Z382" i="29"/>
  <c r="R382" i="29"/>
  <c r="J382" i="29"/>
  <c r="Z376" i="29"/>
  <c r="R376" i="29"/>
  <c r="J376" i="29"/>
  <c r="Z375" i="29"/>
  <c r="R375" i="29"/>
  <c r="J375" i="29"/>
  <c r="Z374" i="29"/>
  <c r="R374" i="29"/>
  <c r="J374" i="29"/>
  <c r="Z373" i="29"/>
  <c r="R373" i="29"/>
  <c r="J373" i="29"/>
  <c r="Z372" i="29"/>
  <c r="R372" i="29"/>
  <c r="J372" i="29"/>
  <c r="Z371" i="29"/>
  <c r="R371" i="29"/>
  <c r="J371" i="29"/>
  <c r="Z370" i="29"/>
  <c r="R370" i="29"/>
  <c r="J370" i="29"/>
  <c r="Z369" i="29"/>
  <c r="R369" i="29"/>
  <c r="J369" i="29"/>
  <c r="Z368" i="29"/>
  <c r="R368" i="29"/>
  <c r="J368" i="29"/>
  <c r="Z367" i="29"/>
  <c r="R367" i="29"/>
  <c r="J367" i="29"/>
  <c r="Z365" i="29"/>
  <c r="R365" i="29"/>
  <c r="J365" i="29"/>
  <c r="Z359" i="29"/>
  <c r="R359" i="29"/>
  <c r="J359" i="29"/>
  <c r="Z358" i="29"/>
  <c r="R358" i="29"/>
  <c r="J358" i="29"/>
  <c r="Z357" i="29"/>
  <c r="R357" i="29"/>
  <c r="J357" i="29"/>
  <c r="Z356" i="29"/>
  <c r="R356" i="29"/>
  <c r="J356" i="29"/>
  <c r="Z355" i="29"/>
  <c r="R355" i="29"/>
  <c r="J355" i="29"/>
  <c r="Z354" i="29"/>
  <c r="R354" i="29"/>
  <c r="J354" i="29"/>
  <c r="Z353" i="29"/>
  <c r="R353" i="29"/>
  <c r="J353" i="29"/>
  <c r="Z352" i="29"/>
  <c r="R352" i="29"/>
  <c r="J352" i="29"/>
  <c r="Z351" i="29"/>
  <c r="R351" i="29"/>
  <c r="J351" i="29"/>
  <c r="Z350" i="29"/>
  <c r="R350" i="29"/>
  <c r="J350" i="29"/>
  <c r="Z348" i="29"/>
  <c r="R348" i="29"/>
  <c r="J348" i="29"/>
  <c r="R343" i="29"/>
  <c r="J343" i="29"/>
  <c r="R342" i="29"/>
  <c r="J342" i="29"/>
  <c r="R341" i="29"/>
  <c r="J341" i="29"/>
  <c r="R340" i="29"/>
  <c r="J340" i="29"/>
  <c r="R339" i="29"/>
  <c r="J339" i="29"/>
  <c r="R338" i="29"/>
  <c r="J338" i="29"/>
  <c r="R337" i="29"/>
  <c r="J337" i="29"/>
  <c r="R336" i="29"/>
  <c r="J336" i="29"/>
  <c r="R335" i="29"/>
  <c r="J335" i="29"/>
  <c r="R334" i="29"/>
  <c r="J334" i="29"/>
  <c r="R332" i="29"/>
  <c r="J332" i="29"/>
  <c r="Z318" i="29"/>
  <c r="R318" i="29"/>
  <c r="J318" i="29"/>
  <c r="Z317" i="29"/>
  <c r="R317" i="29"/>
  <c r="J317" i="29"/>
  <c r="Z316" i="29"/>
  <c r="R316" i="29"/>
  <c r="J316" i="29"/>
  <c r="Z315" i="29"/>
  <c r="R315" i="29"/>
  <c r="J315" i="29"/>
  <c r="Z314" i="29"/>
  <c r="R314" i="29"/>
  <c r="J314" i="29"/>
  <c r="Z313" i="29"/>
  <c r="R313" i="29"/>
  <c r="J313" i="29"/>
  <c r="Z312" i="29"/>
  <c r="R312" i="29"/>
  <c r="J312" i="29"/>
  <c r="Z311" i="29"/>
  <c r="R311" i="29"/>
  <c r="J311" i="29"/>
  <c r="Z310" i="29"/>
  <c r="R310" i="29"/>
  <c r="J310" i="29"/>
  <c r="Z309" i="29"/>
  <c r="R309" i="29"/>
  <c r="J309" i="29"/>
  <c r="Z307" i="29"/>
  <c r="Z325" i="29" s="1"/>
  <c r="R307" i="29"/>
  <c r="R325" i="29" s="1"/>
  <c r="R399" i="29" s="1"/>
  <c r="J307" i="29"/>
  <c r="J325" i="29" s="1"/>
  <c r="O304" i="29"/>
  <c r="O304" i="29" a="1"/>
  <c r="Z301" i="29"/>
  <c r="R301" i="29"/>
  <c r="J301" i="29"/>
  <c r="Z300" i="29"/>
  <c r="R300" i="29"/>
  <c r="J300" i="29"/>
  <c r="Z299" i="29"/>
  <c r="R299" i="29"/>
  <c r="J299" i="29"/>
  <c r="Z298" i="29"/>
  <c r="R298" i="29"/>
  <c r="J298" i="29"/>
  <c r="Z297" i="29"/>
  <c r="R297" i="29"/>
  <c r="J297" i="29"/>
  <c r="Z296" i="29"/>
  <c r="R296" i="29"/>
  <c r="J296" i="29"/>
  <c r="Z295" i="29"/>
  <c r="R295" i="29"/>
  <c r="J295" i="29"/>
  <c r="Z294" i="29"/>
  <c r="R294" i="29"/>
  <c r="J294" i="29"/>
  <c r="Z293" i="29"/>
  <c r="R293" i="29"/>
  <c r="J293" i="29"/>
  <c r="Z292" i="29"/>
  <c r="R292" i="29"/>
  <c r="J292" i="29"/>
  <c r="Z290" i="29"/>
  <c r="R290" i="29"/>
  <c r="J290" i="29"/>
  <c r="Z285" i="29"/>
  <c r="R285" i="29"/>
  <c r="J285" i="29"/>
  <c r="Z284" i="29"/>
  <c r="R284" i="29"/>
  <c r="J284" i="29"/>
  <c r="Z283" i="29"/>
  <c r="R283" i="29"/>
  <c r="J283" i="29"/>
  <c r="Z282" i="29"/>
  <c r="R282" i="29"/>
  <c r="J282" i="29"/>
  <c r="Z281" i="29"/>
  <c r="R281" i="29"/>
  <c r="J281" i="29"/>
  <c r="Z280" i="29"/>
  <c r="R280" i="29"/>
  <c r="J280" i="29"/>
  <c r="Z279" i="29"/>
  <c r="R279" i="29"/>
  <c r="J279" i="29"/>
  <c r="Z278" i="29"/>
  <c r="R278" i="29"/>
  <c r="J278" i="29"/>
  <c r="Z277" i="29"/>
  <c r="R277" i="29"/>
  <c r="J277" i="29"/>
  <c r="Z276" i="29"/>
  <c r="R276" i="29"/>
  <c r="J276" i="29"/>
  <c r="Z274" i="29"/>
  <c r="R274" i="29"/>
  <c r="J274" i="29"/>
  <c r="R268" i="29"/>
  <c r="J268" i="29"/>
  <c r="R267" i="29"/>
  <c r="J267" i="29"/>
  <c r="R266" i="29"/>
  <c r="J266" i="29"/>
  <c r="R265" i="29"/>
  <c r="J265" i="29"/>
  <c r="R264" i="29"/>
  <c r="J264" i="29"/>
  <c r="R263" i="29"/>
  <c r="J263" i="29"/>
  <c r="R262" i="29"/>
  <c r="J262" i="29"/>
  <c r="R261" i="29"/>
  <c r="J261" i="29"/>
  <c r="R260" i="29"/>
  <c r="J260" i="29"/>
  <c r="R259" i="29"/>
  <c r="J259" i="29"/>
  <c r="R257" i="29"/>
  <c r="J257" i="29"/>
  <c r="R254" i="29"/>
  <c r="J254" i="29"/>
  <c r="R253" i="29"/>
  <c r="J253" i="29"/>
  <c r="R252" i="29"/>
  <c r="J252" i="29"/>
  <c r="R251" i="29"/>
  <c r="J251" i="29"/>
  <c r="R250" i="29"/>
  <c r="J250" i="29"/>
  <c r="R249" i="29"/>
  <c r="J249" i="29"/>
  <c r="R248" i="29"/>
  <c r="J248" i="29"/>
  <c r="R247" i="29"/>
  <c r="J247" i="29"/>
  <c r="R246" i="29"/>
  <c r="J246" i="29"/>
  <c r="R245" i="29"/>
  <c r="J245" i="29"/>
  <c r="R243" i="29"/>
  <c r="J243" i="29"/>
  <c r="R240" i="29"/>
  <c r="J240" i="29"/>
  <c r="R239" i="29"/>
  <c r="J239" i="29"/>
  <c r="R238" i="29"/>
  <c r="J238" i="29"/>
  <c r="R237" i="29"/>
  <c r="J237" i="29"/>
  <c r="R236" i="29"/>
  <c r="J236" i="29"/>
  <c r="R235" i="29"/>
  <c r="J235" i="29"/>
  <c r="R234" i="29"/>
  <c r="J234" i="29"/>
  <c r="R233" i="29"/>
  <c r="J233" i="29"/>
  <c r="R232" i="29"/>
  <c r="J232" i="29"/>
  <c r="R231" i="29"/>
  <c r="J231" i="29"/>
  <c r="R229" i="29"/>
  <c r="J229" i="29"/>
  <c r="R226" i="29"/>
  <c r="J226" i="29"/>
  <c r="R225" i="29"/>
  <c r="J225" i="29"/>
  <c r="R224" i="29"/>
  <c r="J224" i="29"/>
  <c r="R223" i="29"/>
  <c r="J223" i="29"/>
  <c r="R222" i="29"/>
  <c r="J222" i="29"/>
  <c r="R221" i="29"/>
  <c r="J221" i="29"/>
  <c r="R220" i="29"/>
  <c r="J220" i="29"/>
  <c r="R219" i="29"/>
  <c r="J219" i="29"/>
  <c r="R218" i="29"/>
  <c r="J218" i="29"/>
  <c r="R217" i="29"/>
  <c r="J217" i="29"/>
  <c r="R215" i="29"/>
  <c r="J215" i="29"/>
  <c r="R212" i="29"/>
  <c r="J212" i="29"/>
  <c r="R211" i="29"/>
  <c r="J211" i="29"/>
  <c r="R210" i="29"/>
  <c r="J210" i="29"/>
  <c r="R209" i="29"/>
  <c r="J209" i="29"/>
  <c r="R208" i="29"/>
  <c r="J208" i="29"/>
  <c r="R207" i="29"/>
  <c r="J207" i="29"/>
  <c r="R206" i="29"/>
  <c r="J206" i="29"/>
  <c r="R205" i="29"/>
  <c r="J205" i="29"/>
  <c r="R204" i="29"/>
  <c r="J204" i="29"/>
  <c r="R203" i="29"/>
  <c r="J203" i="29"/>
  <c r="R201" i="29"/>
  <c r="J201" i="29"/>
  <c r="R197" i="29"/>
  <c r="J197" i="29"/>
  <c r="R196" i="29"/>
  <c r="J196" i="29"/>
  <c r="R195" i="29"/>
  <c r="J195" i="29"/>
  <c r="R194" i="29"/>
  <c r="J194" i="29"/>
  <c r="R193" i="29"/>
  <c r="J193" i="29"/>
  <c r="R192" i="29"/>
  <c r="J192" i="29"/>
  <c r="R191" i="29"/>
  <c r="J191" i="29"/>
  <c r="R190" i="29"/>
  <c r="J190" i="29"/>
  <c r="R189" i="29"/>
  <c r="J189" i="29"/>
  <c r="R188" i="29"/>
  <c r="J188" i="29"/>
  <c r="R186" i="29"/>
  <c r="J186" i="29"/>
  <c r="R181" i="29"/>
  <c r="J181" i="29"/>
  <c r="R180" i="29"/>
  <c r="J180" i="29"/>
  <c r="R179" i="29"/>
  <c r="J179" i="29"/>
  <c r="R178" i="29"/>
  <c r="J178" i="29"/>
  <c r="R177" i="29"/>
  <c r="J177" i="29"/>
  <c r="R176" i="29"/>
  <c r="J176" i="29"/>
  <c r="R175" i="29"/>
  <c r="J175" i="29"/>
  <c r="R174" i="29"/>
  <c r="J174" i="29"/>
  <c r="R173" i="29"/>
  <c r="J173" i="29"/>
  <c r="R172" i="29"/>
  <c r="J172" i="29"/>
  <c r="R170" i="29"/>
  <c r="J170" i="29"/>
  <c r="Z156" i="29"/>
  <c r="R156" i="29"/>
  <c r="J156" i="29"/>
  <c r="Z155" i="29"/>
  <c r="R155" i="29"/>
  <c r="J155" i="29"/>
  <c r="Z154" i="29"/>
  <c r="R154" i="29"/>
  <c r="J154" i="29"/>
  <c r="Z153" i="29"/>
  <c r="R153" i="29"/>
  <c r="J153" i="29"/>
  <c r="Z152" i="29"/>
  <c r="R152" i="29"/>
  <c r="J152" i="29"/>
  <c r="Z151" i="29"/>
  <c r="R151" i="29"/>
  <c r="J151" i="29"/>
  <c r="Z150" i="29"/>
  <c r="R150" i="29"/>
  <c r="J150" i="29"/>
  <c r="Z149" i="29"/>
  <c r="R149" i="29"/>
  <c r="J149" i="29"/>
  <c r="Z148" i="29"/>
  <c r="R148" i="29"/>
  <c r="J148" i="29"/>
  <c r="Z147" i="29"/>
  <c r="R147" i="29"/>
  <c r="J147" i="29"/>
  <c r="Z145" i="29"/>
  <c r="Z163" i="29" s="1"/>
  <c r="R145" i="29"/>
  <c r="R163" i="29" s="1"/>
  <c r="J145" i="29"/>
  <c r="J163" i="29" s="1"/>
  <c r="Z139" i="29"/>
  <c r="R139" i="29"/>
  <c r="J139" i="29"/>
  <c r="Z138" i="29"/>
  <c r="R138" i="29"/>
  <c r="J138" i="29"/>
  <c r="Z137" i="29"/>
  <c r="R137" i="29"/>
  <c r="J137" i="29"/>
  <c r="Z136" i="29"/>
  <c r="R136" i="29"/>
  <c r="J136" i="29"/>
  <c r="Z135" i="29"/>
  <c r="R135" i="29"/>
  <c r="J135" i="29"/>
  <c r="Z134" i="29"/>
  <c r="R134" i="29"/>
  <c r="J134" i="29"/>
  <c r="Z133" i="29"/>
  <c r="R133" i="29"/>
  <c r="J133" i="29"/>
  <c r="Z132" i="29"/>
  <c r="R132" i="29"/>
  <c r="J132" i="29"/>
  <c r="Z131" i="29"/>
  <c r="R131" i="29"/>
  <c r="J131" i="29"/>
  <c r="Z130" i="29"/>
  <c r="R130" i="29"/>
  <c r="J130" i="29"/>
  <c r="Z128" i="29"/>
  <c r="R128" i="29"/>
  <c r="J128" i="29"/>
  <c r="Z122" i="29"/>
  <c r="R122" i="29"/>
  <c r="J122" i="29"/>
  <c r="Z121" i="29"/>
  <c r="R121" i="29"/>
  <c r="J121" i="29"/>
  <c r="Z120" i="29"/>
  <c r="R120" i="29"/>
  <c r="J120" i="29"/>
  <c r="Z119" i="29"/>
  <c r="R119" i="29"/>
  <c r="J119" i="29"/>
  <c r="Z118" i="29"/>
  <c r="R118" i="29"/>
  <c r="J118" i="29"/>
  <c r="Z117" i="29"/>
  <c r="R117" i="29"/>
  <c r="J117" i="29"/>
  <c r="Z116" i="29"/>
  <c r="R116" i="29"/>
  <c r="J116" i="29"/>
  <c r="Z115" i="29"/>
  <c r="R115" i="29"/>
  <c r="J115" i="29"/>
  <c r="Z114" i="29"/>
  <c r="R114" i="29"/>
  <c r="J114" i="29"/>
  <c r="Z113" i="29"/>
  <c r="R113" i="29"/>
  <c r="J113" i="29"/>
  <c r="Z111" i="29"/>
  <c r="R111" i="29"/>
  <c r="J111" i="29"/>
  <c r="R105" i="29"/>
  <c r="J105" i="29"/>
  <c r="R104" i="29"/>
  <c r="J104" i="29"/>
  <c r="R103" i="29"/>
  <c r="J103" i="29"/>
  <c r="R102" i="29"/>
  <c r="J102" i="29"/>
  <c r="R101" i="29"/>
  <c r="J101" i="29"/>
  <c r="R100" i="29"/>
  <c r="J100" i="29"/>
  <c r="R99" i="29"/>
  <c r="J99" i="29"/>
  <c r="R98" i="29"/>
  <c r="J98" i="29"/>
  <c r="R97" i="29"/>
  <c r="J97" i="29"/>
  <c r="R96" i="29"/>
  <c r="J96" i="29"/>
  <c r="R94" i="29"/>
  <c r="J94" i="29"/>
  <c r="R91" i="29"/>
  <c r="J91" i="29"/>
  <c r="R90" i="29"/>
  <c r="J90" i="29"/>
  <c r="R89" i="29"/>
  <c r="J89" i="29"/>
  <c r="R88" i="29"/>
  <c r="J88" i="29"/>
  <c r="R87" i="29"/>
  <c r="J87" i="29"/>
  <c r="R86" i="29"/>
  <c r="J86" i="29"/>
  <c r="R85" i="29"/>
  <c r="J85" i="29"/>
  <c r="R84" i="29"/>
  <c r="J84" i="29"/>
  <c r="R83" i="29"/>
  <c r="J83" i="29"/>
  <c r="R82" i="29"/>
  <c r="J82" i="29"/>
  <c r="R80" i="29"/>
  <c r="J80" i="29"/>
  <c r="R77" i="29"/>
  <c r="J77" i="29"/>
  <c r="R76" i="29"/>
  <c r="J76" i="29"/>
  <c r="R75" i="29"/>
  <c r="J75" i="29"/>
  <c r="R74" i="29"/>
  <c r="J74" i="29"/>
  <c r="R73" i="29"/>
  <c r="J73" i="29"/>
  <c r="R72" i="29"/>
  <c r="J72" i="29"/>
  <c r="R71" i="29"/>
  <c r="J71" i="29"/>
  <c r="R70" i="29"/>
  <c r="J70" i="29"/>
  <c r="R69" i="29"/>
  <c r="J69" i="29"/>
  <c r="R68" i="29"/>
  <c r="J68" i="29"/>
  <c r="R66" i="29"/>
  <c r="J66" i="29"/>
  <c r="R63" i="29"/>
  <c r="J63" i="29"/>
  <c r="R62" i="29"/>
  <c r="J62" i="29"/>
  <c r="R61" i="29"/>
  <c r="J61" i="29"/>
  <c r="R60" i="29"/>
  <c r="J60" i="29"/>
  <c r="R59" i="29"/>
  <c r="J59" i="29"/>
  <c r="R58" i="29"/>
  <c r="J58" i="29"/>
  <c r="R57" i="29"/>
  <c r="J57" i="29"/>
  <c r="R56" i="29"/>
  <c r="J56" i="29"/>
  <c r="R55" i="29"/>
  <c r="J55" i="29"/>
  <c r="R54" i="29"/>
  <c r="J54" i="29"/>
  <c r="R52" i="29"/>
  <c r="J52" i="29"/>
  <c r="R49" i="29"/>
  <c r="J49" i="29"/>
  <c r="R48" i="29"/>
  <c r="J48" i="29"/>
  <c r="R47" i="29"/>
  <c r="J47" i="29"/>
  <c r="R46" i="29"/>
  <c r="J46" i="29"/>
  <c r="R45" i="29"/>
  <c r="J45" i="29"/>
  <c r="R44" i="29"/>
  <c r="J44" i="29"/>
  <c r="R43" i="29"/>
  <c r="J43" i="29"/>
  <c r="R42" i="29"/>
  <c r="J42" i="29"/>
  <c r="R41" i="29"/>
  <c r="J41" i="29"/>
  <c r="R40" i="29"/>
  <c r="J40" i="29"/>
  <c r="R38" i="29"/>
  <c r="J38" i="29"/>
  <c r="R34" i="29"/>
  <c r="J34" i="29"/>
  <c r="R33" i="29"/>
  <c r="J33" i="29"/>
  <c r="R32" i="29"/>
  <c r="J32" i="29"/>
  <c r="R31" i="29"/>
  <c r="J31" i="29"/>
  <c r="R30" i="29"/>
  <c r="J30" i="29"/>
  <c r="R29" i="29"/>
  <c r="J29" i="29"/>
  <c r="R28" i="29"/>
  <c r="J28" i="29"/>
  <c r="R27" i="29"/>
  <c r="J27" i="29"/>
  <c r="R26" i="29"/>
  <c r="J26" i="29"/>
  <c r="R25" i="29"/>
  <c r="J25" i="29"/>
  <c r="R23" i="29"/>
  <c r="J23" i="29"/>
  <c r="R18" i="29"/>
  <c r="J18" i="29"/>
  <c r="R17" i="29"/>
  <c r="J17" i="29"/>
  <c r="R16" i="29"/>
  <c r="J16" i="29"/>
  <c r="R15" i="29"/>
  <c r="J15" i="29"/>
  <c r="B15" i="29"/>
  <c r="R14" i="29"/>
  <c r="J14" i="29"/>
  <c r="R13" i="29"/>
  <c r="J13" i="29"/>
  <c r="R12" i="29"/>
  <c r="J12" i="29"/>
  <c r="R11" i="29"/>
  <c r="J11" i="29"/>
  <c r="R10" i="29"/>
  <c r="J10" i="29"/>
  <c r="R9" i="29"/>
  <c r="J9" i="29"/>
  <c r="R7" i="29"/>
  <c r="J7" i="29"/>
  <c r="C4" i="29"/>
  <c r="Z415" i="27"/>
  <c r="R415" i="27"/>
  <c r="J415" i="27"/>
  <c r="Z414" i="27"/>
  <c r="R414" i="27"/>
  <c r="J414" i="27"/>
  <c r="Z413" i="27"/>
  <c r="R413" i="27"/>
  <c r="J413" i="27"/>
  <c r="Z412" i="27"/>
  <c r="R412" i="27"/>
  <c r="J412" i="27"/>
  <c r="Z411" i="27"/>
  <c r="R411" i="27"/>
  <c r="J411" i="27"/>
  <c r="Z410" i="27"/>
  <c r="R410" i="27"/>
  <c r="J410" i="27"/>
  <c r="Z409" i="27"/>
  <c r="R409" i="27"/>
  <c r="J409" i="27"/>
  <c r="Z408" i="27"/>
  <c r="R408" i="27"/>
  <c r="J408" i="27"/>
  <c r="Z407" i="27"/>
  <c r="R407" i="27"/>
  <c r="J407" i="27"/>
  <c r="Z406" i="27"/>
  <c r="R406" i="27"/>
  <c r="J406" i="27"/>
  <c r="Z404" i="27"/>
  <c r="R404" i="27"/>
  <c r="J404" i="27"/>
  <c r="Z399" i="27"/>
  <c r="J399" i="27"/>
  <c r="Z393" i="27"/>
  <c r="R393" i="27"/>
  <c r="J393" i="27"/>
  <c r="Z392" i="27"/>
  <c r="R392" i="27"/>
  <c r="J392" i="27"/>
  <c r="Z391" i="27"/>
  <c r="R391" i="27"/>
  <c r="J391" i="27"/>
  <c r="Z390" i="27"/>
  <c r="R390" i="27"/>
  <c r="J390" i="27"/>
  <c r="Z389" i="27"/>
  <c r="R389" i="27"/>
  <c r="J389" i="27"/>
  <c r="Z388" i="27"/>
  <c r="R388" i="27"/>
  <c r="J388" i="27"/>
  <c r="Z387" i="27"/>
  <c r="R387" i="27"/>
  <c r="J387" i="27"/>
  <c r="Z386" i="27"/>
  <c r="R386" i="27"/>
  <c r="J386" i="27"/>
  <c r="Z385" i="27"/>
  <c r="R385" i="27"/>
  <c r="J385" i="27"/>
  <c r="Z384" i="27"/>
  <c r="R384" i="27"/>
  <c r="J384" i="27"/>
  <c r="Z382" i="27"/>
  <c r="R382" i="27"/>
  <c r="J382" i="27"/>
  <c r="Z376" i="27"/>
  <c r="R376" i="27"/>
  <c r="J376" i="27"/>
  <c r="Z375" i="27"/>
  <c r="R375" i="27"/>
  <c r="J375" i="27"/>
  <c r="Z374" i="27"/>
  <c r="R374" i="27"/>
  <c r="J374" i="27"/>
  <c r="Z373" i="27"/>
  <c r="R373" i="27"/>
  <c r="J373" i="27"/>
  <c r="Z372" i="27"/>
  <c r="R372" i="27"/>
  <c r="J372" i="27"/>
  <c r="Z371" i="27"/>
  <c r="R371" i="27"/>
  <c r="J371" i="27"/>
  <c r="Z370" i="27"/>
  <c r="R370" i="27"/>
  <c r="J370" i="27"/>
  <c r="Z369" i="27"/>
  <c r="R369" i="27"/>
  <c r="J369" i="27"/>
  <c r="Z368" i="27"/>
  <c r="R368" i="27"/>
  <c r="J368" i="27"/>
  <c r="Z367" i="27"/>
  <c r="R367" i="27"/>
  <c r="J367" i="27"/>
  <c r="Z365" i="27"/>
  <c r="R365" i="27"/>
  <c r="J365" i="27"/>
  <c r="Z359" i="27"/>
  <c r="R359" i="27"/>
  <c r="J359" i="27"/>
  <c r="Z358" i="27"/>
  <c r="R358" i="27"/>
  <c r="J358" i="27"/>
  <c r="Z357" i="27"/>
  <c r="R357" i="27"/>
  <c r="J357" i="27"/>
  <c r="Z356" i="27"/>
  <c r="R356" i="27"/>
  <c r="J356" i="27"/>
  <c r="Z355" i="27"/>
  <c r="R355" i="27"/>
  <c r="J355" i="27"/>
  <c r="Z354" i="27"/>
  <c r="R354" i="27"/>
  <c r="J354" i="27"/>
  <c r="Z353" i="27"/>
  <c r="R353" i="27"/>
  <c r="J353" i="27"/>
  <c r="Z352" i="27"/>
  <c r="R352" i="27"/>
  <c r="J352" i="27"/>
  <c r="Z351" i="27"/>
  <c r="R351" i="27"/>
  <c r="J351" i="27"/>
  <c r="Z350" i="27"/>
  <c r="R350" i="27"/>
  <c r="J350" i="27"/>
  <c r="Z348" i="27"/>
  <c r="R348" i="27"/>
  <c r="J348" i="27"/>
  <c r="R343" i="27"/>
  <c r="J343" i="27"/>
  <c r="R342" i="27"/>
  <c r="J342" i="27"/>
  <c r="R341" i="27"/>
  <c r="J341" i="27"/>
  <c r="R340" i="27"/>
  <c r="J340" i="27"/>
  <c r="R339" i="27"/>
  <c r="J339" i="27"/>
  <c r="R338" i="27"/>
  <c r="J338" i="27"/>
  <c r="R337" i="27"/>
  <c r="J337" i="27"/>
  <c r="R336" i="27"/>
  <c r="J336" i="27"/>
  <c r="R335" i="27"/>
  <c r="J335" i="27"/>
  <c r="R334" i="27"/>
  <c r="J334" i="27"/>
  <c r="R332" i="27"/>
  <c r="J332" i="27"/>
  <c r="Z318" i="27"/>
  <c r="R318" i="27"/>
  <c r="J318" i="27"/>
  <c r="Z317" i="27"/>
  <c r="R317" i="27"/>
  <c r="J317" i="27"/>
  <c r="Z316" i="27"/>
  <c r="R316" i="27"/>
  <c r="J316" i="27"/>
  <c r="Z315" i="27"/>
  <c r="R315" i="27"/>
  <c r="J315" i="27"/>
  <c r="Z314" i="27"/>
  <c r="R314" i="27"/>
  <c r="J314" i="27"/>
  <c r="Z313" i="27"/>
  <c r="R313" i="27"/>
  <c r="J313" i="27"/>
  <c r="Z312" i="27"/>
  <c r="R312" i="27"/>
  <c r="J312" i="27"/>
  <c r="Z311" i="27"/>
  <c r="R311" i="27"/>
  <c r="J311" i="27"/>
  <c r="Z310" i="27"/>
  <c r="R310" i="27"/>
  <c r="J310" i="27"/>
  <c r="Z309" i="27"/>
  <c r="R309" i="27"/>
  <c r="J309" i="27"/>
  <c r="Z307" i="27"/>
  <c r="Z325" i="27" s="1"/>
  <c r="R307" i="27"/>
  <c r="R325" i="27" s="1"/>
  <c r="R399" i="27" s="1"/>
  <c r="J307" i="27"/>
  <c r="J325" i="27" s="1"/>
  <c r="O304" i="27" a="1"/>
  <c r="O304" i="27" s="1"/>
  <c r="Z301" i="27"/>
  <c r="R301" i="27"/>
  <c r="J301" i="27"/>
  <c r="Z300" i="27"/>
  <c r="R300" i="27"/>
  <c r="J300" i="27"/>
  <c r="Z299" i="27"/>
  <c r="R299" i="27"/>
  <c r="J299" i="27"/>
  <c r="Z298" i="27"/>
  <c r="R298" i="27"/>
  <c r="J298" i="27"/>
  <c r="Z297" i="27"/>
  <c r="R297" i="27"/>
  <c r="J297" i="27"/>
  <c r="Z296" i="27"/>
  <c r="R296" i="27"/>
  <c r="J296" i="27"/>
  <c r="Z295" i="27"/>
  <c r="R295" i="27"/>
  <c r="J295" i="27"/>
  <c r="Z294" i="27"/>
  <c r="R294" i="27"/>
  <c r="J294" i="27"/>
  <c r="Z293" i="27"/>
  <c r="R293" i="27"/>
  <c r="J293" i="27"/>
  <c r="Z292" i="27"/>
  <c r="R292" i="27"/>
  <c r="J292" i="27"/>
  <c r="Z290" i="27"/>
  <c r="R290" i="27"/>
  <c r="J290" i="27"/>
  <c r="Z285" i="27"/>
  <c r="R285" i="27"/>
  <c r="J285" i="27"/>
  <c r="Z284" i="27"/>
  <c r="R284" i="27"/>
  <c r="J284" i="27"/>
  <c r="Z283" i="27"/>
  <c r="R283" i="27"/>
  <c r="J283" i="27"/>
  <c r="Z282" i="27"/>
  <c r="R282" i="27"/>
  <c r="J282" i="27"/>
  <c r="Z281" i="27"/>
  <c r="R281" i="27"/>
  <c r="J281" i="27"/>
  <c r="Z280" i="27"/>
  <c r="R280" i="27"/>
  <c r="J280" i="27"/>
  <c r="Z279" i="27"/>
  <c r="R279" i="27"/>
  <c r="J279" i="27"/>
  <c r="Z278" i="27"/>
  <c r="R278" i="27"/>
  <c r="J278" i="27"/>
  <c r="Z277" i="27"/>
  <c r="R277" i="27"/>
  <c r="J277" i="27"/>
  <c r="Z276" i="27"/>
  <c r="R276" i="27"/>
  <c r="J276" i="27"/>
  <c r="Z274" i="27"/>
  <c r="R274" i="27"/>
  <c r="J274" i="27"/>
  <c r="R268" i="27"/>
  <c r="J268" i="27"/>
  <c r="R267" i="27"/>
  <c r="J267" i="27"/>
  <c r="R266" i="27"/>
  <c r="J266" i="27"/>
  <c r="R265" i="27"/>
  <c r="J265" i="27"/>
  <c r="R264" i="27"/>
  <c r="J264" i="27"/>
  <c r="R263" i="27"/>
  <c r="J263" i="27"/>
  <c r="R262" i="27"/>
  <c r="J262" i="27"/>
  <c r="R261" i="27"/>
  <c r="J261" i="27"/>
  <c r="R260" i="27"/>
  <c r="J260" i="27"/>
  <c r="R259" i="27"/>
  <c r="J259" i="27"/>
  <c r="R257" i="27"/>
  <c r="J257" i="27"/>
  <c r="R254" i="27"/>
  <c r="J254" i="27"/>
  <c r="R253" i="27"/>
  <c r="J253" i="27"/>
  <c r="R252" i="27"/>
  <c r="J252" i="27"/>
  <c r="R251" i="27"/>
  <c r="J251" i="27"/>
  <c r="R250" i="27"/>
  <c r="J250" i="27"/>
  <c r="R249" i="27"/>
  <c r="J249" i="27"/>
  <c r="R248" i="27"/>
  <c r="J248" i="27"/>
  <c r="R247" i="27"/>
  <c r="J247" i="27"/>
  <c r="R246" i="27"/>
  <c r="J246" i="27"/>
  <c r="R245" i="27"/>
  <c r="J245" i="27"/>
  <c r="R243" i="27"/>
  <c r="J243" i="27"/>
  <c r="R240" i="27"/>
  <c r="J240" i="27"/>
  <c r="R239" i="27"/>
  <c r="J239" i="27"/>
  <c r="R238" i="27"/>
  <c r="J238" i="27"/>
  <c r="R237" i="27"/>
  <c r="J237" i="27"/>
  <c r="R236" i="27"/>
  <c r="J236" i="27"/>
  <c r="R235" i="27"/>
  <c r="J235" i="27"/>
  <c r="R234" i="27"/>
  <c r="J234" i="27"/>
  <c r="R233" i="27"/>
  <c r="J233" i="27"/>
  <c r="R232" i="27"/>
  <c r="J232" i="27"/>
  <c r="R231" i="27"/>
  <c r="J231" i="27"/>
  <c r="R229" i="27"/>
  <c r="J229" i="27"/>
  <c r="R226" i="27"/>
  <c r="J226" i="27"/>
  <c r="R225" i="27"/>
  <c r="J225" i="27"/>
  <c r="R224" i="27"/>
  <c r="J224" i="27"/>
  <c r="R223" i="27"/>
  <c r="J223" i="27"/>
  <c r="R222" i="27"/>
  <c r="J222" i="27"/>
  <c r="R221" i="27"/>
  <c r="J221" i="27"/>
  <c r="R220" i="27"/>
  <c r="J220" i="27"/>
  <c r="R219" i="27"/>
  <c r="J219" i="27"/>
  <c r="R218" i="27"/>
  <c r="J218" i="27"/>
  <c r="R217" i="27"/>
  <c r="J217" i="27"/>
  <c r="R215" i="27"/>
  <c r="J215" i="27"/>
  <c r="R212" i="27"/>
  <c r="J212" i="27"/>
  <c r="R211" i="27"/>
  <c r="J211" i="27"/>
  <c r="R210" i="27"/>
  <c r="J210" i="27"/>
  <c r="R209" i="27"/>
  <c r="J209" i="27"/>
  <c r="R208" i="27"/>
  <c r="J208" i="27"/>
  <c r="R207" i="27"/>
  <c r="J207" i="27"/>
  <c r="R206" i="27"/>
  <c r="J206" i="27"/>
  <c r="R205" i="27"/>
  <c r="J205" i="27"/>
  <c r="R204" i="27"/>
  <c r="J204" i="27"/>
  <c r="R203" i="27"/>
  <c r="J203" i="27"/>
  <c r="R201" i="27"/>
  <c r="J201" i="27"/>
  <c r="R197" i="27"/>
  <c r="J197" i="27"/>
  <c r="R196" i="27"/>
  <c r="J196" i="27"/>
  <c r="R195" i="27"/>
  <c r="J195" i="27"/>
  <c r="R194" i="27"/>
  <c r="J194" i="27"/>
  <c r="R193" i="27"/>
  <c r="J193" i="27"/>
  <c r="R192" i="27"/>
  <c r="J192" i="27"/>
  <c r="R191" i="27"/>
  <c r="J191" i="27"/>
  <c r="R190" i="27"/>
  <c r="J190" i="27"/>
  <c r="R189" i="27"/>
  <c r="J189" i="27"/>
  <c r="R188" i="27"/>
  <c r="J188" i="27"/>
  <c r="R186" i="27"/>
  <c r="J186" i="27"/>
  <c r="R181" i="27"/>
  <c r="J181" i="27"/>
  <c r="R180" i="27"/>
  <c r="J180" i="27"/>
  <c r="R179" i="27"/>
  <c r="J179" i="27"/>
  <c r="R178" i="27"/>
  <c r="J178" i="27"/>
  <c r="R177" i="27"/>
  <c r="J177" i="27"/>
  <c r="R176" i="27"/>
  <c r="J176" i="27"/>
  <c r="R175" i="27"/>
  <c r="J175" i="27"/>
  <c r="R174" i="27"/>
  <c r="J174" i="27"/>
  <c r="R173" i="27"/>
  <c r="J173" i="27"/>
  <c r="R172" i="27"/>
  <c r="J172" i="27"/>
  <c r="R170" i="27"/>
  <c r="J170" i="27"/>
  <c r="Z156" i="27"/>
  <c r="R156" i="27"/>
  <c r="J156" i="27"/>
  <c r="Z155" i="27"/>
  <c r="R155" i="27"/>
  <c r="J155" i="27"/>
  <c r="Z154" i="27"/>
  <c r="R154" i="27"/>
  <c r="J154" i="27"/>
  <c r="Z153" i="27"/>
  <c r="R153" i="27"/>
  <c r="J153" i="27"/>
  <c r="Z152" i="27"/>
  <c r="R152" i="27"/>
  <c r="J152" i="27"/>
  <c r="Z151" i="27"/>
  <c r="R151" i="27"/>
  <c r="J151" i="27"/>
  <c r="Z150" i="27"/>
  <c r="R150" i="27"/>
  <c r="J150" i="27"/>
  <c r="Z149" i="27"/>
  <c r="R149" i="27"/>
  <c r="J149" i="27"/>
  <c r="Z148" i="27"/>
  <c r="R148" i="27"/>
  <c r="J148" i="27"/>
  <c r="Z147" i="27"/>
  <c r="R147" i="27"/>
  <c r="J147" i="27"/>
  <c r="Z145" i="27"/>
  <c r="Z163" i="27" s="1"/>
  <c r="R145" i="27"/>
  <c r="R163" i="27" s="1"/>
  <c r="J145" i="27"/>
  <c r="J163" i="27" s="1"/>
  <c r="Z139" i="27"/>
  <c r="R139" i="27"/>
  <c r="J139" i="27"/>
  <c r="Z138" i="27"/>
  <c r="R138" i="27"/>
  <c r="J138" i="27"/>
  <c r="Z137" i="27"/>
  <c r="R137" i="27"/>
  <c r="J137" i="27"/>
  <c r="Z136" i="27"/>
  <c r="R136" i="27"/>
  <c r="J136" i="27"/>
  <c r="Z135" i="27"/>
  <c r="R135" i="27"/>
  <c r="J135" i="27"/>
  <c r="Z134" i="27"/>
  <c r="R134" i="27"/>
  <c r="J134" i="27"/>
  <c r="Z133" i="27"/>
  <c r="R133" i="27"/>
  <c r="J133" i="27"/>
  <c r="Z132" i="27"/>
  <c r="R132" i="27"/>
  <c r="J132" i="27"/>
  <c r="Z131" i="27"/>
  <c r="R131" i="27"/>
  <c r="J131" i="27"/>
  <c r="Z130" i="27"/>
  <c r="R130" i="27"/>
  <c r="J130" i="27"/>
  <c r="Z128" i="27"/>
  <c r="R128" i="27"/>
  <c r="J128" i="27"/>
  <c r="Z122" i="27"/>
  <c r="R122" i="27"/>
  <c r="J122" i="27"/>
  <c r="Z121" i="27"/>
  <c r="R121" i="27"/>
  <c r="J121" i="27"/>
  <c r="Z120" i="27"/>
  <c r="R120" i="27"/>
  <c r="J120" i="27"/>
  <c r="Z119" i="27"/>
  <c r="R119" i="27"/>
  <c r="J119" i="27"/>
  <c r="Z118" i="27"/>
  <c r="R118" i="27"/>
  <c r="J118" i="27"/>
  <c r="Z117" i="27"/>
  <c r="R117" i="27"/>
  <c r="J117" i="27"/>
  <c r="Z116" i="27"/>
  <c r="R116" i="27"/>
  <c r="J116" i="27"/>
  <c r="Z115" i="27"/>
  <c r="R115" i="27"/>
  <c r="J115" i="27"/>
  <c r="Z114" i="27"/>
  <c r="R114" i="27"/>
  <c r="J114" i="27"/>
  <c r="Z113" i="27"/>
  <c r="R113" i="27"/>
  <c r="J113" i="27"/>
  <c r="Z111" i="27"/>
  <c r="R111" i="27"/>
  <c r="J111" i="27"/>
  <c r="R105" i="27"/>
  <c r="J105" i="27"/>
  <c r="R104" i="27"/>
  <c r="J104" i="27"/>
  <c r="R103" i="27"/>
  <c r="J103" i="27"/>
  <c r="R102" i="27"/>
  <c r="J102" i="27"/>
  <c r="R101" i="27"/>
  <c r="J101" i="27"/>
  <c r="R100" i="27"/>
  <c r="J100" i="27"/>
  <c r="R99" i="27"/>
  <c r="J99" i="27"/>
  <c r="R98" i="27"/>
  <c r="J98" i="27"/>
  <c r="R97" i="27"/>
  <c r="J97" i="27"/>
  <c r="R96" i="27"/>
  <c r="J96" i="27"/>
  <c r="R94" i="27"/>
  <c r="J94" i="27"/>
  <c r="R91" i="27"/>
  <c r="J91" i="27"/>
  <c r="R90" i="27"/>
  <c r="J90" i="27"/>
  <c r="R89" i="27"/>
  <c r="J89" i="27"/>
  <c r="R88" i="27"/>
  <c r="J88" i="27"/>
  <c r="R87" i="27"/>
  <c r="J87" i="27"/>
  <c r="R86" i="27"/>
  <c r="J86" i="27"/>
  <c r="R85" i="27"/>
  <c r="J85" i="27"/>
  <c r="R84" i="27"/>
  <c r="J84" i="27"/>
  <c r="R83" i="27"/>
  <c r="J83" i="27"/>
  <c r="R82" i="27"/>
  <c r="J82" i="27"/>
  <c r="R80" i="27"/>
  <c r="J80" i="27"/>
  <c r="R77" i="27"/>
  <c r="J77" i="27"/>
  <c r="R76" i="27"/>
  <c r="J76" i="27"/>
  <c r="R75" i="27"/>
  <c r="J75" i="27"/>
  <c r="R74" i="27"/>
  <c r="J74" i="27"/>
  <c r="R73" i="27"/>
  <c r="J73" i="27"/>
  <c r="R72" i="27"/>
  <c r="J72" i="27"/>
  <c r="R71" i="27"/>
  <c r="J71" i="27"/>
  <c r="R70" i="27"/>
  <c r="J70" i="27"/>
  <c r="R69" i="27"/>
  <c r="J69" i="27"/>
  <c r="R68" i="27"/>
  <c r="J68" i="27"/>
  <c r="R66" i="27"/>
  <c r="J66" i="27"/>
  <c r="R63" i="27"/>
  <c r="J63" i="27"/>
  <c r="R62" i="27"/>
  <c r="J62" i="27"/>
  <c r="R61" i="27"/>
  <c r="J61" i="27"/>
  <c r="R60" i="27"/>
  <c r="J60" i="27"/>
  <c r="R59" i="27"/>
  <c r="J59" i="27"/>
  <c r="R58" i="27"/>
  <c r="J58" i="27"/>
  <c r="R57" i="27"/>
  <c r="J57" i="27"/>
  <c r="R56" i="27"/>
  <c r="J56" i="27"/>
  <c r="R55" i="27"/>
  <c r="J55" i="27"/>
  <c r="R54" i="27"/>
  <c r="J54" i="27"/>
  <c r="R52" i="27"/>
  <c r="J52" i="27"/>
  <c r="R49" i="27"/>
  <c r="J49" i="27"/>
  <c r="R48" i="27"/>
  <c r="J48" i="27"/>
  <c r="R47" i="27"/>
  <c r="J47" i="27"/>
  <c r="R46" i="27"/>
  <c r="J46" i="27"/>
  <c r="R45" i="27"/>
  <c r="J45" i="27"/>
  <c r="R44" i="27"/>
  <c r="J44" i="27"/>
  <c r="R43" i="27"/>
  <c r="J43" i="27"/>
  <c r="R42" i="27"/>
  <c r="J42" i="27"/>
  <c r="R41" i="27"/>
  <c r="J41" i="27"/>
  <c r="R40" i="27"/>
  <c r="J40" i="27"/>
  <c r="R38" i="27"/>
  <c r="J38" i="27"/>
  <c r="R34" i="27"/>
  <c r="J34" i="27"/>
  <c r="R33" i="27"/>
  <c r="J33" i="27"/>
  <c r="R32" i="27"/>
  <c r="J32" i="27"/>
  <c r="R31" i="27"/>
  <c r="J31" i="27"/>
  <c r="R30" i="27"/>
  <c r="J30" i="27"/>
  <c r="R29" i="27"/>
  <c r="J29" i="27"/>
  <c r="R28" i="27"/>
  <c r="J28" i="27"/>
  <c r="R27" i="27"/>
  <c r="J27" i="27"/>
  <c r="R26" i="27"/>
  <c r="J26" i="27"/>
  <c r="R25" i="27"/>
  <c r="J25" i="27"/>
  <c r="R23" i="27"/>
  <c r="J23" i="27"/>
  <c r="R18" i="27"/>
  <c r="J18" i="27"/>
  <c r="R17" i="27"/>
  <c r="J17" i="27"/>
  <c r="R16" i="27"/>
  <c r="J16" i="27"/>
  <c r="R15" i="27"/>
  <c r="J15" i="27"/>
  <c r="B15" i="27"/>
  <c r="R14" i="27"/>
  <c r="J14" i="27"/>
  <c r="R13" i="27"/>
  <c r="J13" i="27"/>
  <c r="R12" i="27"/>
  <c r="J12" i="27"/>
  <c r="R11" i="27"/>
  <c r="J11" i="27"/>
  <c r="R10" i="27"/>
  <c r="J10" i="27"/>
  <c r="R9" i="27"/>
  <c r="J9" i="27"/>
  <c r="R7" i="27"/>
  <c r="J7" i="27"/>
  <c r="C4" i="27"/>
  <c r="J30" i="40"/>
  <c r="I30" i="40"/>
  <c r="H30" i="40"/>
  <c r="G30" i="40"/>
  <c r="B42" i="40"/>
  <c r="B41" i="40"/>
  <c r="B40" i="40"/>
  <c r="B39" i="40"/>
  <c r="B38" i="40"/>
  <c r="B37" i="40"/>
  <c r="B36" i="40"/>
  <c r="B35" i="40"/>
  <c r="B34" i="40"/>
  <c r="B33" i="40"/>
  <c r="B31" i="40"/>
  <c r="AE27" i="40"/>
  <c r="AD27" i="40"/>
  <c r="AC27" i="40"/>
  <c r="AB27" i="40"/>
  <c r="AA27" i="40"/>
  <c r="Z27" i="40"/>
  <c r="Y27" i="40"/>
  <c r="X27" i="40"/>
  <c r="W27" i="40"/>
  <c r="V27" i="40"/>
  <c r="B27" i="40"/>
  <c r="U27" i="40" s="1"/>
  <c r="AE26" i="40"/>
  <c r="AD26" i="40"/>
  <c r="AC26" i="40"/>
  <c r="AB26" i="40"/>
  <c r="AA26" i="40"/>
  <c r="Z26" i="40"/>
  <c r="Y26" i="40"/>
  <c r="X26" i="40"/>
  <c r="W26" i="40"/>
  <c r="V26" i="40"/>
  <c r="B26" i="40"/>
  <c r="U26" i="40" s="1"/>
  <c r="AE25" i="40"/>
  <c r="AD25" i="40"/>
  <c r="AC25" i="40"/>
  <c r="AB25" i="40"/>
  <c r="AA25" i="40"/>
  <c r="Z25" i="40"/>
  <c r="Y25" i="40"/>
  <c r="X25" i="40"/>
  <c r="W25" i="40"/>
  <c r="V25" i="40"/>
  <c r="B25" i="40"/>
  <c r="U25" i="40" s="1"/>
  <c r="AE24" i="40"/>
  <c r="AD24" i="40"/>
  <c r="AC24" i="40"/>
  <c r="AB24" i="40"/>
  <c r="AA24" i="40"/>
  <c r="Z24" i="40"/>
  <c r="Y24" i="40"/>
  <c r="X24" i="40"/>
  <c r="W24" i="40"/>
  <c r="V24" i="40"/>
  <c r="B24" i="40"/>
  <c r="U24" i="40" s="1"/>
  <c r="AE23" i="40"/>
  <c r="AD23" i="40"/>
  <c r="AC23" i="40"/>
  <c r="AB23" i="40"/>
  <c r="AA23" i="40"/>
  <c r="Z23" i="40"/>
  <c r="Y23" i="40"/>
  <c r="X23" i="40"/>
  <c r="W23" i="40"/>
  <c r="V23" i="40"/>
  <c r="B23" i="40"/>
  <c r="U23" i="40" s="1"/>
  <c r="AE22" i="40"/>
  <c r="AD22" i="40"/>
  <c r="AC22" i="40"/>
  <c r="AB22" i="40"/>
  <c r="AA22" i="40"/>
  <c r="Z22" i="40"/>
  <c r="Y22" i="40"/>
  <c r="X22" i="40"/>
  <c r="W22" i="40"/>
  <c r="V22" i="40"/>
  <c r="B22" i="40"/>
  <c r="U22" i="40" s="1"/>
  <c r="AE21" i="40"/>
  <c r="AD21" i="40"/>
  <c r="AC21" i="40"/>
  <c r="AB21" i="40"/>
  <c r="AA21" i="40"/>
  <c r="Z21" i="40"/>
  <c r="Y21" i="40"/>
  <c r="X21" i="40"/>
  <c r="W21" i="40"/>
  <c r="V21" i="40"/>
  <c r="B21" i="40"/>
  <c r="U21" i="40" s="1"/>
  <c r="AE20" i="40"/>
  <c r="AD20" i="40"/>
  <c r="AC20" i="40"/>
  <c r="AB20" i="40"/>
  <c r="AA20" i="40"/>
  <c r="Z20" i="40"/>
  <c r="Y20" i="40"/>
  <c r="X20" i="40"/>
  <c r="W20" i="40"/>
  <c r="V20" i="40"/>
  <c r="B20" i="40"/>
  <c r="U20" i="40" s="1"/>
  <c r="AE19" i="40"/>
  <c r="AD19" i="40"/>
  <c r="AC19" i="40"/>
  <c r="AB19" i="40"/>
  <c r="AA19" i="40"/>
  <c r="Z19" i="40"/>
  <c r="Y19" i="40"/>
  <c r="X19" i="40"/>
  <c r="W19" i="40"/>
  <c r="V19" i="40"/>
  <c r="B19" i="40"/>
  <c r="U19" i="40" s="1"/>
  <c r="AE18" i="40"/>
  <c r="AD18" i="40"/>
  <c r="AC18" i="40"/>
  <c r="AB18" i="40"/>
  <c r="AA18" i="40"/>
  <c r="Z18" i="40"/>
  <c r="Y18" i="40"/>
  <c r="X18" i="40"/>
  <c r="W18" i="40"/>
  <c r="V18" i="40"/>
  <c r="B18" i="40"/>
  <c r="U18" i="40" s="1"/>
  <c r="AE17" i="40"/>
  <c r="AD17" i="40"/>
  <c r="AC17" i="40"/>
  <c r="AB17" i="40"/>
  <c r="AA17" i="40"/>
  <c r="Z17" i="40"/>
  <c r="Y17" i="40"/>
  <c r="X17" i="40"/>
  <c r="W17" i="40"/>
  <c r="V17" i="40"/>
  <c r="AE16" i="40"/>
  <c r="AD16" i="40"/>
  <c r="AC16" i="40"/>
  <c r="AB16" i="40"/>
  <c r="AA16" i="40"/>
  <c r="Z16" i="40"/>
  <c r="Y16" i="40"/>
  <c r="X16" i="40"/>
  <c r="W16" i="40"/>
  <c r="V16" i="40"/>
  <c r="B16" i="40"/>
  <c r="U16" i="40" s="1"/>
  <c r="F13" i="40"/>
  <c r="B31" i="18"/>
  <c r="J25" i="41" l="1"/>
  <c r="F25" i="41" s="1"/>
  <c r="I26" i="41"/>
  <c r="J26" i="41" l="1"/>
  <c r="I27" i="41"/>
  <c r="S16" i="18"/>
  <c r="W21" i="7"/>
  <c r="X21" i="7"/>
  <c r="Y21" i="7"/>
  <c r="Z21" i="7"/>
  <c r="AA21" i="7"/>
  <c r="AB21" i="7"/>
  <c r="AC21" i="7"/>
  <c r="AD21" i="7"/>
  <c r="AE21" i="7"/>
  <c r="W22" i="7"/>
  <c r="X22" i="7"/>
  <c r="Y22" i="7"/>
  <c r="Z22" i="7"/>
  <c r="AA22" i="7"/>
  <c r="AB22" i="7"/>
  <c r="AC22" i="7"/>
  <c r="AD22" i="7"/>
  <c r="AE22" i="7"/>
  <c r="W23" i="7"/>
  <c r="X23" i="7"/>
  <c r="Y23" i="7"/>
  <c r="Z23" i="7"/>
  <c r="AA23" i="7"/>
  <c r="AB23" i="7"/>
  <c r="AC23" i="7"/>
  <c r="AD23" i="7"/>
  <c r="AE23" i="7"/>
  <c r="W24" i="7"/>
  <c r="X24" i="7"/>
  <c r="Y24" i="7"/>
  <c r="Z24" i="7"/>
  <c r="AA24" i="7"/>
  <c r="AB24" i="7"/>
  <c r="AC24" i="7"/>
  <c r="AD24" i="7"/>
  <c r="AE24" i="7"/>
  <c r="W25" i="7"/>
  <c r="X25" i="7"/>
  <c r="Y25" i="7"/>
  <c r="Z25" i="7"/>
  <c r="AA25" i="7"/>
  <c r="AB25" i="7"/>
  <c r="AC25" i="7"/>
  <c r="AD25" i="7"/>
  <c r="AE25" i="7"/>
  <c r="V22" i="7"/>
  <c r="V23" i="7"/>
  <c r="V24" i="7"/>
  <c r="V25" i="7"/>
  <c r="V21" i="7"/>
  <c r="V68" i="1"/>
  <c r="W68" i="1"/>
  <c r="X68" i="1"/>
  <c r="Y68" i="1"/>
  <c r="Z68" i="1"/>
  <c r="AA68" i="1"/>
  <c r="AB68" i="1"/>
  <c r="AC68" i="1"/>
  <c r="AD68" i="1"/>
  <c r="V69" i="1"/>
  <c r="W69" i="1"/>
  <c r="X69" i="1"/>
  <c r="Y69" i="1"/>
  <c r="Z69" i="1"/>
  <c r="AA69" i="1"/>
  <c r="AB69" i="1"/>
  <c r="AC69" i="1"/>
  <c r="AD69" i="1"/>
  <c r="V70" i="1"/>
  <c r="W70" i="1"/>
  <c r="X70" i="1"/>
  <c r="Y70" i="1"/>
  <c r="Z70" i="1"/>
  <c r="AA70" i="1"/>
  <c r="AB70" i="1"/>
  <c r="AC70" i="1"/>
  <c r="AD70" i="1"/>
  <c r="V71" i="1"/>
  <c r="W71" i="1"/>
  <c r="X71" i="1"/>
  <c r="Y71" i="1"/>
  <c r="Z71" i="1"/>
  <c r="AA71" i="1"/>
  <c r="AB71" i="1"/>
  <c r="AC71" i="1"/>
  <c r="AD71" i="1"/>
  <c r="V72" i="1"/>
  <c r="W72" i="1"/>
  <c r="X72" i="1"/>
  <c r="Y72" i="1"/>
  <c r="Z72" i="1"/>
  <c r="AA72" i="1"/>
  <c r="AB72" i="1"/>
  <c r="AC72" i="1"/>
  <c r="AD72" i="1"/>
  <c r="V73" i="1"/>
  <c r="W73" i="1"/>
  <c r="X73" i="1"/>
  <c r="Y73" i="1"/>
  <c r="Z73" i="1"/>
  <c r="AA73" i="1"/>
  <c r="AB73" i="1"/>
  <c r="AC73" i="1"/>
  <c r="AD73" i="1"/>
  <c r="U69" i="1"/>
  <c r="U70" i="1"/>
  <c r="U71" i="1"/>
  <c r="U72" i="1"/>
  <c r="U73" i="1"/>
  <c r="U68" i="1"/>
  <c r="V84" i="1"/>
  <c r="W84" i="1"/>
  <c r="X84" i="1"/>
  <c r="Y84" i="1"/>
  <c r="Z84" i="1"/>
  <c r="AA84" i="1"/>
  <c r="AB84" i="1"/>
  <c r="AC84" i="1"/>
  <c r="AD84" i="1"/>
  <c r="V85" i="1"/>
  <c r="W85" i="1"/>
  <c r="X85" i="1"/>
  <c r="Y85" i="1"/>
  <c r="Z85" i="1"/>
  <c r="AA85" i="1"/>
  <c r="AB85" i="1"/>
  <c r="AC85" i="1"/>
  <c r="AD85" i="1"/>
  <c r="V86" i="1"/>
  <c r="W86" i="1"/>
  <c r="X86" i="1"/>
  <c r="Y86" i="1"/>
  <c r="Z86" i="1"/>
  <c r="AA86" i="1"/>
  <c r="AB86" i="1"/>
  <c r="AC86" i="1"/>
  <c r="AD86" i="1"/>
  <c r="U85" i="1"/>
  <c r="U86" i="1"/>
  <c r="U84" i="1"/>
  <c r="V78" i="1"/>
  <c r="W78" i="1"/>
  <c r="X78" i="1"/>
  <c r="Y78" i="1"/>
  <c r="Z78" i="1"/>
  <c r="AA78" i="1"/>
  <c r="AB78" i="1"/>
  <c r="AC78" i="1"/>
  <c r="AD78" i="1"/>
  <c r="V79" i="1"/>
  <c r="W79" i="1"/>
  <c r="X79" i="1"/>
  <c r="Y79" i="1"/>
  <c r="Z79" i="1"/>
  <c r="AA79" i="1"/>
  <c r="AB79" i="1"/>
  <c r="AC79" i="1"/>
  <c r="AD79" i="1"/>
  <c r="V80" i="1"/>
  <c r="W80" i="1"/>
  <c r="X80" i="1"/>
  <c r="Y80" i="1"/>
  <c r="Z80" i="1"/>
  <c r="AA80" i="1"/>
  <c r="AB80" i="1"/>
  <c r="AC80" i="1"/>
  <c r="AD80" i="1"/>
  <c r="U79" i="1"/>
  <c r="U80" i="1"/>
  <c r="U78" i="1"/>
  <c r="V65" i="1"/>
  <c r="W65" i="1"/>
  <c r="X65" i="1"/>
  <c r="Y65" i="1"/>
  <c r="Z65" i="1"/>
  <c r="AA65" i="1"/>
  <c r="AB65" i="1"/>
  <c r="AC65" i="1"/>
  <c r="AD65" i="1"/>
  <c r="V66" i="1"/>
  <c r="W66" i="1"/>
  <c r="X66" i="1"/>
  <c r="Y66" i="1"/>
  <c r="Z66" i="1"/>
  <c r="AA66" i="1"/>
  <c r="AB66" i="1"/>
  <c r="AC66" i="1"/>
  <c r="AD66" i="1"/>
  <c r="U66" i="1"/>
  <c r="U65" i="1"/>
  <c r="E17" i="42" a="1"/>
  <c r="E17" i="42" s="1"/>
  <c r="V53" i="1"/>
  <c r="W53" i="1"/>
  <c r="X53" i="1"/>
  <c r="Y53" i="1"/>
  <c r="Z53" i="1"/>
  <c r="AA53" i="1"/>
  <c r="AB53" i="1"/>
  <c r="AC53" i="1"/>
  <c r="AD53" i="1"/>
  <c r="V54" i="1"/>
  <c r="W54" i="1"/>
  <c r="X54" i="1"/>
  <c r="Y54" i="1"/>
  <c r="Z54" i="1"/>
  <c r="AA54" i="1"/>
  <c r="AB54" i="1"/>
  <c r="AC54" i="1"/>
  <c r="AD54" i="1"/>
  <c r="V55" i="1"/>
  <c r="W55" i="1"/>
  <c r="X55" i="1"/>
  <c r="Y55" i="1"/>
  <c r="Z55" i="1"/>
  <c r="AA55" i="1"/>
  <c r="AB55" i="1"/>
  <c r="AC55" i="1"/>
  <c r="AD55" i="1"/>
  <c r="V56" i="1"/>
  <c r="W56" i="1"/>
  <c r="X56" i="1"/>
  <c r="Y56" i="1"/>
  <c r="Z56" i="1"/>
  <c r="AA56" i="1"/>
  <c r="AB56" i="1"/>
  <c r="AC56" i="1"/>
  <c r="AD56" i="1"/>
  <c r="V57" i="1"/>
  <c r="W57" i="1"/>
  <c r="X57" i="1"/>
  <c r="Y57" i="1"/>
  <c r="Z57" i="1"/>
  <c r="AA57" i="1"/>
  <c r="AB57" i="1"/>
  <c r="AC57" i="1"/>
  <c r="AD57" i="1"/>
  <c r="V58" i="1"/>
  <c r="W58" i="1"/>
  <c r="X58" i="1"/>
  <c r="Y58" i="1"/>
  <c r="Z58" i="1"/>
  <c r="AA58" i="1"/>
  <c r="AB58" i="1"/>
  <c r="AC58" i="1"/>
  <c r="AD58" i="1"/>
  <c r="V59" i="1"/>
  <c r="W59" i="1"/>
  <c r="X59" i="1"/>
  <c r="Y59" i="1"/>
  <c r="Z59" i="1"/>
  <c r="AA59" i="1"/>
  <c r="AB59" i="1"/>
  <c r="AC59" i="1"/>
  <c r="AD59" i="1"/>
  <c r="V60" i="1"/>
  <c r="W60" i="1"/>
  <c r="X60" i="1"/>
  <c r="Y60" i="1"/>
  <c r="Z60" i="1"/>
  <c r="AA60" i="1"/>
  <c r="AB60" i="1"/>
  <c r="AC60" i="1"/>
  <c r="AD60" i="1"/>
  <c r="V61" i="1"/>
  <c r="W61" i="1"/>
  <c r="X61" i="1"/>
  <c r="Y61" i="1"/>
  <c r="Z61" i="1"/>
  <c r="AA61" i="1"/>
  <c r="AB61" i="1"/>
  <c r="AC61" i="1"/>
  <c r="AD61" i="1"/>
  <c r="V62" i="1"/>
  <c r="W62" i="1"/>
  <c r="X62" i="1"/>
  <c r="Y62" i="1"/>
  <c r="Z62" i="1"/>
  <c r="AA62" i="1"/>
  <c r="AB62" i="1"/>
  <c r="AC62" i="1"/>
  <c r="AD62" i="1"/>
  <c r="U54" i="1"/>
  <c r="U55" i="1"/>
  <c r="U56" i="1"/>
  <c r="U57" i="1"/>
  <c r="U58" i="1"/>
  <c r="U59" i="1"/>
  <c r="N31" i="42" s="1" a="1"/>
  <c r="N31" i="42" s="1"/>
  <c r="U60" i="1"/>
  <c r="U61" i="1"/>
  <c r="U62" i="1"/>
  <c r="U53" i="1"/>
  <c r="V40" i="1"/>
  <c r="W40" i="1"/>
  <c r="X40" i="1"/>
  <c r="Y40" i="1"/>
  <c r="Z40" i="1"/>
  <c r="AA40" i="1"/>
  <c r="AB40" i="1"/>
  <c r="AC40" i="1"/>
  <c r="AD40" i="1"/>
  <c r="V41" i="1"/>
  <c r="W41" i="1"/>
  <c r="X41" i="1"/>
  <c r="Y41" i="1"/>
  <c r="Z41" i="1"/>
  <c r="AA41" i="1"/>
  <c r="AB41" i="1"/>
  <c r="AC41" i="1"/>
  <c r="AD41" i="1"/>
  <c r="V42" i="1"/>
  <c r="W42" i="1"/>
  <c r="X42" i="1"/>
  <c r="Y42" i="1"/>
  <c r="Z42" i="1"/>
  <c r="AA42" i="1"/>
  <c r="AB42" i="1"/>
  <c r="AC42" i="1"/>
  <c r="AD42" i="1"/>
  <c r="V43" i="1"/>
  <c r="W43" i="1"/>
  <c r="X43" i="1"/>
  <c r="Y43" i="1"/>
  <c r="Z43" i="1"/>
  <c r="AA43" i="1"/>
  <c r="AB43" i="1"/>
  <c r="AC43" i="1"/>
  <c r="AD43" i="1"/>
  <c r="V44" i="1"/>
  <c r="W44" i="1"/>
  <c r="X44" i="1"/>
  <c r="Y44" i="1"/>
  <c r="Z44" i="1"/>
  <c r="AA44" i="1"/>
  <c r="AB44" i="1"/>
  <c r="AC44" i="1"/>
  <c r="AD44" i="1"/>
  <c r="V45" i="1"/>
  <c r="W45" i="1"/>
  <c r="X45" i="1"/>
  <c r="Y45" i="1"/>
  <c r="Z45" i="1"/>
  <c r="AA45" i="1"/>
  <c r="AB45" i="1"/>
  <c r="AC45" i="1"/>
  <c r="AD45" i="1"/>
  <c r="V46" i="1"/>
  <c r="W46" i="1"/>
  <c r="X46" i="1"/>
  <c r="Y46" i="1"/>
  <c r="Z46" i="1"/>
  <c r="AA46" i="1"/>
  <c r="AB46" i="1"/>
  <c r="AC46" i="1"/>
  <c r="AD46" i="1"/>
  <c r="V47" i="1"/>
  <c r="W47" i="1"/>
  <c r="X47" i="1"/>
  <c r="Y47" i="1"/>
  <c r="Z47" i="1"/>
  <c r="AA47" i="1"/>
  <c r="AB47" i="1"/>
  <c r="AC47" i="1"/>
  <c r="AD47" i="1"/>
  <c r="V48" i="1"/>
  <c r="W48" i="1"/>
  <c r="X48" i="1"/>
  <c r="Y48" i="1"/>
  <c r="Z48" i="1"/>
  <c r="AA48" i="1"/>
  <c r="AB48" i="1"/>
  <c r="AC48" i="1"/>
  <c r="AD48" i="1"/>
  <c r="V49" i="1"/>
  <c r="W49" i="1"/>
  <c r="X49" i="1"/>
  <c r="Y49" i="1"/>
  <c r="Z49" i="1"/>
  <c r="AA49" i="1"/>
  <c r="AB49" i="1"/>
  <c r="AC49" i="1"/>
  <c r="AD49" i="1"/>
  <c r="U41" i="1"/>
  <c r="U42" i="1"/>
  <c r="U43" i="1"/>
  <c r="U44" i="1"/>
  <c r="U45" i="1"/>
  <c r="U46" i="1"/>
  <c r="E31" i="42" s="1" a="1"/>
  <c r="E31" i="42" s="1"/>
  <c r="U47" i="1"/>
  <c r="U48" i="1"/>
  <c r="U49" i="1"/>
  <c r="E37" i="42" s="1" a="1"/>
  <c r="E37" i="42" s="1"/>
  <c r="U40" i="1"/>
  <c r="I33" i="13"/>
  <c r="C2" i="2"/>
  <c r="B14" i="13"/>
  <c r="I17" i="13"/>
  <c r="I81" i="13" s="1"/>
  <c r="S73" i="23"/>
  <c r="J80" i="23"/>
  <c r="J73" i="23"/>
  <c r="J55" i="23"/>
  <c r="S40" i="23"/>
  <c r="J40" i="23"/>
  <c r="J15" i="23"/>
  <c r="E27" i="42" l="1" a="1"/>
  <c r="E27" i="42" s="1"/>
  <c r="E35" i="42" a="1"/>
  <c r="E35" i="42" s="1"/>
  <c r="N29" i="42" a="1"/>
  <c r="N29" i="42" s="1"/>
  <c r="N25" i="42" a="1"/>
  <c r="N25" i="42" s="1"/>
  <c r="N21" i="42" a="1"/>
  <c r="N21" i="42" s="1"/>
  <c r="N37" i="42" a="1"/>
  <c r="N37" i="42" s="1"/>
  <c r="N35" i="42" a="1"/>
  <c r="N35" i="42" s="1"/>
  <c r="N33" i="42" a="1"/>
  <c r="N33" i="42" s="1"/>
  <c r="N27" i="42" a="1"/>
  <c r="N27" i="42" s="1"/>
  <c r="N23" i="42" a="1"/>
  <c r="N23" i="42" s="1"/>
  <c r="E33" i="42" a="1"/>
  <c r="E33" i="42" s="1"/>
  <c r="E29" i="42" a="1"/>
  <c r="E29" i="42" s="1"/>
  <c r="E25" i="42" a="1"/>
  <c r="E25" i="42" s="1"/>
  <c r="E23" i="42" a="1"/>
  <c r="E23" i="42" s="1"/>
  <c r="E21" i="42" a="1"/>
  <c r="E21" i="42" s="1"/>
  <c r="E19" i="42" a="1"/>
  <c r="E19" i="42" s="1"/>
  <c r="J88" i="1"/>
  <c r="M88" i="1"/>
  <c r="K88" i="1"/>
  <c r="P88" i="1"/>
  <c r="O88" i="1"/>
  <c r="N88" i="1"/>
  <c r="L88" i="1"/>
  <c r="I88" i="1"/>
  <c r="H88" i="1"/>
  <c r="Q88" i="1"/>
  <c r="I28" i="41"/>
  <c r="J27" i="41"/>
  <c r="F27" i="41" s="1"/>
  <c r="F26" i="41"/>
  <c r="E41" i="42" a="1"/>
  <c r="E41" i="42" s="1"/>
  <c r="N41" i="42" a="1"/>
  <c r="N41" i="42" s="1"/>
  <c r="N19" i="42" a="1"/>
  <c r="N19" i="42" s="1"/>
  <c r="I65" i="13"/>
  <c r="I49" i="13"/>
  <c r="E24" i="3"/>
  <c r="I29" i="41" l="1"/>
  <c r="J28" i="41"/>
  <c r="F28" i="41" s="1"/>
  <c r="J29" i="41" l="1"/>
  <c r="F29" i="41" s="1"/>
  <c r="I30" i="41"/>
  <c r="T79" i="18"/>
  <c r="U79" i="18"/>
  <c r="V79" i="18"/>
  <c r="W79" i="18"/>
  <c r="X79" i="18"/>
  <c r="Y79" i="18"/>
  <c r="Z79" i="18"/>
  <c r="AA79" i="18"/>
  <c r="AB79" i="18"/>
  <c r="S79" i="18"/>
  <c r="T63" i="18"/>
  <c r="U63" i="18"/>
  <c r="V63" i="18"/>
  <c r="W63" i="18"/>
  <c r="X63" i="18"/>
  <c r="Y63" i="18"/>
  <c r="Z63" i="18"/>
  <c r="AA63" i="18"/>
  <c r="AB63" i="18"/>
  <c r="S63" i="18"/>
  <c r="T47" i="18"/>
  <c r="U47" i="18"/>
  <c r="V47" i="18"/>
  <c r="W47" i="18"/>
  <c r="X47" i="18"/>
  <c r="Y47" i="18"/>
  <c r="Z47" i="18"/>
  <c r="AA47" i="18"/>
  <c r="AB47" i="18"/>
  <c r="S47" i="18"/>
  <c r="J30" i="41" l="1"/>
  <c r="F30" i="41" s="1"/>
  <c r="I31" i="41"/>
  <c r="F31" i="15"/>
  <c r="F30" i="15"/>
  <c r="F29" i="15"/>
  <c r="C31" i="15"/>
  <c r="C36" i="15" s="1"/>
  <c r="C41" i="15" s="1"/>
  <c r="C30" i="15"/>
  <c r="C35" i="15" s="1"/>
  <c r="C40" i="15" s="1"/>
  <c r="C29" i="15"/>
  <c r="C34" i="15" s="1"/>
  <c r="C39" i="15" s="1"/>
  <c r="J31" i="41" l="1"/>
  <c r="F31" i="41" s="1"/>
  <c r="I32" i="41"/>
  <c r="J32" i="41" s="1"/>
  <c r="F32" i="41" s="1"/>
  <c r="I29" i="15"/>
  <c r="I30" i="15"/>
  <c r="I31" i="15"/>
  <c r="O21" i="1" l="1" a="1"/>
  <c r="O21" i="1" s="1"/>
  <c r="P21" i="1" a="1"/>
  <c r="P21" i="1" s="1"/>
  <c r="M21" i="1" a="1"/>
  <c r="M21" i="1" s="1"/>
  <c r="K21" i="1" a="1"/>
  <c r="K21" i="1" s="1"/>
  <c r="H21" i="1" a="1"/>
  <c r="H21" i="1" s="1"/>
  <c r="J21" i="1" a="1"/>
  <c r="J21" i="1" s="1"/>
  <c r="L21" i="1" a="1"/>
  <c r="L21" i="1" s="1"/>
  <c r="I21" i="1" a="1"/>
  <c r="I21" i="1" s="1"/>
  <c r="N21" i="1" a="1"/>
  <c r="N21" i="1" s="1"/>
  <c r="Q21" i="1" a="1"/>
  <c r="Q21" i="1" s="1"/>
  <c r="Q22" i="1"/>
  <c r="C4" i="20" l="1"/>
  <c r="C119" i="36" l="1" a="1"/>
  <c r="C119" i="36" s="1"/>
  <c r="C88" i="36" a="1"/>
  <c r="C88" i="36" s="1"/>
  <c r="C57" i="36" a="1"/>
  <c r="C57" i="36" s="1"/>
  <c r="C149" i="36" a="1"/>
  <c r="C149" i="36" s="1"/>
  <c r="B22" i="7" l="1"/>
  <c r="V75" i="1"/>
  <c r="W75" i="1"/>
  <c r="X75" i="1"/>
  <c r="Y75" i="1"/>
  <c r="Z75" i="1"/>
  <c r="AA75" i="1"/>
  <c r="AB75" i="1"/>
  <c r="AC75" i="1"/>
  <c r="AD75" i="1"/>
  <c r="U75" i="1"/>
  <c r="B25" i="7"/>
  <c r="B24" i="7"/>
  <c r="B23" i="7"/>
  <c r="AE20" i="7" l="1"/>
  <c r="L164" i="33" s="1" a="1"/>
  <c r="L164" i="33" s="1"/>
  <c r="AD20" i="7"/>
  <c r="L164" i="25" s="1" a="1"/>
  <c r="L164" i="25" s="1"/>
  <c r="AC20" i="7"/>
  <c r="L164" i="26" s="1" a="1"/>
  <c r="L164" i="26" s="1"/>
  <c r="AB20" i="7"/>
  <c r="L164" i="32" s="1" a="1"/>
  <c r="L164" i="32" s="1"/>
  <c r="AA20" i="7"/>
  <c r="L164" i="31" s="1" a="1"/>
  <c r="L164" i="31" s="1"/>
  <c r="Z20" i="7"/>
  <c r="L164" i="30" s="1" a="1"/>
  <c r="L164" i="30" s="1"/>
  <c r="Y20" i="7"/>
  <c r="L164" i="28" s="1" a="1"/>
  <c r="L164" i="28" s="1"/>
  <c r="X20" i="7"/>
  <c r="L164" i="29" s="1" a="1"/>
  <c r="L164" i="29" s="1"/>
  <c r="W20" i="7"/>
  <c r="L164" i="27" s="1" a="1"/>
  <c r="L164" i="27" s="1"/>
  <c r="V20" i="7"/>
  <c r="E13" i="34"/>
  <c r="F13" i="34"/>
  <c r="E14" i="34"/>
  <c r="F14" i="34"/>
  <c r="E15" i="34"/>
  <c r="F15" i="34"/>
  <c r="E16" i="34"/>
  <c r="F16" i="34"/>
  <c r="E17" i="34"/>
  <c r="F17" i="34"/>
  <c r="E18" i="34"/>
  <c r="F18" i="34"/>
  <c r="E19" i="34"/>
  <c r="F19" i="34"/>
  <c r="E20" i="34"/>
  <c r="F20" i="34"/>
  <c r="E21" i="34"/>
  <c r="F21" i="34"/>
  <c r="E22" i="34"/>
  <c r="F22" i="34"/>
  <c r="E23" i="34"/>
  <c r="F23" i="34"/>
  <c r="D15" i="34"/>
  <c r="D16" i="34"/>
  <c r="D17" i="34"/>
  <c r="D18" i="34"/>
  <c r="D19" i="34"/>
  <c r="D20" i="34"/>
  <c r="D21" i="34"/>
  <c r="D22" i="34"/>
  <c r="D23" i="34"/>
  <c r="B79" i="18"/>
  <c r="B63" i="18"/>
  <c r="B47" i="18"/>
  <c r="B14" i="18"/>
  <c r="B13" i="34" l="1"/>
  <c r="H18" i="34" l="1"/>
  <c r="H22" i="34"/>
  <c r="H21" i="34"/>
  <c r="H20" i="34"/>
  <c r="H19" i="34"/>
  <c r="H23" i="34"/>
  <c r="H13" i="34"/>
  <c r="B92" i="13" l="1"/>
  <c r="B91" i="13"/>
  <c r="B90" i="13"/>
  <c r="B89" i="13"/>
  <c r="B88" i="13"/>
  <c r="B87" i="13"/>
  <c r="B86" i="13"/>
  <c r="B85" i="13"/>
  <c r="B84" i="13"/>
  <c r="B83" i="13"/>
  <c r="B81" i="13"/>
  <c r="B76" i="13"/>
  <c r="B75" i="13"/>
  <c r="B74" i="13"/>
  <c r="B73" i="13"/>
  <c r="B72" i="13"/>
  <c r="B71" i="13"/>
  <c r="B70" i="13"/>
  <c r="B69" i="13"/>
  <c r="B68" i="13"/>
  <c r="B67" i="13"/>
  <c r="B65" i="13"/>
  <c r="AB91" i="18" l="1"/>
  <c r="AA91" i="18"/>
  <c r="Z91" i="18"/>
  <c r="Y91" i="18"/>
  <c r="X91" i="18"/>
  <c r="W91" i="18"/>
  <c r="V91" i="18"/>
  <c r="U91" i="18"/>
  <c r="T91" i="18"/>
  <c r="S91" i="18"/>
  <c r="B91" i="18"/>
  <c r="AB90" i="18"/>
  <c r="AA90" i="18"/>
  <c r="Z90" i="18"/>
  <c r="Y90" i="18"/>
  <c r="X90" i="18"/>
  <c r="W90" i="18"/>
  <c r="V90" i="18"/>
  <c r="U90" i="18"/>
  <c r="T90" i="18"/>
  <c r="S90" i="18"/>
  <c r="B90" i="18"/>
  <c r="AB89" i="18"/>
  <c r="AA89" i="18"/>
  <c r="Z89" i="18"/>
  <c r="Y89" i="18"/>
  <c r="X89" i="18"/>
  <c r="W89" i="18"/>
  <c r="V89" i="18"/>
  <c r="U89" i="18"/>
  <c r="T89" i="18"/>
  <c r="S89" i="18"/>
  <c r="B89" i="18"/>
  <c r="AB88" i="18"/>
  <c r="AA88" i="18"/>
  <c r="Z88" i="18"/>
  <c r="Y88" i="18"/>
  <c r="X88" i="18"/>
  <c r="W88" i="18"/>
  <c r="V88" i="18"/>
  <c r="U88" i="18"/>
  <c r="T88" i="18"/>
  <c r="S88" i="18"/>
  <c r="B88" i="18"/>
  <c r="AB87" i="18"/>
  <c r="AA87" i="18"/>
  <c r="Z87" i="18"/>
  <c r="Y87" i="18"/>
  <c r="X87" i="18"/>
  <c r="W87" i="18"/>
  <c r="V87" i="18"/>
  <c r="U87" i="18"/>
  <c r="T87" i="18"/>
  <c r="S87" i="18"/>
  <c r="B87" i="18"/>
  <c r="AB86" i="18"/>
  <c r="AA86" i="18"/>
  <c r="Z86" i="18"/>
  <c r="Y86" i="18"/>
  <c r="X86" i="18"/>
  <c r="W86" i="18"/>
  <c r="V86" i="18"/>
  <c r="U86" i="18"/>
  <c r="T86" i="18"/>
  <c r="S86" i="18"/>
  <c r="B86" i="18"/>
  <c r="AB85" i="18"/>
  <c r="AA85" i="18"/>
  <c r="Z85" i="18"/>
  <c r="Y85" i="18"/>
  <c r="X85" i="18"/>
  <c r="W85" i="18"/>
  <c r="V85" i="18"/>
  <c r="U85" i="18"/>
  <c r="T85" i="18"/>
  <c r="S85" i="18"/>
  <c r="B85" i="18"/>
  <c r="AB84" i="18"/>
  <c r="AA84" i="18"/>
  <c r="Z84" i="18"/>
  <c r="Y84" i="18"/>
  <c r="X84" i="18"/>
  <c r="W84" i="18"/>
  <c r="V84" i="18"/>
  <c r="U84" i="18"/>
  <c r="T84" i="18"/>
  <c r="S84" i="18"/>
  <c r="B84" i="18"/>
  <c r="AB83" i="18"/>
  <c r="AA83" i="18"/>
  <c r="Z83" i="18"/>
  <c r="Y83" i="18"/>
  <c r="X83" i="18"/>
  <c r="W83" i="18"/>
  <c r="V83" i="18"/>
  <c r="U83" i="18"/>
  <c r="T83" i="18"/>
  <c r="S83" i="18"/>
  <c r="B83" i="18"/>
  <c r="AB82" i="18"/>
  <c r="AA82" i="18"/>
  <c r="Z82" i="18"/>
  <c r="Y82" i="18"/>
  <c r="X82" i="18"/>
  <c r="W82" i="18"/>
  <c r="V82" i="18"/>
  <c r="U82" i="18"/>
  <c r="T82" i="18"/>
  <c r="S82" i="18"/>
  <c r="B82" i="18"/>
  <c r="AB81" i="18"/>
  <c r="AA81" i="18"/>
  <c r="Z81" i="18"/>
  <c r="Y81" i="18"/>
  <c r="X81" i="18"/>
  <c r="W81" i="18"/>
  <c r="V81" i="18"/>
  <c r="U81" i="18"/>
  <c r="T81" i="18"/>
  <c r="S81" i="18"/>
  <c r="AB80" i="18"/>
  <c r="AA80" i="18"/>
  <c r="Z80" i="18"/>
  <c r="Y80" i="18"/>
  <c r="X80" i="18"/>
  <c r="W80" i="18"/>
  <c r="V80" i="18"/>
  <c r="U80" i="18"/>
  <c r="T80" i="18"/>
  <c r="S80" i="18"/>
  <c r="B80" i="18"/>
  <c r="AB75" i="18"/>
  <c r="AA75" i="18"/>
  <c r="Z75" i="18"/>
  <c r="Y75" i="18"/>
  <c r="X75" i="18"/>
  <c r="W75" i="18"/>
  <c r="V75" i="18"/>
  <c r="U75" i="18"/>
  <c r="T75" i="18"/>
  <c r="S75" i="18"/>
  <c r="B75" i="18"/>
  <c r="AB74" i="18"/>
  <c r="AA74" i="18"/>
  <c r="Z74" i="18"/>
  <c r="Y74" i="18"/>
  <c r="X74" i="18"/>
  <c r="W74" i="18"/>
  <c r="V74" i="18"/>
  <c r="U74" i="18"/>
  <c r="T74" i="18"/>
  <c r="S74" i="18"/>
  <c r="B74" i="18"/>
  <c r="AB73" i="18"/>
  <c r="AA73" i="18"/>
  <c r="Z73" i="18"/>
  <c r="Y73" i="18"/>
  <c r="X73" i="18"/>
  <c r="W73" i="18"/>
  <c r="V73" i="18"/>
  <c r="U73" i="18"/>
  <c r="T73" i="18"/>
  <c r="S73" i="18"/>
  <c r="B73" i="18"/>
  <c r="AB72" i="18"/>
  <c r="AA72" i="18"/>
  <c r="Z72" i="18"/>
  <c r="Y72" i="18"/>
  <c r="X72" i="18"/>
  <c r="W72" i="18"/>
  <c r="V72" i="18"/>
  <c r="U72" i="18"/>
  <c r="T72" i="18"/>
  <c r="S72" i="18"/>
  <c r="B72" i="18"/>
  <c r="AB71" i="18"/>
  <c r="AA71" i="18"/>
  <c r="Z71" i="18"/>
  <c r="Y71" i="18"/>
  <c r="X71" i="18"/>
  <c r="W71" i="18"/>
  <c r="V71" i="18"/>
  <c r="U71" i="18"/>
  <c r="T71" i="18"/>
  <c r="S71" i="18"/>
  <c r="B71" i="18"/>
  <c r="AB70" i="18"/>
  <c r="AA70" i="18"/>
  <c r="Z70" i="18"/>
  <c r="Y70" i="18"/>
  <c r="X70" i="18"/>
  <c r="W70" i="18"/>
  <c r="V70" i="18"/>
  <c r="U70" i="18"/>
  <c r="T70" i="18"/>
  <c r="S70" i="18"/>
  <c r="B70" i="18"/>
  <c r="AB69" i="18"/>
  <c r="AA69" i="18"/>
  <c r="Z69" i="18"/>
  <c r="Y69" i="18"/>
  <c r="X69" i="18"/>
  <c r="W69" i="18"/>
  <c r="V69" i="18"/>
  <c r="U69" i="18"/>
  <c r="T69" i="18"/>
  <c r="S69" i="18"/>
  <c r="B69" i="18"/>
  <c r="AB68" i="18"/>
  <c r="AA68" i="18"/>
  <c r="Z68" i="18"/>
  <c r="Y68" i="18"/>
  <c r="X68" i="18"/>
  <c r="W68" i="18"/>
  <c r="V68" i="18"/>
  <c r="U68" i="18"/>
  <c r="T68" i="18"/>
  <c r="S68" i="18"/>
  <c r="B68" i="18"/>
  <c r="AB67" i="18"/>
  <c r="AA67" i="18"/>
  <c r="Z67" i="18"/>
  <c r="Y67" i="18"/>
  <c r="X67" i="18"/>
  <c r="W67" i="18"/>
  <c r="V67" i="18"/>
  <c r="U67" i="18"/>
  <c r="T67" i="18"/>
  <c r="S67" i="18"/>
  <c r="B67" i="18"/>
  <c r="AB66" i="18"/>
  <c r="AA66" i="18"/>
  <c r="Z66" i="18"/>
  <c r="Y66" i="18"/>
  <c r="X66" i="18"/>
  <c r="W66" i="18"/>
  <c r="V66" i="18"/>
  <c r="U66" i="18"/>
  <c r="T66" i="18"/>
  <c r="S66" i="18"/>
  <c r="B66" i="18"/>
  <c r="AB65" i="18"/>
  <c r="AA65" i="18"/>
  <c r="Z65" i="18"/>
  <c r="Y65" i="18"/>
  <c r="X65" i="18"/>
  <c r="W65" i="18"/>
  <c r="V65" i="18"/>
  <c r="U65" i="18"/>
  <c r="T65" i="18"/>
  <c r="S65" i="18"/>
  <c r="AB64" i="18"/>
  <c r="AA64" i="18"/>
  <c r="Z64" i="18"/>
  <c r="Y64" i="18"/>
  <c r="X64" i="18"/>
  <c r="W64" i="18"/>
  <c r="V64" i="18"/>
  <c r="U64" i="18"/>
  <c r="T64" i="18"/>
  <c r="S64" i="18"/>
  <c r="B64" i="18"/>
  <c r="AB59" i="18"/>
  <c r="AA59" i="18"/>
  <c r="Z59" i="18"/>
  <c r="Y59" i="18"/>
  <c r="X59" i="18"/>
  <c r="W59" i="18"/>
  <c r="V59" i="18"/>
  <c r="U59" i="18"/>
  <c r="T59" i="18"/>
  <c r="S59" i="18"/>
  <c r="B59" i="18"/>
  <c r="AB58" i="18"/>
  <c r="AA58" i="18"/>
  <c r="Z58" i="18"/>
  <c r="Y58" i="18"/>
  <c r="X58" i="18"/>
  <c r="W58" i="18"/>
  <c r="V58" i="18"/>
  <c r="U58" i="18"/>
  <c r="T58" i="18"/>
  <c r="S58" i="18"/>
  <c r="B58" i="18"/>
  <c r="AB57" i="18"/>
  <c r="AA57" i="18"/>
  <c r="Z57" i="18"/>
  <c r="Y57" i="18"/>
  <c r="X57" i="18"/>
  <c r="W57" i="18"/>
  <c r="V57" i="18"/>
  <c r="U57" i="18"/>
  <c r="T57" i="18"/>
  <c r="S57" i="18"/>
  <c r="B57" i="18"/>
  <c r="AB56" i="18"/>
  <c r="AA56" i="18"/>
  <c r="Z56" i="18"/>
  <c r="Y56" i="18"/>
  <c r="X56" i="18"/>
  <c r="W56" i="18"/>
  <c r="V56" i="18"/>
  <c r="U56" i="18"/>
  <c r="T56" i="18"/>
  <c r="S56" i="18"/>
  <c r="B56" i="18"/>
  <c r="AB55" i="18"/>
  <c r="AA55" i="18"/>
  <c r="Z55" i="18"/>
  <c r="Y55" i="18"/>
  <c r="X55" i="18"/>
  <c r="W55" i="18"/>
  <c r="V55" i="18"/>
  <c r="U55" i="18"/>
  <c r="T55" i="18"/>
  <c r="S55" i="18"/>
  <c r="B55" i="18"/>
  <c r="AB54" i="18"/>
  <c r="AA54" i="18"/>
  <c r="Z54" i="18"/>
  <c r="Y54" i="18"/>
  <c r="X54" i="18"/>
  <c r="W54" i="18"/>
  <c r="V54" i="18"/>
  <c r="U54" i="18"/>
  <c r="T54" i="18"/>
  <c r="S54" i="18"/>
  <c r="B54" i="18"/>
  <c r="AB53" i="18"/>
  <c r="AA53" i="18"/>
  <c r="Z53" i="18"/>
  <c r="Y53" i="18"/>
  <c r="X53" i="18"/>
  <c r="W53" i="18"/>
  <c r="V53" i="18"/>
  <c r="U53" i="18"/>
  <c r="T53" i="18"/>
  <c r="S53" i="18"/>
  <c r="B53" i="18"/>
  <c r="AB52" i="18"/>
  <c r="AA52" i="18"/>
  <c r="Z52" i="18"/>
  <c r="Y52" i="18"/>
  <c r="X52" i="18"/>
  <c r="W52" i="18"/>
  <c r="V52" i="18"/>
  <c r="U52" i="18"/>
  <c r="T52" i="18"/>
  <c r="S52" i="18"/>
  <c r="B52" i="18"/>
  <c r="AB51" i="18"/>
  <c r="AA51" i="18"/>
  <c r="Z51" i="18"/>
  <c r="Y51" i="18"/>
  <c r="X51" i="18"/>
  <c r="W51" i="18"/>
  <c r="V51" i="18"/>
  <c r="U51" i="18"/>
  <c r="T51" i="18"/>
  <c r="S51" i="18"/>
  <c r="B51" i="18"/>
  <c r="AB50" i="18"/>
  <c r="AA50" i="18"/>
  <c r="Z50" i="18"/>
  <c r="Y50" i="18"/>
  <c r="X50" i="18"/>
  <c r="W50" i="18"/>
  <c r="V50" i="18"/>
  <c r="U50" i="18"/>
  <c r="T50" i="18"/>
  <c r="S50" i="18"/>
  <c r="B50" i="18"/>
  <c r="AB49" i="18"/>
  <c r="AA49" i="18"/>
  <c r="Z49" i="18"/>
  <c r="Y49" i="18"/>
  <c r="X49" i="18"/>
  <c r="W49" i="18"/>
  <c r="V49" i="18"/>
  <c r="U49" i="18"/>
  <c r="T49" i="18"/>
  <c r="S49" i="18"/>
  <c r="AB48" i="18"/>
  <c r="AA48" i="18"/>
  <c r="Z48" i="18"/>
  <c r="Y48" i="18"/>
  <c r="X48" i="18"/>
  <c r="W48" i="18"/>
  <c r="V48" i="18"/>
  <c r="U48" i="18"/>
  <c r="T48" i="18"/>
  <c r="S48" i="18"/>
  <c r="B48" i="18"/>
  <c r="AB43" i="18"/>
  <c r="AA43" i="18"/>
  <c r="Z43" i="18"/>
  <c r="Y43" i="18"/>
  <c r="X43" i="18"/>
  <c r="W43" i="18"/>
  <c r="V43" i="18"/>
  <c r="U43" i="18"/>
  <c r="T43" i="18"/>
  <c r="S43" i="18"/>
  <c r="B43" i="18"/>
  <c r="AB42" i="18"/>
  <c r="AA42" i="18"/>
  <c r="Z42" i="18"/>
  <c r="Y42" i="18"/>
  <c r="X42" i="18"/>
  <c r="W42" i="18"/>
  <c r="V42" i="18"/>
  <c r="U42" i="18"/>
  <c r="T42" i="18"/>
  <c r="S42" i="18"/>
  <c r="B42" i="18"/>
  <c r="AB41" i="18"/>
  <c r="AA41" i="18"/>
  <c r="Z41" i="18"/>
  <c r="Y41" i="18"/>
  <c r="X41" i="18"/>
  <c r="W41" i="18"/>
  <c r="V41" i="18"/>
  <c r="U41" i="18"/>
  <c r="T41" i="18"/>
  <c r="S41" i="18"/>
  <c r="B41" i="18"/>
  <c r="AB40" i="18"/>
  <c r="AA40" i="18"/>
  <c r="Z40" i="18"/>
  <c r="Y40" i="18"/>
  <c r="X40" i="18"/>
  <c r="W40" i="18"/>
  <c r="V40" i="18"/>
  <c r="U40" i="18"/>
  <c r="T40" i="18"/>
  <c r="S40" i="18"/>
  <c r="B40" i="18"/>
  <c r="AB39" i="18"/>
  <c r="AA39" i="18"/>
  <c r="Z39" i="18"/>
  <c r="Y39" i="18"/>
  <c r="X39" i="18"/>
  <c r="W39" i="18"/>
  <c r="V39" i="18"/>
  <c r="U39" i="18"/>
  <c r="T39" i="18"/>
  <c r="S39" i="18"/>
  <c r="B39" i="18"/>
  <c r="AB38" i="18"/>
  <c r="AA38" i="18"/>
  <c r="Z38" i="18"/>
  <c r="Y38" i="18"/>
  <c r="X38" i="18"/>
  <c r="W38" i="18"/>
  <c r="V38" i="18"/>
  <c r="U38" i="18"/>
  <c r="T38" i="18"/>
  <c r="S38" i="18"/>
  <c r="B38" i="18"/>
  <c r="AB37" i="18"/>
  <c r="AA37" i="18"/>
  <c r="Z37" i="18"/>
  <c r="Y37" i="18"/>
  <c r="X37" i="18"/>
  <c r="W37" i="18"/>
  <c r="V37" i="18"/>
  <c r="U37" i="18"/>
  <c r="T37" i="18"/>
  <c r="S37" i="18"/>
  <c r="B37" i="18"/>
  <c r="AB36" i="18"/>
  <c r="AA36" i="18"/>
  <c r="Z36" i="18"/>
  <c r="Y36" i="18"/>
  <c r="X36" i="18"/>
  <c r="W36" i="18"/>
  <c r="V36" i="18"/>
  <c r="U36" i="18"/>
  <c r="T36" i="18"/>
  <c r="S36" i="18"/>
  <c r="B36" i="18"/>
  <c r="AB35" i="18"/>
  <c r="AA35" i="18"/>
  <c r="Z35" i="18"/>
  <c r="Y35" i="18"/>
  <c r="X35" i="18"/>
  <c r="W35" i="18"/>
  <c r="V35" i="18"/>
  <c r="U35" i="18"/>
  <c r="T35" i="18"/>
  <c r="S35" i="18"/>
  <c r="B35" i="18"/>
  <c r="AB34" i="18"/>
  <c r="AA34" i="18"/>
  <c r="Z34" i="18"/>
  <c r="Y34" i="18"/>
  <c r="X34" i="18"/>
  <c r="W34" i="18"/>
  <c r="V34" i="18"/>
  <c r="U34" i="18"/>
  <c r="T34" i="18"/>
  <c r="S34" i="18"/>
  <c r="B34" i="18"/>
  <c r="AB33" i="18"/>
  <c r="AA33" i="18"/>
  <c r="Z33" i="18"/>
  <c r="Y33" i="18"/>
  <c r="X33" i="18"/>
  <c r="W33" i="18"/>
  <c r="V33" i="18"/>
  <c r="U33" i="18"/>
  <c r="T33" i="18"/>
  <c r="S33" i="18"/>
  <c r="AB32" i="18"/>
  <c r="AA32" i="18"/>
  <c r="Z32" i="18"/>
  <c r="Y32" i="18"/>
  <c r="X32" i="18"/>
  <c r="W32" i="18"/>
  <c r="V32" i="18"/>
  <c r="U32" i="18"/>
  <c r="T32" i="18"/>
  <c r="S32" i="18"/>
  <c r="B32" i="18"/>
  <c r="J17" i="13"/>
  <c r="K17" i="13"/>
  <c r="L17" i="13"/>
  <c r="M17" i="13"/>
  <c r="N17" i="13"/>
  <c r="O17" i="13"/>
  <c r="P17" i="13"/>
  <c r="Q17" i="13"/>
  <c r="R17" i="13"/>
  <c r="J18" i="13"/>
  <c r="K18" i="13"/>
  <c r="L18" i="13"/>
  <c r="M18" i="13"/>
  <c r="N18" i="13"/>
  <c r="O18" i="13"/>
  <c r="P18" i="13"/>
  <c r="Q18" i="13"/>
  <c r="R18" i="13"/>
  <c r="J19" i="13"/>
  <c r="K19" i="13"/>
  <c r="L19" i="13"/>
  <c r="M19" i="13"/>
  <c r="N19" i="13"/>
  <c r="O19" i="13"/>
  <c r="P19" i="13"/>
  <c r="Q19" i="13"/>
  <c r="R19" i="13"/>
  <c r="J21" i="13"/>
  <c r="K21" i="13"/>
  <c r="L21" i="13"/>
  <c r="M21" i="13"/>
  <c r="N21" i="13"/>
  <c r="O21" i="13"/>
  <c r="P21" i="13"/>
  <c r="Q21" i="13"/>
  <c r="R21" i="13"/>
  <c r="J22" i="13"/>
  <c r="K22" i="13"/>
  <c r="L22" i="13"/>
  <c r="M22" i="13"/>
  <c r="N22" i="13"/>
  <c r="O22" i="13"/>
  <c r="P22" i="13"/>
  <c r="Q22" i="13"/>
  <c r="R22" i="13"/>
  <c r="J23" i="13"/>
  <c r="K23" i="13"/>
  <c r="L23" i="13"/>
  <c r="M23" i="13"/>
  <c r="N23" i="13"/>
  <c r="O23" i="13"/>
  <c r="P23" i="13"/>
  <c r="Q23" i="13"/>
  <c r="R23" i="13"/>
  <c r="J24" i="13"/>
  <c r="K24" i="13"/>
  <c r="L24" i="13"/>
  <c r="M24" i="13"/>
  <c r="N24" i="13"/>
  <c r="O24" i="13"/>
  <c r="P24" i="13"/>
  <c r="Q24" i="13"/>
  <c r="R24" i="13"/>
  <c r="J25" i="13"/>
  <c r="K25" i="13"/>
  <c r="L25" i="13"/>
  <c r="M25" i="13"/>
  <c r="N25" i="13"/>
  <c r="O25" i="13"/>
  <c r="P25" i="13"/>
  <c r="Q25" i="13"/>
  <c r="R25" i="13"/>
  <c r="J26" i="13"/>
  <c r="K26" i="13"/>
  <c r="L26" i="13"/>
  <c r="M26" i="13"/>
  <c r="N26" i="13"/>
  <c r="O26" i="13"/>
  <c r="P26" i="13"/>
  <c r="Q26" i="13"/>
  <c r="R26" i="13"/>
  <c r="J27" i="13"/>
  <c r="K27" i="13"/>
  <c r="L27" i="13"/>
  <c r="M27" i="13"/>
  <c r="N27" i="13"/>
  <c r="O27" i="13"/>
  <c r="P27" i="13"/>
  <c r="Q27" i="13"/>
  <c r="R27" i="13"/>
  <c r="J28" i="13"/>
  <c r="K28" i="13"/>
  <c r="L28" i="13"/>
  <c r="M28" i="13"/>
  <c r="N28" i="13"/>
  <c r="O28" i="13"/>
  <c r="P28" i="13"/>
  <c r="Q28" i="13"/>
  <c r="R28" i="13"/>
  <c r="I28" i="13"/>
  <c r="I18" i="13"/>
  <c r="I19" i="13"/>
  <c r="I21" i="13"/>
  <c r="I22" i="13"/>
  <c r="I23" i="13"/>
  <c r="I24" i="13"/>
  <c r="I25" i="13"/>
  <c r="I26" i="13"/>
  <c r="I27" i="13"/>
  <c r="J65" i="13" l="1"/>
  <c r="J81" i="13"/>
  <c r="J33" i="13"/>
  <c r="J49" i="13"/>
  <c r="L65" i="13"/>
  <c r="L33" i="13"/>
  <c r="L49" i="13"/>
  <c r="L81" i="13"/>
  <c r="N34" i="13"/>
  <c r="N50" i="13"/>
  <c r="N66" i="13"/>
  <c r="N82" i="13"/>
  <c r="M50" i="13"/>
  <c r="M34" i="13"/>
  <c r="M66" i="13"/>
  <c r="M82" i="13"/>
  <c r="L50" i="13"/>
  <c r="L34" i="13"/>
  <c r="L66" i="13"/>
  <c r="L82" i="13"/>
  <c r="K65" i="13"/>
  <c r="K33" i="13"/>
  <c r="K49" i="13"/>
  <c r="K81" i="13"/>
  <c r="P34" i="13"/>
  <c r="P50" i="13"/>
  <c r="P66" i="13"/>
  <c r="P82" i="13"/>
  <c r="K34" i="13"/>
  <c r="K50" i="13"/>
  <c r="K66" i="13"/>
  <c r="K82" i="13"/>
  <c r="J35" i="13"/>
  <c r="J83" i="13"/>
  <c r="J51" i="13"/>
  <c r="J67" i="13"/>
  <c r="R34" i="13"/>
  <c r="R50" i="13"/>
  <c r="R66" i="13"/>
  <c r="R82" i="13"/>
  <c r="R67" i="13"/>
  <c r="R35" i="13"/>
  <c r="R83" i="13"/>
  <c r="R51" i="13"/>
  <c r="P67" i="13"/>
  <c r="P35" i="13"/>
  <c r="P83" i="13"/>
  <c r="P51" i="13"/>
  <c r="R33" i="13"/>
  <c r="R81" i="13"/>
  <c r="R65" i="13"/>
  <c r="R49" i="13"/>
  <c r="O34" i="13"/>
  <c r="O50" i="13"/>
  <c r="O66" i="13"/>
  <c r="O82" i="13"/>
  <c r="Q49" i="13"/>
  <c r="Q81" i="13"/>
  <c r="Q65" i="13"/>
  <c r="Q33" i="13"/>
  <c r="Q67" i="13"/>
  <c r="Q83" i="13"/>
  <c r="Q35" i="13"/>
  <c r="Q51" i="13"/>
  <c r="O83" i="13"/>
  <c r="O35" i="13"/>
  <c r="O67" i="13"/>
  <c r="O51" i="13"/>
  <c r="N35" i="13"/>
  <c r="N83" i="13"/>
  <c r="N51" i="13"/>
  <c r="N67" i="13"/>
  <c r="P81" i="13"/>
  <c r="P65" i="13"/>
  <c r="P49" i="13"/>
  <c r="P33" i="13"/>
  <c r="I51" i="13"/>
  <c r="I67" i="13"/>
  <c r="I83" i="13"/>
  <c r="I35" i="13"/>
  <c r="M35" i="13"/>
  <c r="M67" i="13"/>
  <c r="M83" i="13"/>
  <c r="M51" i="13"/>
  <c r="O81" i="13"/>
  <c r="O65" i="13"/>
  <c r="O33" i="13"/>
  <c r="O49" i="13"/>
  <c r="I50" i="13"/>
  <c r="I34" i="13"/>
  <c r="I66" i="13"/>
  <c r="I82" i="13"/>
  <c r="L67" i="13"/>
  <c r="L35" i="13"/>
  <c r="L83" i="13"/>
  <c r="L51" i="13"/>
  <c r="N81" i="13"/>
  <c r="N65" i="13"/>
  <c r="N33" i="13"/>
  <c r="N49" i="13"/>
  <c r="Q34" i="13"/>
  <c r="Q50" i="13"/>
  <c r="Q66" i="13"/>
  <c r="Q82" i="13"/>
  <c r="J34" i="13"/>
  <c r="J50" i="13"/>
  <c r="J66" i="13"/>
  <c r="J82" i="13"/>
  <c r="K35" i="13"/>
  <c r="K83" i="13"/>
  <c r="K67" i="13"/>
  <c r="K51" i="13"/>
  <c r="M81" i="13"/>
  <c r="M65" i="13"/>
  <c r="M33" i="13"/>
  <c r="M49" i="13"/>
  <c r="L41" i="13"/>
  <c r="L73" i="13"/>
  <c r="L89" i="13"/>
  <c r="L57" i="13"/>
  <c r="P69" i="13"/>
  <c r="P85" i="13"/>
  <c r="P53" i="13"/>
  <c r="P37" i="13"/>
  <c r="O85" i="13"/>
  <c r="O53" i="13"/>
  <c r="O69" i="13"/>
  <c r="O37" i="13"/>
  <c r="R76" i="13"/>
  <c r="R44" i="13"/>
  <c r="R92" i="13"/>
  <c r="R60" i="13"/>
  <c r="P92" i="13"/>
  <c r="P60" i="13"/>
  <c r="P76" i="13"/>
  <c r="P44" i="13"/>
  <c r="N85" i="13"/>
  <c r="N53" i="13"/>
  <c r="N69" i="13"/>
  <c r="N37" i="13"/>
  <c r="N39" i="13"/>
  <c r="N87" i="13"/>
  <c r="N55" i="13"/>
  <c r="N71" i="13"/>
  <c r="O71" i="13"/>
  <c r="O39" i="13"/>
  <c r="O87" i="13"/>
  <c r="O55" i="13"/>
  <c r="R90" i="13"/>
  <c r="R58" i="13"/>
  <c r="R74" i="13"/>
  <c r="R42" i="13"/>
  <c r="J87" i="13"/>
  <c r="J55" i="13"/>
  <c r="J39" i="13"/>
  <c r="J71" i="13"/>
  <c r="K87" i="13"/>
  <c r="K55" i="13"/>
  <c r="K71" i="13"/>
  <c r="K39" i="13"/>
  <c r="R86" i="13"/>
  <c r="R54" i="13"/>
  <c r="R38" i="13"/>
  <c r="R70" i="13"/>
  <c r="K75" i="13"/>
  <c r="K43" i="13"/>
  <c r="K59" i="13"/>
  <c r="K91" i="13"/>
  <c r="K89" i="13"/>
  <c r="K57" i="13"/>
  <c r="K73" i="13"/>
  <c r="K41" i="13"/>
  <c r="L85" i="13"/>
  <c r="L53" i="13"/>
  <c r="L37" i="13"/>
  <c r="L69" i="13"/>
  <c r="I59" i="13"/>
  <c r="I91" i="13"/>
  <c r="I75" i="13"/>
  <c r="I43" i="13"/>
  <c r="O88" i="13"/>
  <c r="O56" i="13"/>
  <c r="O72" i="13"/>
  <c r="O40" i="13"/>
  <c r="M87" i="13"/>
  <c r="M55" i="13"/>
  <c r="M71" i="13"/>
  <c r="M39" i="13"/>
  <c r="P90" i="13"/>
  <c r="P58" i="13"/>
  <c r="P42" i="13"/>
  <c r="P74" i="13"/>
  <c r="M92" i="13"/>
  <c r="M60" i="13"/>
  <c r="M44" i="13"/>
  <c r="M76" i="13"/>
  <c r="N88" i="13"/>
  <c r="N56" i="13"/>
  <c r="N40" i="13"/>
  <c r="N72" i="13"/>
  <c r="M73" i="13"/>
  <c r="M41" i="13"/>
  <c r="M89" i="13"/>
  <c r="M57" i="13"/>
  <c r="L87" i="13"/>
  <c r="L55" i="13"/>
  <c r="L71" i="13"/>
  <c r="L39" i="13"/>
  <c r="N92" i="13"/>
  <c r="N60" i="13"/>
  <c r="N44" i="13"/>
  <c r="N76" i="13"/>
  <c r="M90" i="13"/>
  <c r="M58" i="13"/>
  <c r="M42" i="13"/>
  <c r="M74" i="13"/>
  <c r="R91" i="13"/>
  <c r="R59" i="13"/>
  <c r="R75" i="13"/>
  <c r="R43" i="13"/>
  <c r="Q69" i="13"/>
  <c r="Q37" i="13"/>
  <c r="Q85" i="13"/>
  <c r="Q53" i="13"/>
  <c r="P88" i="13"/>
  <c r="P56" i="13"/>
  <c r="P40" i="13"/>
  <c r="P72" i="13"/>
  <c r="J85" i="13"/>
  <c r="J53" i="13"/>
  <c r="J69" i="13"/>
  <c r="J37" i="13"/>
  <c r="L72" i="13"/>
  <c r="L40" i="13"/>
  <c r="L88" i="13"/>
  <c r="L56" i="13"/>
  <c r="Q76" i="13"/>
  <c r="Q44" i="13"/>
  <c r="Q92" i="13"/>
  <c r="Q60" i="13"/>
  <c r="I90" i="13"/>
  <c r="I58" i="13"/>
  <c r="I42" i="13"/>
  <c r="I74" i="13"/>
  <c r="Q86" i="13"/>
  <c r="Q54" i="13"/>
  <c r="Q38" i="13"/>
  <c r="Q70" i="13"/>
  <c r="L90" i="13"/>
  <c r="L58" i="13"/>
  <c r="L42" i="13"/>
  <c r="L74" i="13"/>
  <c r="O70" i="13"/>
  <c r="O38" i="13"/>
  <c r="O86" i="13"/>
  <c r="O54" i="13"/>
  <c r="Q75" i="13"/>
  <c r="Q43" i="13"/>
  <c r="Q91" i="13"/>
  <c r="Q59" i="13"/>
  <c r="N70" i="13"/>
  <c r="N38" i="13"/>
  <c r="N86" i="13"/>
  <c r="N54" i="13"/>
  <c r="K40" i="13"/>
  <c r="K72" i="13"/>
  <c r="K88" i="13"/>
  <c r="K56" i="13"/>
  <c r="M38" i="13"/>
  <c r="M70" i="13"/>
  <c r="M86" i="13"/>
  <c r="M54" i="13"/>
  <c r="J89" i="13"/>
  <c r="J57" i="13"/>
  <c r="J41" i="13"/>
  <c r="J73" i="13"/>
  <c r="Q88" i="13"/>
  <c r="Q56" i="13"/>
  <c r="Q72" i="13"/>
  <c r="Q40" i="13"/>
  <c r="I72" i="13"/>
  <c r="I40" i="13"/>
  <c r="I88" i="13"/>
  <c r="I56" i="13"/>
  <c r="I70" i="13"/>
  <c r="I38" i="13"/>
  <c r="I86" i="13"/>
  <c r="I54" i="13"/>
  <c r="I37" i="13"/>
  <c r="I53" i="13"/>
  <c r="I69" i="13"/>
  <c r="I85" i="13"/>
  <c r="O43" i="13"/>
  <c r="O75" i="13"/>
  <c r="O59" i="13"/>
  <c r="O91" i="13"/>
  <c r="Q57" i="13"/>
  <c r="Q73" i="13"/>
  <c r="Q41" i="13"/>
  <c r="Q89" i="13"/>
  <c r="J40" i="13"/>
  <c r="J72" i="13"/>
  <c r="J56" i="13"/>
  <c r="J88" i="13"/>
  <c r="L38" i="13"/>
  <c r="L54" i="13"/>
  <c r="L70" i="13"/>
  <c r="L86" i="13"/>
  <c r="R88" i="13"/>
  <c r="R56" i="13"/>
  <c r="R40" i="13"/>
  <c r="R72" i="13"/>
  <c r="K85" i="13"/>
  <c r="K53" i="13"/>
  <c r="K69" i="13"/>
  <c r="K37" i="13"/>
  <c r="K92" i="13"/>
  <c r="K60" i="13"/>
  <c r="K76" i="13"/>
  <c r="K44" i="13"/>
  <c r="P86" i="13"/>
  <c r="P54" i="13"/>
  <c r="P70" i="13"/>
  <c r="P38" i="13"/>
  <c r="K74" i="13"/>
  <c r="K42" i="13"/>
  <c r="K90" i="13"/>
  <c r="K58" i="13"/>
  <c r="I71" i="13"/>
  <c r="I39" i="13"/>
  <c r="I87" i="13"/>
  <c r="I55" i="13"/>
  <c r="P43" i="13"/>
  <c r="P75" i="13"/>
  <c r="P91" i="13"/>
  <c r="P59" i="13"/>
  <c r="N43" i="13"/>
  <c r="N75" i="13"/>
  <c r="N91" i="13"/>
  <c r="N59" i="13"/>
  <c r="P41" i="13"/>
  <c r="P73" i="13"/>
  <c r="P89" i="13"/>
  <c r="P57" i="13"/>
  <c r="R39" i="13"/>
  <c r="R71" i="13"/>
  <c r="R87" i="13"/>
  <c r="R55" i="13"/>
  <c r="K70" i="13"/>
  <c r="K38" i="13"/>
  <c r="K86" i="13"/>
  <c r="K54" i="13"/>
  <c r="J91" i="13"/>
  <c r="J59" i="13"/>
  <c r="J75" i="13"/>
  <c r="J43" i="13"/>
  <c r="O92" i="13"/>
  <c r="O60" i="13"/>
  <c r="O44" i="13"/>
  <c r="O76" i="13"/>
  <c r="M37" i="13"/>
  <c r="M85" i="13"/>
  <c r="M53" i="13"/>
  <c r="M69" i="13"/>
  <c r="O90" i="13"/>
  <c r="O58" i="13"/>
  <c r="O42" i="13"/>
  <c r="O74" i="13"/>
  <c r="L92" i="13"/>
  <c r="L60" i="13"/>
  <c r="L44" i="13"/>
  <c r="L76" i="13"/>
  <c r="I89" i="13"/>
  <c r="I57" i="13"/>
  <c r="I41" i="13"/>
  <c r="I73" i="13"/>
  <c r="J74" i="13"/>
  <c r="J42" i="13"/>
  <c r="J90" i="13"/>
  <c r="J58" i="13"/>
  <c r="R41" i="13"/>
  <c r="R73" i="13"/>
  <c r="R89" i="13"/>
  <c r="R57" i="13"/>
  <c r="M75" i="13"/>
  <c r="M43" i="13"/>
  <c r="M59" i="13"/>
  <c r="M91" i="13"/>
  <c r="O41" i="13"/>
  <c r="O73" i="13"/>
  <c r="O89" i="13"/>
  <c r="O57" i="13"/>
  <c r="Q39" i="13"/>
  <c r="Q71" i="13"/>
  <c r="Q87" i="13"/>
  <c r="Q55" i="13"/>
  <c r="J70" i="13"/>
  <c r="J38" i="13"/>
  <c r="J86" i="13"/>
  <c r="J54" i="13"/>
  <c r="Q90" i="13"/>
  <c r="Q58" i="13"/>
  <c r="Q42" i="13"/>
  <c r="Q74" i="13"/>
  <c r="N58" i="13"/>
  <c r="N90" i="13"/>
  <c r="N42" i="13"/>
  <c r="N74" i="13"/>
  <c r="J92" i="13"/>
  <c r="J60" i="13"/>
  <c r="J76" i="13"/>
  <c r="J44" i="13"/>
  <c r="M88" i="13"/>
  <c r="M72" i="13"/>
  <c r="M40" i="13"/>
  <c r="M56" i="13"/>
  <c r="I92" i="13"/>
  <c r="I60" i="13"/>
  <c r="I44" i="13"/>
  <c r="I76" i="13"/>
  <c r="L75" i="13"/>
  <c r="L43" i="13"/>
  <c r="L91" i="13"/>
  <c r="L59" i="13"/>
  <c r="N73" i="13"/>
  <c r="N41" i="13"/>
  <c r="N89" i="13"/>
  <c r="N57" i="13"/>
  <c r="P71" i="13"/>
  <c r="P39" i="13"/>
  <c r="P87" i="13"/>
  <c r="P55" i="13"/>
  <c r="R69" i="13"/>
  <c r="R37" i="13"/>
  <c r="R85" i="13"/>
  <c r="R53" i="13"/>
  <c r="Z415" i="20"/>
  <c r="Z414" i="20"/>
  <c r="Z413" i="20"/>
  <c r="Z412" i="20"/>
  <c r="Z411" i="20"/>
  <c r="Z410" i="20"/>
  <c r="Z409" i="20"/>
  <c r="Z408" i="20"/>
  <c r="Z407" i="20"/>
  <c r="Z406" i="20"/>
  <c r="Z404" i="20"/>
  <c r="Z393" i="20"/>
  <c r="Z392" i="20"/>
  <c r="Z391" i="20"/>
  <c r="Z390" i="20"/>
  <c r="Z389" i="20"/>
  <c r="Z388" i="20"/>
  <c r="Z387" i="20"/>
  <c r="Z386" i="20"/>
  <c r="Z385" i="20"/>
  <c r="Z384" i="20"/>
  <c r="Z382" i="20"/>
  <c r="Z376" i="20"/>
  <c r="Z375" i="20"/>
  <c r="Z374" i="20"/>
  <c r="Z373" i="20"/>
  <c r="Z372" i="20"/>
  <c r="Z371" i="20"/>
  <c r="Z370" i="20"/>
  <c r="Z369" i="20"/>
  <c r="Z368" i="20"/>
  <c r="Z367" i="20"/>
  <c r="Z365" i="20"/>
  <c r="Z359" i="20"/>
  <c r="Z358" i="20"/>
  <c r="Z357" i="20"/>
  <c r="Z356" i="20"/>
  <c r="Z355" i="20"/>
  <c r="Z354" i="20"/>
  <c r="Z353" i="20"/>
  <c r="Z352" i="20"/>
  <c r="Z351" i="20"/>
  <c r="Z350" i="20"/>
  <c r="Z348" i="20"/>
  <c r="Z318" i="20"/>
  <c r="Z317" i="20"/>
  <c r="Z316" i="20"/>
  <c r="Z315" i="20"/>
  <c r="Z314" i="20"/>
  <c r="Z313" i="20"/>
  <c r="Z312" i="20"/>
  <c r="Z311" i="20"/>
  <c r="Z310" i="20"/>
  <c r="Z309" i="20"/>
  <c r="Z307" i="20"/>
  <c r="Z301" i="20"/>
  <c r="Z300" i="20"/>
  <c r="Z299" i="20"/>
  <c r="Z298" i="20"/>
  <c r="Z297" i="20"/>
  <c r="Z296" i="20"/>
  <c r="Z295" i="20"/>
  <c r="Z294" i="20"/>
  <c r="Z293" i="20"/>
  <c r="Z292" i="20"/>
  <c r="Z290" i="20"/>
  <c r="Z285" i="20"/>
  <c r="Z284" i="20"/>
  <c r="Z283" i="20"/>
  <c r="Z282" i="20"/>
  <c r="Z281" i="20"/>
  <c r="Z280" i="20"/>
  <c r="Z279" i="20"/>
  <c r="Z278" i="20"/>
  <c r="Z277" i="20"/>
  <c r="Z276" i="20"/>
  <c r="Z274" i="20"/>
  <c r="Z156" i="20"/>
  <c r="Z155" i="20"/>
  <c r="Z154" i="20"/>
  <c r="Z153" i="20"/>
  <c r="Z152" i="20"/>
  <c r="Z151" i="20"/>
  <c r="Z150" i="20"/>
  <c r="Z149" i="20"/>
  <c r="Z148" i="20"/>
  <c r="Z147" i="20"/>
  <c r="Z145" i="20"/>
  <c r="Z139" i="20"/>
  <c r="Z138" i="20"/>
  <c r="Z137" i="20"/>
  <c r="Z136" i="20"/>
  <c r="Z135" i="20"/>
  <c r="Z134" i="20"/>
  <c r="Z133" i="20"/>
  <c r="Z132" i="20"/>
  <c r="Z131" i="20"/>
  <c r="Z130" i="20"/>
  <c r="Z128" i="20"/>
  <c r="Z122" i="20"/>
  <c r="Z121" i="20"/>
  <c r="Z120" i="20"/>
  <c r="Z119" i="20"/>
  <c r="Z118" i="20"/>
  <c r="Z117" i="20"/>
  <c r="Z116" i="20"/>
  <c r="Z115" i="20"/>
  <c r="Z114" i="20"/>
  <c r="Z113" i="20"/>
  <c r="Z111" i="20"/>
  <c r="R18" i="20"/>
  <c r="R17" i="20"/>
  <c r="R16" i="20"/>
  <c r="R15" i="20"/>
  <c r="R14" i="20"/>
  <c r="R13" i="20"/>
  <c r="R12" i="20"/>
  <c r="R11" i="20"/>
  <c r="R10" i="20"/>
  <c r="R9" i="20"/>
  <c r="R7" i="20"/>
  <c r="R34" i="20"/>
  <c r="R33" i="20"/>
  <c r="R32" i="20"/>
  <c r="R31" i="20"/>
  <c r="R30" i="20"/>
  <c r="R29" i="20"/>
  <c r="R28" i="20"/>
  <c r="R27" i="20"/>
  <c r="R26" i="20"/>
  <c r="R25" i="20"/>
  <c r="R23" i="20"/>
  <c r="R49" i="20"/>
  <c r="R48" i="20"/>
  <c r="R47" i="20"/>
  <c r="R46" i="20"/>
  <c r="R45" i="20"/>
  <c r="R44" i="20"/>
  <c r="R43" i="20"/>
  <c r="R42" i="20"/>
  <c r="R41" i="20"/>
  <c r="R40" i="20"/>
  <c r="R38" i="20"/>
  <c r="R63" i="20"/>
  <c r="R62" i="20"/>
  <c r="R61" i="20"/>
  <c r="R60" i="20"/>
  <c r="R59" i="20"/>
  <c r="R58" i="20"/>
  <c r="R57" i="20"/>
  <c r="R56" i="20"/>
  <c r="R55" i="20"/>
  <c r="R54" i="20"/>
  <c r="R52" i="20"/>
  <c r="R77" i="20"/>
  <c r="R76" i="20"/>
  <c r="R75" i="20"/>
  <c r="R74" i="20"/>
  <c r="R73" i="20"/>
  <c r="R72" i="20"/>
  <c r="R71" i="20"/>
  <c r="R70" i="20"/>
  <c r="R69" i="20"/>
  <c r="R68" i="20"/>
  <c r="R66" i="20"/>
  <c r="R91" i="20"/>
  <c r="R90" i="20"/>
  <c r="R89" i="20"/>
  <c r="R88" i="20"/>
  <c r="R87" i="20"/>
  <c r="R86" i="20"/>
  <c r="R85" i="20"/>
  <c r="R84" i="20"/>
  <c r="R83" i="20"/>
  <c r="R82" i="20"/>
  <c r="R80" i="20"/>
  <c r="R105" i="20"/>
  <c r="R104" i="20"/>
  <c r="R103" i="20"/>
  <c r="R102" i="20"/>
  <c r="R101" i="20"/>
  <c r="R100" i="20"/>
  <c r="R99" i="20"/>
  <c r="R98" i="20"/>
  <c r="R97" i="20"/>
  <c r="R96" i="20"/>
  <c r="R94" i="20"/>
  <c r="R122" i="20"/>
  <c r="R121" i="20"/>
  <c r="R120" i="20"/>
  <c r="R119" i="20"/>
  <c r="R118" i="20"/>
  <c r="R117" i="20"/>
  <c r="R116" i="20"/>
  <c r="R115" i="20"/>
  <c r="R114" i="20"/>
  <c r="R113" i="20"/>
  <c r="R111" i="20"/>
  <c r="R139" i="20"/>
  <c r="R138" i="20"/>
  <c r="R137" i="20"/>
  <c r="R136" i="20"/>
  <c r="R135" i="20"/>
  <c r="R134" i="20"/>
  <c r="R133" i="20"/>
  <c r="R132" i="20"/>
  <c r="R131" i="20"/>
  <c r="R130" i="20"/>
  <c r="R128" i="20"/>
  <c r="R156" i="20"/>
  <c r="R155" i="20"/>
  <c r="R154" i="20"/>
  <c r="R153" i="20"/>
  <c r="R152" i="20"/>
  <c r="R151" i="20"/>
  <c r="R150" i="20"/>
  <c r="R149" i="20"/>
  <c r="R148" i="20"/>
  <c r="R147" i="20"/>
  <c r="R145" i="20"/>
  <c r="R181" i="20"/>
  <c r="R180" i="20"/>
  <c r="R179" i="20"/>
  <c r="R178" i="20"/>
  <c r="R177" i="20"/>
  <c r="R176" i="20"/>
  <c r="R175" i="20"/>
  <c r="R174" i="20"/>
  <c r="R173" i="20"/>
  <c r="R172" i="20"/>
  <c r="R170" i="20"/>
  <c r="R197" i="20"/>
  <c r="R196" i="20"/>
  <c r="R195" i="20"/>
  <c r="R194" i="20"/>
  <c r="R193" i="20"/>
  <c r="R192" i="20"/>
  <c r="R191" i="20"/>
  <c r="R190" i="20"/>
  <c r="R189" i="20"/>
  <c r="R188" i="20"/>
  <c r="R186" i="20"/>
  <c r="R212" i="20"/>
  <c r="R211" i="20"/>
  <c r="R210" i="20"/>
  <c r="R209" i="20"/>
  <c r="R208" i="20"/>
  <c r="R207" i="20"/>
  <c r="R206" i="20"/>
  <c r="R205" i="20"/>
  <c r="R204" i="20"/>
  <c r="R203" i="20"/>
  <c r="R201" i="20"/>
  <c r="R226" i="20"/>
  <c r="R225" i="20"/>
  <c r="R224" i="20"/>
  <c r="R223" i="20"/>
  <c r="R222" i="20"/>
  <c r="R221" i="20"/>
  <c r="R220" i="20"/>
  <c r="R219" i="20"/>
  <c r="R218" i="20"/>
  <c r="R217" i="20"/>
  <c r="R215" i="20"/>
  <c r="R240" i="20"/>
  <c r="R239" i="20"/>
  <c r="R238" i="20"/>
  <c r="R237" i="20"/>
  <c r="R236" i="20"/>
  <c r="R235" i="20"/>
  <c r="R234" i="20"/>
  <c r="R233" i="20"/>
  <c r="R232" i="20"/>
  <c r="R231" i="20"/>
  <c r="R229" i="20"/>
  <c r="R254" i="20"/>
  <c r="R253" i="20"/>
  <c r="R252" i="20"/>
  <c r="R251" i="20"/>
  <c r="R250" i="20"/>
  <c r="R249" i="20"/>
  <c r="R248" i="20"/>
  <c r="R247" i="20"/>
  <c r="R246" i="20"/>
  <c r="R245" i="20"/>
  <c r="R243" i="20"/>
  <c r="R268" i="20"/>
  <c r="R267" i="20"/>
  <c r="R266" i="20"/>
  <c r="R265" i="20"/>
  <c r="R264" i="20"/>
  <c r="R263" i="20"/>
  <c r="R262" i="20"/>
  <c r="R261" i="20"/>
  <c r="R260" i="20"/>
  <c r="R259" i="20"/>
  <c r="R257" i="20"/>
  <c r="R285" i="20"/>
  <c r="R284" i="20"/>
  <c r="R283" i="20"/>
  <c r="R282" i="20"/>
  <c r="R281" i="20"/>
  <c r="R280" i="20"/>
  <c r="R279" i="20"/>
  <c r="R278" i="20"/>
  <c r="R277" i="20"/>
  <c r="R276" i="20"/>
  <c r="R274" i="20"/>
  <c r="R301" i="20"/>
  <c r="R300" i="20"/>
  <c r="R299" i="20"/>
  <c r="R298" i="20"/>
  <c r="R297" i="20"/>
  <c r="R296" i="20"/>
  <c r="R295" i="20"/>
  <c r="R294" i="20"/>
  <c r="R293" i="20"/>
  <c r="R292" i="20"/>
  <c r="R290" i="20"/>
  <c r="R318" i="20"/>
  <c r="R317" i="20"/>
  <c r="R316" i="20"/>
  <c r="R315" i="20"/>
  <c r="R314" i="20"/>
  <c r="R313" i="20"/>
  <c r="R312" i="20"/>
  <c r="R311" i="20"/>
  <c r="R310" i="20"/>
  <c r="R309" i="20"/>
  <c r="R307" i="20"/>
  <c r="R343" i="20"/>
  <c r="R342" i="20"/>
  <c r="R341" i="20"/>
  <c r="R340" i="20"/>
  <c r="R339" i="20"/>
  <c r="R338" i="20"/>
  <c r="R337" i="20"/>
  <c r="R336" i="20"/>
  <c r="R335" i="20"/>
  <c r="R334" i="20"/>
  <c r="R332" i="20"/>
  <c r="R359" i="20"/>
  <c r="R358" i="20"/>
  <c r="R357" i="20"/>
  <c r="R356" i="20"/>
  <c r="R355" i="20"/>
  <c r="R354" i="20"/>
  <c r="R353" i="20"/>
  <c r="R352" i="20"/>
  <c r="R351" i="20"/>
  <c r="R350" i="20"/>
  <c r="R348" i="20"/>
  <c r="R376" i="20"/>
  <c r="R375" i="20"/>
  <c r="R374" i="20"/>
  <c r="R373" i="20"/>
  <c r="R372" i="20"/>
  <c r="R371" i="20"/>
  <c r="R370" i="20"/>
  <c r="R369" i="20"/>
  <c r="R368" i="20"/>
  <c r="R367" i="20"/>
  <c r="R365" i="20"/>
  <c r="R393" i="20"/>
  <c r="R392" i="20"/>
  <c r="R391" i="20"/>
  <c r="R390" i="20"/>
  <c r="R389" i="20"/>
  <c r="R388" i="20"/>
  <c r="R387" i="20"/>
  <c r="R386" i="20"/>
  <c r="R385" i="20"/>
  <c r="R384" i="20"/>
  <c r="R382" i="20"/>
  <c r="R415" i="20"/>
  <c r="R414" i="20"/>
  <c r="R413" i="20"/>
  <c r="R412" i="20"/>
  <c r="R411" i="20"/>
  <c r="R410" i="20"/>
  <c r="R409" i="20"/>
  <c r="R408" i="20"/>
  <c r="R407" i="20"/>
  <c r="R406" i="20"/>
  <c r="R404" i="20"/>
  <c r="J415" i="20"/>
  <c r="J414" i="20"/>
  <c r="J413" i="20"/>
  <c r="J412" i="20"/>
  <c r="J411" i="20"/>
  <c r="J410" i="20"/>
  <c r="J409" i="20"/>
  <c r="J408" i="20"/>
  <c r="J407" i="20"/>
  <c r="J406" i="20"/>
  <c r="J404" i="20"/>
  <c r="J393" i="20"/>
  <c r="J392" i="20"/>
  <c r="J391" i="20"/>
  <c r="J390" i="20"/>
  <c r="J389" i="20"/>
  <c r="J388" i="20"/>
  <c r="J387" i="20"/>
  <c r="J386" i="20"/>
  <c r="J385" i="20"/>
  <c r="J384" i="20"/>
  <c r="J382" i="20"/>
  <c r="J376" i="20"/>
  <c r="J375" i="20"/>
  <c r="J374" i="20"/>
  <c r="J373" i="20"/>
  <c r="J372" i="20"/>
  <c r="J371" i="20"/>
  <c r="J370" i="20"/>
  <c r="J369" i="20"/>
  <c r="J368" i="20"/>
  <c r="J367" i="20"/>
  <c r="J365" i="20"/>
  <c r="J359" i="20"/>
  <c r="J358" i="20"/>
  <c r="J357" i="20"/>
  <c r="J356" i="20"/>
  <c r="J355" i="20"/>
  <c r="J354" i="20"/>
  <c r="J353" i="20"/>
  <c r="J352" i="20"/>
  <c r="J351" i="20"/>
  <c r="J350" i="20"/>
  <c r="J348" i="20"/>
  <c r="J343" i="20"/>
  <c r="J342" i="20"/>
  <c r="J341" i="20"/>
  <c r="J340" i="20"/>
  <c r="J339" i="20"/>
  <c r="J338" i="20"/>
  <c r="J337" i="20"/>
  <c r="J336" i="20"/>
  <c r="J335" i="20"/>
  <c r="J334" i="20"/>
  <c r="J332" i="20"/>
  <c r="J318" i="20"/>
  <c r="J317" i="20"/>
  <c r="J316" i="20"/>
  <c r="J315" i="20"/>
  <c r="J314" i="20"/>
  <c r="J313" i="20"/>
  <c r="J312" i="20"/>
  <c r="J311" i="20"/>
  <c r="J310" i="20"/>
  <c r="J309" i="20"/>
  <c r="J307" i="20"/>
  <c r="J301" i="20"/>
  <c r="J300" i="20"/>
  <c r="J299" i="20"/>
  <c r="J298" i="20"/>
  <c r="J297" i="20"/>
  <c r="J296" i="20"/>
  <c r="J295" i="20"/>
  <c r="J294" i="20"/>
  <c r="J293" i="20"/>
  <c r="J292" i="20"/>
  <c r="J290" i="20"/>
  <c r="J285" i="20"/>
  <c r="J284" i="20"/>
  <c r="J283" i="20"/>
  <c r="J282" i="20"/>
  <c r="J281" i="20"/>
  <c r="J280" i="20"/>
  <c r="J279" i="20"/>
  <c r="J278" i="20"/>
  <c r="J277" i="20"/>
  <c r="J276" i="20"/>
  <c r="J274" i="20"/>
  <c r="J268" i="20"/>
  <c r="J267" i="20"/>
  <c r="J266" i="20"/>
  <c r="J265" i="20"/>
  <c r="J264" i="20"/>
  <c r="J263" i="20"/>
  <c r="J262" i="20"/>
  <c r="J261" i="20"/>
  <c r="J260" i="20"/>
  <c r="J259" i="20"/>
  <c r="J257" i="20"/>
  <c r="J254" i="20"/>
  <c r="J253" i="20"/>
  <c r="J252" i="20"/>
  <c r="J251" i="20"/>
  <c r="J250" i="20"/>
  <c r="J249" i="20"/>
  <c r="J248" i="20"/>
  <c r="J247" i="20"/>
  <c r="J246" i="20"/>
  <c r="J245" i="20"/>
  <c r="J243" i="20"/>
  <c r="J240" i="20"/>
  <c r="J239" i="20"/>
  <c r="J238" i="20"/>
  <c r="J237" i="20"/>
  <c r="J236" i="20"/>
  <c r="J235" i="20"/>
  <c r="J234" i="20"/>
  <c r="J233" i="20"/>
  <c r="J232" i="20"/>
  <c r="J231" i="20"/>
  <c r="J229" i="20"/>
  <c r="J226" i="20"/>
  <c r="J225" i="20"/>
  <c r="J224" i="20"/>
  <c r="J223" i="20"/>
  <c r="J222" i="20"/>
  <c r="J221" i="20"/>
  <c r="J220" i="20"/>
  <c r="J219" i="20"/>
  <c r="J218" i="20"/>
  <c r="J217" i="20"/>
  <c r="J215" i="20"/>
  <c r="J212" i="20"/>
  <c r="J211" i="20"/>
  <c r="J210" i="20"/>
  <c r="J209" i="20"/>
  <c r="J208" i="20"/>
  <c r="J207" i="20"/>
  <c r="J206" i="20"/>
  <c r="J205" i="20"/>
  <c r="J204" i="20"/>
  <c r="J203" i="20"/>
  <c r="J201" i="20"/>
  <c r="J197" i="20"/>
  <c r="J196" i="20"/>
  <c r="J195" i="20"/>
  <c r="J194" i="20"/>
  <c r="J193" i="20"/>
  <c r="J192" i="20"/>
  <c r="J191" i="20"/>
  <c r="J190" i="20"/>
  <c r="J189" i="20"/>
  <c r="J188" i="20"/>
  <c r="J186" i="20"/>
  <c r="J181" i="20"/>
  <c r="J180" i="20"/>
  <c r="J179" i="20"/>
  <c r="J178" i="20"/>
  <c r="J177" i="20"/>
  <c r="J176" i="20"/>
  <c r="J175" i="20"/>
  <c r="J174" i="20"/>
  <c r="J173" i="20"/>
  <c r="J172" i="20"/>
  <c r="J170" i="20"/>
  <c r="J156" i="20"/>
  <c r="J155" i="20"/>
  <c r="J154" i="20"/>
  <c r="J153" i="20"/>
  <c r="J152" i="20"/>
  <c r="J151" i="20"/>
  <c r="J150" i="20"/>
  <c r="J149" i="20"/>
  <c r="J148" i="20"/>
  <c r="J147" i="20"/>
  <c r="J145" i="20"/>
  <c r="J139" i="20"/>
  <c r="J138" i="20"/>
  <c r="J137" i="20"/>
  <c r="J136" i="20"/>
  <c r="J135" i="20"/>
  <c r="J134" i="20"/>
  <c r="J133" i="20"/>
  <c r="J132" i="20"/>
  <c r="J131" i="20"/>
  <c r="J130" i="20"/>
  <c r="J128" i="20"/>
  <c r="J122" i="20"/>
  <c r="J121" i="20"/>
  <c r="J120" i="20"/>
  <c r="J119" i="20"/>
  <c r="J118" i="20"/>
  <c r="J117" i="20"/>
  <c r="J116" i="20"/>
  <c r="J115" i="20"/>
  <c r="J114" i="20"/>
  <c r="J113" i="20"/>
  <c r="J111" i="20"/>
  <c r="J105" i="20"/>
  <c r="J104" i="20"/>
  <c r="J103" i="20"/>
  <c r="J102" i="20"/>
  <c r="J101" i="20"/>
  <c r="J100" i="20"/>
  <c r="J99" i="20"/>
  <c r="J98" i="20"/>
  <c r="J97" i="20"/>
  <c r="J96" i="20"/>
  <c r="J94" i="20"/>
  <c r="J91" i="20"/>
  <c r="J90" i="20"/>
  <c r="J89" i="20"/>
  <c r="J88" i="20"/>
  <c r="J87" i="20"/>
  <c r="J86" i="20"/>
  <c r="J85" i="20"/>
  <c r="J84" i="20"/>
  <c r="J83" i="20"/>
  <c r="J82" i="20"/>
  <c r="J80" i="20"/>
  <c r="J77" i="20"/>
  <c r="J76" i="20"/>
  <c r="J75" i="20"/>
  <c r="J74" i="20"/>
  <c r="J73" i="20"/>
  <c r="J72" i="20"/>
  <c r="J71" i="20"/>
  <c r="J70" i="20"/>
  <c r="J69" i="20"/>
  <c r="J68" i="20"/>
  <c r="J66" i="20"/>
  <c r="J63" i="20"/>
  <c r="J62" i="20"/>
  <c r="J61" i="20"/>
  <c r="J60" i="20"/>
  <c r="J59" i="20"/>
  <c r="J58" i="20"/>
  <c r="J57" i="20"/>
  <c r="J56" i="20"/>
  <c r="J55" i="20"/>
  <c r="J54" i="20"/>
  <c r="J52" i="20"/>
  <c r="J49" i="20"/>
  <c r="J48" i="20"/>
  <c r="J47" i="20"/>
  <c r="J46" i="20"/>
  <c r="J45" i="20"/>
  <c r="J44" i="20"/>
  <c r="J43" i="20"/>
  <c r="J42" i="20"/>
  <c r="J41" i="20"/>
  <c r="J40" i="20"/>
  <c r="J38" i="20"/>
  <c r="J34" i="20"/>
  <c r="J33" i="20"/>
  <c r="J32" i="20"/>
  <c r="J31" i="20"/>
  <c r="J30" i="20"/>
  <c r="J29" i="20"/>
  <c r="J28" i="20"/>
  <c r="J27" i="20"/>
  <c r="J26" i="20"/>
  <c r="J25" i="20"/>
  <c r="J23" i="20"/>
  <c r="J14" i="20"/>
  <c r="I31" i="4"/>
  <c r="N55" i="4"/>
  <c r="Z163" i="20" l="1"/>
  <c r="F11" i="18"/>
  <c r="E23" i="15"/>
  <c r="E22" i="15"/>
  <c r="E19" i="15"/>
  <c r="E18" i="15"/>
  <c r="E15" i="15"/>
  <c r="E14" i="15"/>
  <c r="I26" i="15"/>
  <c r="H26" i="15"/>
  <c r="J29" i="15" l="1"/>
  <c r="J30" i="15"/>
  <c r="J31" i="15"/>
  <c r="CC80" i="4"/>
  <c r="BV80" i="4"/>
  <c r="BO80" i="4"/>
  <c r="BA80" i="4"/>
  <c r="AT80" i="4"/>
  <c r="AM80" i="4"/>
  <c r="AF80" i="4"/>
  <c r="Y80" i="4"/>
  <c r="R80" i="4"/>
  <c r="CC64" i="4"/>
  <c r="BV64" i="4"/>
  <c r="BO64" i="4"/>
  <c r="BH64" i="4"/>
  <c r="BA64" i="4"/>
  <c r="AT64" i="4"/>
  <c r="AM64" i="4"/>
  <c r="AF64" i="4"/>
  <c r="Y64" i="4"/>
  <c r="R64" i="4"/>
  <c r="D41" i="15" l="1"/>
  <c r="D40" i="15"/>
  <c r="E40" i="15" s="1"/>
  <c r="F40" i="15" s="1"/>
  <c r="D39" i="15"/>
  <c r="E39" i="15" s="1"/>
  <c r="F39" i="15" s="1"/>
  <c r="T17" i="18"/>
  <c r="U17" i="18"/>
  <c r="V17" i="18"/>
  <c r="W17" i="18"/>
  <c r="X17" i="18"/>
  <c r="Y17" i="18"/>
  <c r="Z17" i="18"/>
  <c r="AA17" i="18"/>
  <c r="AB17" i="18"/>
  <c r="S17" i="18"/>
  <c r="AB27" i="18"/>
  <c r="C67" i="23"/>
  <c r="C66" i="23"/>
  <c r="C65" i="23"/>
  <c r="C64" i="23"/>
  <c r="C63" i="23"/>
  <c r="C62" i="23"/>
  <c r="C61" i="23"/>
  <c r="C60" i="23"/>
  <c r="C59" i="23"/>
  <c r="C58" i="23"/>
  <c r="C56" i="23"/>
  <c r="Y72" i="4"/>
  <c r="R57" i="4"/>
  <c r="O304" i="20" a="1"/>
  <c r="O304" i="20" s="1"/>
  <c r="L164" i="20" a="1"/>
  <c r="L164" i="20" s="1"/>
  <c r="O55" i="4"/>
  <c r="Q54" i="4"/>
  <c r="Q55" i="4"/>
  <c r="Q56" i="4"/>
  <c r="Q57" i="4"/>
  <c r="Q58" i="4"/>
  <c r="Q59" i="4"/>
  <c r="Q60" i="4"/>
  <c r="Q61" i="4"/>
  <c r="Q62" i="4"/>
  <c r="Q63" i="4"/>
  <c r="Q64" i="4"/>
  <c r="Q53" i="4"/>
  <c r="E41" i="15" l="1"/>
  <c r="Q65" i="4"/>
  <c r="Q66" i="4" s="1"/>
  <c r="L52" i="23"/>
  <c r="C52" i="23"/>
  <c r="L51" i="23"/>
  <c r="C51" i="23"/>
  <c r="L50" i="23"/>
  <c r="C50" i="23"/>
  <c r="L49" i="23"/>
  <c r="C49" i="23"/>
  <c r="L48" i="23"/>
  <c r="C48" i="23"/>
  <c r="L47" i="23"/>
  <c r="C47" i="23"/>
  <c r="L46" i="23"/>
  <c r="C46" i="23"/>
  <c r="L45" i="23"/>
  <c r="C45" i="23"/>
  <c r="L44" i="23"/>
  <c r="C44" i="23"/>
  <c r="L43" i="23"/>
  <c r="C43" i="23"/>
  <c r="L41" i="23"/>
  <c r="C41" i="23"/>
  <c r="L35" i="23"/>
  <c r="C35" i="23"/>
  <c r="L34" i="23"/>
  <c r="C34" i="23"/>
  <c r="L33" i="23"/>
  <c r="C33" i="23"/>
  <c r="L32" i="23"/>
  <c r="C32" i="23"/>
  <c r="L31" i="23"/>
  <c r="C31" i="23"/>
  <c r="L30" i="23"/>
  <c r="C30" i="23"/>
  <c r="L29" i="23"/>
  <c r="C29" i="23"/>
  <c r="L28" i="23"/>
  <c r="C28" i="23"/>
  <c r="L27" i="23"/>
  <c r="C27" i="23"/>
  <c r="L26" i="23"/>
  <c r="C26" i="23"/>
  <c r="L24" i="23"/>
  <c r="C24" i="23"/>
  <c r="M20" i="13" l="1"/>
  <c r="R20" i="13"/>
  <c r="I20" i="13"/>
  <c r="O20" i="13"/>
  <c r="N20" i="13"/>
  <c r="J20" i="13"/>
  <c r="K20" i="13"/>
  <c r="L20" i="13"/>
  <c r="P20" i="13"/>
  <c r="Q20" i="13"/>
  <c r="F41" i="15"/>
  <c r="B15" i="20"/>
  <c r="P68" i="13" l="1"/>
  <c r="P36" i="13"/>
  <c r="P84" i="13"/>
  <c r="P52" i="13"/>
  <c r="N68" i="13"/>
  <c r="N36" i="13"/>
  <c r="N84" i="13"/>
  <c r="N52" i="13"/>
  <c r="Q52" i="13"/>
  <c r="Q68" i="13"/>
  <c r="Q36" i="13"/>
  <c r="Q84" i="13"/>
  <c r="K68" i="13"/>
  <c r="K36" i="13"/>
  <c r="K84" i="13"/>
  <c r="K52" i="13"/>
  <c r="J68" i="13"/>
  <c r="J36" i="13"/>
  <c r="J84" i="13"/>
  <c r="J52" i="13"/>
  <c r="R84" i="13"/>
  <c r="R52" i="13"/>
  <c r="R36" i="13"/>
  <c r="R68" i="13"/>
  <c r="L36" i="13"/>
  <c r="L68" i="13"/>
  <c r="L84" i="13"/>
  <c r="L52" i="13"/>
  <c r="O68" i="13"/>
  <c r="O36" i="13"/>
  <c r="O84" i="13"/>
  <c r="O52" i="13"/>
  <c r="I68" i="13"/>
  <c r="I36" i="13"/>
  <c r="I52" i="13"/>
  <c r="I84" i="13"/>
  <c r="M36" i="13"/>
  <c r="M68" i="13"/>
  <c r="M84" i="13"/>
  <c r="M52" i="13"/>
  <c r="P69" i="4"/>
  <c r="O58" i="4"/>
  <c r="R73" i="4"/>
  <c r="AB55" i="4" l="1"/>
  <c r="V55" i="4"/>
  <c r="P58" i="4"/>
  <c r="Z399" i="20"/>
  <c r="B53" i="4" l="1"/>
  <c r="M53" i="4"/>
  <c r="M69" i="4" s="1"/>
  <c r="N53" i="4"/>
  <c r="O53" i="4"/>
  <c r="P53" i="4"/>
  <c r="R53" i="4"/>
  <c r="T53" i="4"/>
  <c r="U53" i="4"/>
  <c r="V53" i="4"/>
  <c r="W53" i="4"/>
  <c r="X53" i="4"/>
  <c r="Y53" i="4"/>
  <c r="AA53" i="4"/>
  <c r="AB53" i="4"/>
  <c r="AC53" i="4"/>
  <c r="AD53" i="4"/>
  <c r="AE53" i="4"/>
  <c r="AF53" i="4"/>
  <c r="AH53" i="4"/>
  <c r="AI53" i="4"/>
  <c r="AJ53" i="4"/>
  <c r="AK53" i="4"/>
  <c r="AL53" i="4"/>
  <c r="AM53" i="4"/>
  <c r="AO53" i="4"/>
  <c r="AP53" i="4"/>
  <c r="AQ53" i="4"/>
  <c r="AR53" i="4"/>
  <c r="AS53" i="4"/>
  <c r="AT53" i="4"/>
  <c r="AV53" i="4"/>
  <c r="AW53" i="4"/>
  <c r="AX53" i="4"/>
  <c r="AY53" i="4"/>
  <c r="AZ53" i="4"/>
  <c r="BA53" i="4"/>
  <c r="BC53" i="4"/>
  <c r="BD53" i="4"/>
  <c r="J22" i="1"/>
  <c r="K22" i="1"/>
  <c r="L22" i="1"/>
  <c r="M22" i="1"/>
  <c r="N22" i="1"/>
  <c r="O22" i="1"/>
  <c r="P22" i="1"/>
  <c r="H22" i="1"/>
  <c r="I22" i="1"/>
  <c r="J399" i="20"/>
  <c r="P170" i="31" l="1" a="1"/>
  <c r="P170" i="31" s="1"/>
  <c r="O7" i="29" a="1"/>
  <c r="O7" i="29" s="1"/>
  <c r="N7" i="29" a="1"/>
  <c r="N7" i="29" s="1"/>
  <c r="L7" i="29" a="1"/>
  <c r="L7" i="29" s="1"/>
  <c r="K7" i="29" a="1"/>
  <c r="K7" i="29" s="1"/>
  <c r="P7" i="29" a="1"/>
  <c r="P7" i="29" s="1"/>
  <c r="L170" i="31" a="1"/>
  <c r="L170" i="31" s="1"/>
  <c r="K170" i="28" a="1"/>
  <c r="K170" i="28" s="1"/>
  <c r="M170" i="28" a="1"/>
  <c r="M170" i="28" s="1"/>
  <c r="P7" i="27" a="1"/>
  <c r="P7" i="27" s="1"/>
  <c r="L7" i="31" a="1"/>
  <c r="L7" i="31" s="1"/>
  <c r="P170" i="28" a="1"/>
  <c r="P170" i="28" s="1"/>
  <c r="M170" i="27" a="1"/>
  <c r="M170" i="27" s="1"/>
  <c r="O170" i="28" a="1"/>
  <c r="O170" i="28" s="1"/>
  <c r="K7" i="28" a="1"/>
  <c r="K7" i="28" s="1"/>
  <c r="M7" i="29" a="1"/>
  <c r="M7" i="29" s="1"/>
  <c r="L7" i="28" a="1"/>
  <c r="L7" i="28" s="1"/>
  <c r="N7" i="31" a="1"/>
  <c r="N7" i="31" s="1"/>
  <c r="N170" i="28" a="1"/>
  <c r="N170" i="28" s="1"/>
  <c r="P170" i="30" a="1"/>
  <c r="P170" i="30" s="1"/>
  <c r="M7" i="31" a="1"/>
  <c r="M7" i="31" s="1"/>
  <c r="M7" i="30" a="1"/>
  <c r="M7" i="30" s="1"/>
  <c r="M170" i="31" a="1"/>
  <c r="M170" i="31" s="1"/>
  <c r="P7" i="28" a="1"/>
  <c r="P7" i="28" s="1"/>
  <c r="K7" i="32" a="1"/>
  <c r="K7" i="32" s="1"/>
  <c r="K170" i="31" a="1"/>
  <c r="K170" i="31" s="1"/>
  <c r="O170" i="31" a="1"/>
  <c r="O170" i="31" s="1"/>
  <c r="M7" i="28" a="1"/>
  <c r="M7" i="28" s="1"/>
  <c r="K7" i="30" a="1"/>
  <c r="K7" i="30" s="1"/>
  <c r="L7" i="30" a="1"/>
  <c r="L7" i="30" s="1"/>
  <c r="L170" i="32" a="1"/>
  <c r="L170" i="32" s="1"/>
  <c r="K170" i="30" a="1"/>
  <c r="K170" i="30" s="1"/>
  <c r="P7" i="30" a="1"/>
  <c r="P7" i="30" s="1"/>
  <c r="O170" i="30" a="1"/>
  <c r="O170" i="30" s="1"/>
  <c r="K170" i="32" a="1"/>
  <c r="K170" i="32" s="1"/>
  <c r="N7" i="30" a="1"/>
  <c r="N7" i="30" s="1"/>
  <c r="N7" i="28" a="1"/>
  <c r="N7" i="28" s="1"/>
  <c r="O7" i="28" a="1"/>
  <c r="O7" i="28" s="1"/>
  <c r="N170" i="30" a="1"/>
  <c r="N170" i="30" s="1"/>
  <c r="O7" i="30" a="1"/>
  <c r="O7" i="30" s="1"/>
  <c r="L7" i="32" a="1"/>
  <c r="L7" i="32" s="1"/>
  <c r="N170" i="31" a="1"/>
  <c r="N170" i="31" s="1"/>
  <c r="L170" i="30" a="1"/>
  <c r="L170" i="30" s="1"/>
  <c r="O7" i="31" a="1"/>
  <c r="O7" i="31" s="1"/>
  <c r="P7" i="31" a="1"/>
  <c r="P7" i="31" s="1"/>
  <c r="M170" i="30" a="1"/>
  <c r="M170" i="30" s="1"/>
  <c r="K7" i="31" a="1"/>
  <c r="K7" i="31" s="1"/>
  <c r="L170" i="28" a="1"/>
  <c r="L170" i="28" s="1"/>
  <c r="P170" i="29" a="1"/>
  <c r="P170" i="29" s="1"/>
  <c r="K170" i="29" a="1"/>
  <c r="K170" i="29" s="1"/>
  <c r="O170" i="29" a="1"/>
  <c r="O170" i="29" s="1"/>
  <c r="L7" i="27" a="1"/>
  <c r="L7" i="27" s="1"/>
  <c r="O170" i="27" a="1"/>
  <c r="O170" i="27" s="1"/>
  <c r="N7" i="27" a="1"/>
  <c r="N7" i="27" s="1"/>
  <c r="L170" i="27" a="1"/>
  <c r="L170" i="27" s="1"/>
  <c r="N170" i="29" a="1"/>
  <c r="N170" i="29" s="1"/>
  <c r="K7" i="27" a="1"/>
  <c r="K7" i="27" s="1"/>
  <c r="K170" i="27" a="1"/>
  <c r="K170" i="27" s="1"/>
  <c r="M7" i="27" a="1"/>
  <c r="M7" i="27" s="1"/>
  <c r="M170" i="29" a="1"/>
  <c r="M170" i="29" s="1"/>
  <c r="O7" i="27" a="1"/>
  <c r="O7" i="27" s="1"/>
  <c r="P170" i="27" a="1"/>
  <c r="P170" i="27" s="1"/>
  <c r="L170" i="29" a="1"/>
  <c r="L170" i="29" s="1"/>
  <c r="N170" i="27" a="1"/>
  <c r="N170" i="27" s="1"/>
  <c r="AO69" i="4"/>
  <c r="T69" i="4"/>
  <c r="BC69" i="4"/>
  <c r="AH69" i="4"/>
  <c r="AV69" i="4"/>
  <c r="AA69" i="4"/>
  <c r="Z325" i="20"/>
  <c r="J325" i="20"/>
  <c r="R325" i="20" l="1"/>
  <c r="R399" i="20" s="1"/>
  <c r="R163" i="20" l="1"/>
  <c r="J163" i="20"/>
  <c r="J18" i="20"/>
  <c r="J17" i="20"/>
  <c r="J16" i="20"/>
  <c r="J15" i="20"/>
  <c r="J13" i="20"/>
  <c r="J12" i="20"/>
  <c r="J11" i="20"/>
  <c r="J10" i="20"/>
  <c r="J9" i="20"/>
  <c r="J7" i="20"/>
  <c r="K7" i="20" s="1" a="1"/>
  <c r="K7" i="20" s="1"/>
  <c r="W27" i="7" l="1"/>
  <c r="X27" i="7"/>
  <c r="Y27" i="7"/>
  <c r="Z27" i="7"/>
  <c r="AA27" i="7"/>
  <c r="AB27" i="7"/>
  <c r="AC27" i="7"/>
  <c r="AD27" i="7"/>
  <c r="AE27" i="7"/>
  <c r="V27" i="7"/>
  <c r="BY70" i="4" l="1"/>
  <c r="BZ70" i="4"/>
  <c r="CA70" i="4"/>
  <c r="CB70" i="4"/>
  <c r="CC70" i="4"/>
  <c r="BY71" i="4"/>
  <c r="BZ71" i="4"/>
  <c r="CA71" i="4"/>
  <c r="CB71" i="4"/>
  <c r="CC71" i="4"/>
  <c r="BY72" i="4"/>
  <c r="BZ72" i="4"/>
  <c r="CA72" i="4"/>
  <c r="CB72" i="4"/>
  <c r="CC72" i="4"/>
  <c r="BY73" i="4"/>
  <c r="BZ73" i="4"/>
  <c r="CA73" i="4"/>
  <c r="CB73" i="4"/>
  <c r="CC73" i="4"/>
  <c r="BY74" i="4"/>
  <c r="BZ74" i="4"/>
  <c r="CA74" i="4"/>
  <c r="CB74" i="4"/>
  <c r="CC74" i="4"/>
  <c r="BY75" i="4"/>
  <c r="BZ75" i="4"/>
  <c r="CA75" i="4"/>
  <c r="CB75" i="4"/>
  <c r="CC75" i="4"/>
  <c r="BY76" i="4"/>
  <c r="BZ76" i="4"/>
  <c r="CA76" i="4"/>
  <c r="CB76" i="4"/>
  <c r="CC76" i="4"/>
  <c r="BY77" i="4"/>
  <c r="BZ77" i="4"/>
  <c r="CA77" i="4"/>
  <c r="CB77" i="4"/>
  <c r="CC77" i="4"/>
  <c r="BY78" i="4"/>
  <c r="BZ78" i="4"/>
  <c r="CA78" i="4"/>
  <c r="CB78" i="4"/>
  <c r="CC78" i="4"/>
  <c r="BY79" i="4"/>
  <c r="BZ79" i="4"/>
  <c r="CA79" i="4"/>
  <c r="CB79" i="4"/>
  <c r="CC79" i="4"/>
  <c r="BY80" i="4"/>
  <c r="BZ80" i="4"/>
  <c r="CA80" i="4"/>
  <c r="CB80" i="4"/>
  <c r="BY69" i="4"/>
  <c r="BZ69" i="4"/>
  <c r="CA69" i="4"/>
  <c r="CB69" i="4"/>
  <c r="CC69" i="4"/>
  <c r="BR69" i="4"/>
  <c r="BS69" i="4"/>
  <c r="BT69" i="4"/>
  <c r="BU69" i="4"/>
  <c r="BV69" i="4"/>
  <c r="BR70" i="4"/>
  <c r="BS70" i="4"/>
  <c r="BT70" i="4"/>
  <c r="BU70" i="4"/>
  <c r="BV70" i="4"/>
  <c r="BR71" i="4"/>
  <c r="BS71" i="4"/>
  <c r="BT71" i="4"/>
  <c r="BU71" i="4"/>
  <c r="BV71" i="4"/>
  <c r="BR72" i="4"/>
  <c r="BS72" i="4"/>
  <c r="BT72" i="4"/>
  <c r="BU72" i="4"/>
  <c r="BV72" i="4"/>
  <c r="BR73" i="4"/>
  <c r="BS73" i="4"/>
  <c r="BT73" i="4"/>
  <c r="BU73" i="4"/>
  <c r="BV73" i="4"/>
  <c r="BR74" i="4"/>
  <c r="BS74" i="4"/>
  <c r="BT74" i="4"/>
  <c r="BU74" i="4"/>
  <c r="BV74" i="4"/>
  <c r="BR75" i="4"/>
  <c r="BS75" i="4"/>
  <c r="BT75" i="4"/>
  <c r="BU75" i="4"/>
  <c r="BV75" i="4"/>
  <c r="BR76" i="4"/>
  <c r="BS76" i="4"/>
  <c r="BT76" i="4"/>
  <c r="BU76" i="4"/>
  <c r="BV76" i="4"/>
  <c r="BR77" i="4"/>
  <c r="BS77" i="4"/>
  <c r="BT77" i="4"/>
  <c r="BU77" i="4"/>
  <c r="BV77" i="4"/>
  <c r="BR78" i="4"/>
  <c r="BS78" i="4"/>
  <c r="BT78" i="4"/>
  <c r="BU78" i="4"/>
  <c r="BV78" i="4"/>
  <c r="BR79" i="4"/>
  <c r="BS79" i="4"/>
  <c r="BT79" i="4"/>
  <c r="BU79" i="4"/>
  <c r="BV79" i="4"/>
  <c r="BR80" i="4"/>
  <c r="BS80" i="4"/>
  <c r="BT80" i="4"/>
  <c r="BU80" i="4"/>
  <c r="BK69" i="4"/>
  <c r="BL69" i="4"/>
  <c r="BM69" i="4"/>
  <c r="BN69" i="4"/>
  <c r="BO69" i="4"/>
  <c r="BK70" i="4"/>
  <c r="BL70" i="4"/>
  <c r="BM70" i="4"/>
  <c r="BN70" i="4"/>
  <c r="BO70" i="4"/>
  <c r="BK71" i="4"/>
  <c r="BL71" i="4"/>
  <c r="BM71" i="4"/>
  <c r="BN71" i="4"/>
  <c r="BO71" i="4"/>
  <c r="BK72" i="4"/>
  <c r="BL72" i="4"/>
  <c r="BM72" i="4"/>
  <c r="BN72" i="4"/>
  <c r="BO72" i="4"/>
  <c r="BK73" i="4"/>
  <c r="BL73" i="4"/>
  <c r="BM73" i="4"/>
  <c r="BN73" i="4"/>
  <c r="BO73" i="4"/>
  <c r="BK74" i="4"/>
  <c r="BL74" i="4"/>
  <c r="BM74" i="4"/>
  <c r="BN74" i="4"/>
  <c r="BO74" i="4"/>
  <c r="BK75" i="4"/>
  <c r="BL75" i="4"/>
  <c r="BM75" i="4"/>
  <c r="BN75" i="4"/>
  <c r="BO75" i="4"/>
  <c r="BK76" i="4"/>
  <c r="BL76" i="4"/>
  <c r="BM76" i="4"/>
  <c r="BN76" i="4"/>
  <c r="BO76" i="4"/>
  <c r="BK77" i="4"/>
  <c r="BL77" i="4"/>
  <c r="BM77" i="4"/>
  <c r="BN77" i="4"/>
  <c r="BO77" i="4"/>
  <c r="BK78" i="4"/>
  <c r="BL78" i="4"/>
  <c r="BM78" i="4"/>
  <c r="BN78" i="4"/>
  <c r="BO78" i="4"/>
  <c r="BK79" i="4"/>
  <c r="BL79" i="4"/>
  <c r="BM79" i="4"/>
  <c r="BN79" i="4"/>
  <c r="BO79" i="4"/>
  <c r="BK80" i="4"/>
  <c r="BL80" i="4"/>
  <c r="BM80" i="4"/>
  <c r="BN80"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AW69" i="4"/>
  <c r="AX69" i="4"/>
  <c r="AY69" i="4"/>
  <c r="AZ69" i="4"/>
  <c r="BA69" i="4"/>
  <c r="AW70" i="4"/>
  <c r="AX70" i="4"/>
  <c r="AY70" i="4"/>
  <c r="AZ70" i="4"/>
  <c r="BA70" i="4"/>
  <c r="AW71" i="4"/>
  <c r="AX71" i="4"/>
  <c r="AY71" i="4"/>
  <c r="AZ71" i="4"/>
  <c r="BA71" i="4"/>
  <c r="AW72" i="4"/>
  <c r="AX72" i="4"/>
  <c r="AY72" i="4"/>
  <c r="AZ72" i="4"/>
  <c r="BA72" i="4"/>
  <c r="AW73" i="4"/>
  <c r="AX73" i="4"/>
  <c r="AY73" i="4"/>
  <c r="AZ73" i="4"/>
  <c r="BA73" i="4"/>
  <c r="AW74" i="4"/>
  <c r="AX74" i="4"/>
  <c r="AY74" i="4"/>
  <c r="AZ74" i="4"/>
  <c r="BA74" i="4"/>
  <c r="AW75" i="4"/>
  <c r="AX75" i="4"/>
  <c r="AY75" i="4"/>
  <c r="AZ75" i="4"/>
  <c r="BA75" i="4"/>
  <c r="AW76" i="4"/>
  <c r="AX76" i="4"/>
  <c r="AY76" i="4"/>
  <c r="AZ76" i="4"/>
  <c r="BA76" i="4"/>
  <c r="AW77" i="4"/>
  <c r="AX77" i="4"/>
  <c r="AY77" i="4"/>
  <c r="AZ77" i="4"/>
  <c r="BA77" i="4"/>
  <c r="AW78" i="4"/>
  <c r="AX78" i="4"/>
  <c r="AY78" i="4"/>
  <c r="AZ78" i="4"/>
  <c r="BA78" i="4"/>
  <c r="AW79" i="4"/>
  <c r="AX79" i="4"/>
  <c r="AY79" i="4"/>
  <c r="AZ79" i="4"/>
  <c r="BA79" i="4"/>
  <c r="AW80" i="4"/>
  <c r="AX80" i="4"/>
  <c r="AY80" i="4"/>
  <c r="AZ80" i="4"/>
  <c r="AP69" i="4"/>
  <c r="AQ69" i="4"/>
  <c r="AR69" i="4"/>
  <c r="AS69" i="4"/>
  <c r="AT69" i="4"/>
  <c r="AP70" i="4"/>
  <c r="AQ70" i="4"/>
  <c r="AR70" i="4"/>
  <c r="AS70" i="4"/>
  <c r="AT70" i="4"/>
  <c r="AP71" i="4"/>
  <c r="AQ71" i="4"/>
  <c r="AR71" i="4"/>
  <c r="AS71" i="4"/>
  <c r="AT71" i="4"/>
  <c r="AP72" i="4"/>
  <c r="AQ72" i="4"/>
  <c r="AR72" i="4"/>
  <c r="AS72" i="4"/>
  <c r="AT72" i="4"/>
  <c r="AP73" i="4"/>
  <c r="AQ73" i="4"/>
  <c r="AR73" i="4"/>
  <c r="AS73" i="4"/>
  <c r="AT73" i="4"/>
  <c r="AP74" i="4"/>
  <c r="AQ74" i="4"/>
  <c r="AR74" i="4"/>
  <c r="AS74" i="4"/>
  <c r="AT74" i="4"/>
  <c r="AP75" i="4"/>
  <c r="AQ75" i="4"/>
  <c r="AR75" i="4"/>
  <c r="AS75" i="4"/>
  <c r="AT75" i="4"/>
  <c r="AP76" i="4"/>
  <c r="AQ76" i="4"/>
  <c r="AR76" i="4"/>
  <c r="AS76" i="4"/>
  <c r="AT76" i="4"/>
  <c r="AP77" i="4"/>
  <c r="AQ77" i="4"/>
  <c r="AR77" i="4"/>
  <c r="AS77" i="4"/>
  <c r="AT77" i="4"/>
  <c r="AP78" i="4"/>
  <c r="AQ78" i="4"/>
  <c r="AR78" i="4"/>
  <c r="AS78" i="4"/>
  <c r="AT78" i="4"/>
  <c r="AP79" i="4"/>
  <c r="AQ79" i="4"/>
  <c r="AR79" i="4"/>
  <c r="AS79" i="4"/>
  <c r="AT79" i="4"/>
  <c r="AP80" i="4"/>
  <c r="AQ80" i="4"/>
  <c r="AR80" i="4"/>
  <c r="AS80" i="4"/>
  <c r="AI69" i="4"/>
  <c r="AJ69" i="4"/>
  <c r="AK69" i="4"/>
  <c r="AL69" i="4"/>
  <c r="AM69" i="4"/>
  <c r="AI70" i="4"/>
  <c r="AJ70" i="4"/>
  <c r="AK70" i="4"/>
  <c r="AL70" i="4"/>
  <c r="AM70" i="4"/>
  <c r="AI71" i="4"/>
  <c r="AJ71" i="4"/>
  <c r="AK71" i="4"/>
  <c r="AL71" i="4"/>
  <c r="AM71" i="4"/>
  <c r="AI72" i="4"/>
  <c r="AJ72" i="4"/>
  <c r="AK72" i="4"/>
  <c r="AL72" i="4"/>
  <c r="AM72" i="4"/>
  <c r="AI73" i="4"/>
  <c r="AJ73" i="4"/>
  <c r="AK73" i="4"/>
  <c r="AL73" i="4"/>
  <c r="AM73" i="4"/>
  <c r="AI74" i="4"/>
  <c r="AJ74" i="4"/>
  <c r="AK74" i="4"/>
  <c r="AL74" i="4"/>
  <c r="AM74" i="4"/>
  <c r="AI75" i="4"/>
  <c r="AJ75" i="4"/>
  <c r="AK75" i="4"/>
  <c r="AL75" i="4"/>
  <c r="AM75" i="4"/>
  <c r="AI76" i="4"/>
  <c r="AJ76" i="4"/>
  <c r="AK76" i="4"/>
  <c r="AL76" i="4"/>
  <c r="AM76" i="4"/>
  <c r="AI77" i="4"/>
  <c r="AJ77" i="4"/>
  <c r="AK77" i="4"/>
  <c r="AL77" i="4"/>
  <c r="AM77" i="4"/>
  <c r="AI78" i="4"/>
  <c r="AJ78" i="4"/>
  <c r="AK78" i="4"/>
  <c r="AL78" i="4"/>
  <c r="AM78" i="4"/>
  <c r="AI79" i="4"/>
  <c r="AJ79" i="4"/>
  <c r="AK79" i="4"/>
  <c r="AL79" i="4"/>
  <c r="AM79" i="4"/>
  <c r="AI80" i="4"/>
  <c r="AJ80" i="4"/>
  <c r="AK80" i="4"/>
  <c r="AL80" i="4"/>
  <c r="AF69" i="4"/>
  <c r="AB70" i="4"/>
  <c r="AC70" i="4"/>
  <c r="AD70" i="4"/>
  <c r="AE70" i="4"/>
  <c r="AF70" i="4"/>
  <c r="AB71" i="4"/>
  <c r="AC71" i="4"/>
  <c r="AD71" i="4"/>
  <c r="AE71" i="4"/>
  <c r="AF71" i="4"/>
  <c r="AB72" i="4"/>
  <c r="AC72" i="4"/>
  <c r="AD72" i="4"/>
  <c r="AE72" i="4"/>
  <c r="AF72" i="4"/>
  <c r="AB73" i="4"/>
  <c r="AC73" i="4"/>
  <c r="AD73" i="4"/>
  <c r="AE73" i="4"/>
  <c r="AF73" i="4"/>
  <c r="AB74" i="4"/>
  <c r="AC74" i="4"/>
  <c r="AD74" i="4"/>
  <c r="AE74" i="4"/>
  <c r="AF74" i="4"/>
  <c r="AB75" i="4"/>
  <c r="AC75" i="4"/>
  <c r="AD75" i="4"/>
  <c r="AE75" i="4"/>
  <c r="AF75" i="4"/>
  <c r="AB76" i="4"/>
  <c r="AC76" i="4"/>
  <c r="AD76" i="4"/>
  <c r="AE76" i="4"/>
  <c r="AF76" i="4"/>
  <c r="AB77" i="4"/>
  <c r="AC77" i="4"/>
  <c r="AD77" i="4"/>
  <c r="AE77" i="4"/>
  <c r="AF77" i="4"/>
  <c r="AB78" i="4"/>
  <c r="AC78" i="4"/>
  <c r="AD78" i="4"/>
  <c r="AE78" i="4"/>
  <c r="AF78" i="4"/>
  <c r="AB79" i="4"/>
  <c r="AC79" i="4"/>
  <c r="AD79" i="4"/>
  <c r="AE79" i="4"/>
  <c r="AF79" i="4"/>
  <c r="AB80" i="4"/>
  <c r="AC80" i="4"/>
  <c r="AD80" i="4"/>
  <c r="AE80" i="4"/>
  <c r="AB69" i="4"/>
  <c r="AC69" i="4"/>
  <c r="AD69" i="4"/>
  <c r="AE69" i="4"/>
  <c r="U69" i="4"/>
  <c r="V69" i="4"/>
  <c r="W69" i="4"/>
  <c r="X69" i="4"/>
  <c r="Y69" i="4"/>
  <c r="U70" i="4"/>
  <c r="V70" i="4"/>
  <c r="W70" i="4"/>
  <c r="X70" i="4"/>
  <c r="Y70" i="4"/>
  <c r="U71" i="4"/>
  <c r="V71" i="4"/>
  <c r="W71" i="4"/>
  <c r="X71" i="4"/>
  <c r="Y71" i="4"/>
  <c r="U72" i="4"/>
  <c r="V72" i="4"/>
  <c r="W72" i="4"/>
  <c r="X72" i="4"/>
  <c r="U73" i="4"/>
  <c r="V73" i="4"/>
  <c r="W73" i="4"/>
  <c r="X73" i="4"/>
  <c r="Y73" i="4"/>
  <c r="U74" i="4"/>
  <c r="V74" i="4"/>
  <c r="W74" i="4"/>
  <c r="X74" i="4"/>
  <c r="Y74" i="4"/>
  <c r="U75" i="4"/>
  <c r="V75" i="4"/>
  <c r="W75" i="4"/>
  <c r="X75" i="4"/>
  <c r="Y75" i="4"/>
  <c r="U76" i="4"/>
  <c r="V76" i="4"/>
  <c r="W76" i="4"/>
  <c r="X76" i="4"/>
  <c r="Y76" i="4"/>
  <c r="U77" i="4"/>
  <c r="V77" i="4"/>
  <c r="W77" i="4"/>
  <c r="X77" i="4"/>
  <c r="Y77" i="4"/>
  <c r="U78" i="4"/>
  <c r="V78" i="4"/>
  <c r="W78" i="4"/>
  <c r="X78" i="4"/>
  <c r="Y78" i="4"/>
  <c r="U79" i="4"/>
  <c r="V79" i="4"/>
  <c r="W79" i="4"/>
  <c r="X79" i="4"/>
  <c r="Y79" i="4"/>
  <c r="U80" i="4"/>
  <c r="V80" i="4"/>
  <c r="W80" i="4"/>
  <c r="X80" i="4"/>
  <c r="R72" i="4"/>
  <c r="W57" i="4"/>
  <c r="N72" i="4"/>
  <c r="O72" i="4"/>
  <c r="P72" i="4"/>
  <c r="Q72" i="4"/>
  <c r="N73" i="4"/>
  <c r="O73" i="4"/>
  <c r="P73" i="4"/>
  <c r="Q73" i="4"/>
  <c r="N74" i="4"/>
  <c r="O74" i="4"/>
  <c r="P74" i="4"/>
  <c r="Q74" i="4"/>
  <c r="R74" i="4"/>
  <c r="N75" i="4"/>
  <c r="O75" i="4"/>
  <c r="P75" i="4"/>
  <c r="Q75" i="4"/>
  <c r="R75" i="4"/>
  <c r="N76" i="4"/>
  <c r="O76" i="4"/>
  <c r="P76" i="4"/>
  <c r="Q76" i="4"/>
  <c r="R76" i="4"/>
  <c r="N77" i="4"/>
  <c r="O77" i="4"/>
  <c r="P77" i="4"/>
  <c r="Q77" i="4"/>
  <c r="R77" i="4"/>
  <c r="N78" i="4"/>
  <c r="O78" i="4"/>
  <c r="P78" i="4"/>
  <c r="Q78" i="4"/>
  <c r="R78" i="4"/>
  <c r="N79" i="4"/>
  <c r="O79" i="4"/>
  <c r="P79" i="4"/>
  <c r="Q79" i="4"/>
  <c r="R79" i="4"/>
  <c r="N80" i="4"/>
  <c r="O80" i="4"/>
  <c r="P80" i="4"/>
  <c r="Q80" i="4"/>
  <c r="N70" i="4"/>
  <c r="O70" i="4"/>
  <c r="P70" i="4"/>
  <c r="Q70" i="4"/>
  <c r="R70" i="4"/>
  <c r="N71" i="4"/>
  <c r="O71" i="4"/>
  <c r="P71" i="4"/>
  <c r="Q71" i="4"/>
  <c r="R71" i="4"/>
  <c r="AT81" i="4" l="1"/>
  <c r="BH81" i="4"/>
  <c r="BV81" i="4"/>
  <c r="BG81" i="4"/>
  <c r="AQ81" i="4"/>
  <c r="BF81" i="4"/>
  <c r="BT81" i="4"/>
  <c r="BE81" i="4"/>
  <c r="BS81" i="4"/>
  <c r="BD81" i="4"/>
  <c r="BR81" i="4"/>
  <c r="AR81" i="4"/>
  <c r="CC81" i="4"/>
  <c r="BU81" i="4"/>
  <c r="CB81" i="4"/>
  <c r="BA81" i="4"/>
  <c r="BO81" i="4"/>
  <c r="CA81" i="4"/>
  <c r="AZ81" i="4"/>
  <c r="BN81" i="4"/>
  <c r="BZ81" i="4"/>
  <c r="AP81" i="4"/>
  <c r="AY81" i="4"/>
  <c r="BM81" i="4"/>
  <c r="BY81" i="4"/>
  <c r="AX81" i="4"/>
  <c r="BL81" i="4"/>
  <c r="AS81" i="4"/>
  <c r="AW81" i="4"/>
  <c r="BK81" i="4"/>
  <c r="CC62" i="4" l="1"/>
  <c r="BX54" i="4"/>
  <c r="BY54" i="4"/>
  <c r="BZ54" i="4"/>
  <c r="CA54" i="4"/>
  <c r="CB54" i="4"/>
  <c r="CC54" i="4"/>
  <c r="BX55" i="4"/>
  <c r="BY55" i="4"/>
  <c r="BZ55" i="4"/>
  <c r="CA55" i="4"/>
  <c r="CB55" i="4"/>
  <c r="CC55" i="4"/>
  <c r="BX56" i="4"/>
  <c r="BY56" i="4"/>
  <c r="BZ56" i="4"/>
  <c r="CA56" i="4"/>
  <c r="CB56" i="4"/>
  <c r="CC56" i="4"/>
  <c r="BX57" i="4"/>
  <c r="BX73" i="4" s="1"/>
  <c r="BY57" i="4"/>
  <c r="BZ57" i="4"/>
  <c r="CA57" i="4"/>
  <c r="CB57" i="4"/>
  <c r="CC57" i="4"/>
  <c r="BX58" i="4"/>
  <c r="BX74" i="4" s="1"/>
  <c r="BY58" i="4"/>
  <c r="BZ58" i="4"/>
  <c r="CA58" i="4"/>
  <c r="CB58" i="4"/>
  <c r="CC58" i="4"/>
  <c r="BX59" i="4"/>
  <c r="BX75" i="4" s="1"/>
  <c r="BY59" i="4"/>
  <c r="BZ59" i="4"/>
  <c r="CA59" i="4"/>
  <c r="CB59" i="4"/>
  <c r="CC59" i="4"/>
  <c r="BX60" i="4"/>
  <c r="BX76" i="4" s="1"/>
  <c r="BY60" i="4"/>
  <c r="BZ60" i="4"/>
  <c r="CA60" i="4"/>
  <c r="CB60" i="4"/>
  <c r="CC60" i="4"/>
  <c r="BX61" i="4"/>
  <c r="BX77" i="4" s="1"/>
  <c r="BY61" i="4"/>
  <c r="BZ61" i="4"/>
  <c r="CA61" i="4"/>
  <c r="CB61" i="4"/>
  <c r="CC61" i="4"/>
  <c r="BX62" i="4"/>
  <c r="BX78" i="4" s="1"/>
  <c r="BY62" i="4"/>
  <c r="BZ62" i="4"/>
  <c r="CA62" i="4"/>
  <c r="CB62" i="4"/>
  <c r="BX63" i="4"/>
  <c r="BX79" i="4" s="1"/>
  <c r="BY63" i="4"/>
  <c r="BZ63" i="4"/>
  <c r="CA63" i="4"/>
  <c r="CB63" i="4"/>
  <c r="CC63" i="4"/>
  <c r="BX64" i="4"/>
  <c r="BX80" i="4" s="1"/>
  <c r="BY64" i="4"/>
  <c r="BZ64" i="4"/>
  <c r="CA64" i="4"/>
  <c r="CB64" i="4"/>
  <c r="BY53" i="4"/>
  <c r="BZ53" i="4"/>
  <c r="CA53" i="4"/>
  <c r="CB53" i="4"/>
  <c r="CC53" i="4"/>
  <c r="BX53" i="4"/>
  <c r="BQ54" i="4"/>
  <c r="BR54" i="4"/>
  <c r="BS54" i="4"/>
  <c r="BT54" i="4"/>
  <c r="BU54" i="4"/>
  <c r="BV54" i="4"/>
  <c r="BQ55" i="4"/>
  <c r="BR55" i="4"/>
  <c r="BS55" i="4"/>
  <c r="BT55" i="4"/>
  <c r="BU55" i="4"/>
  <c r="BV55" i="4"/>
  <c r="BQ56" i="4"/>
  <c r="BR56" i="4"/>
  <c r="BS56" i="4"/>
  <c r="BT56" i="4"/>
  <c r="BU56" i="4"/>
  <c r="BV56" i="4"/>
  <c r="BQ57" i="4"/>
  <c r="BQ73" i="4" s="1"/>
  <c r="BR57" i="4"/>
  <c r="BS57" i="4"/>
  <c r="BT57" i="4"/>
  <c r="BU57" i="4"/>
  <c r="BV57" i="4"/>
  <c r="BQ58" i="4"/>
  <c r="BQ74" i="4" s="1"/>
  <c r="BR58" i="4"/>
  <c r="BS58" i="4"/>
  <c r="BT58" i="4"/>
  <c r="BU58" i="4"/>
  <c r="BV58" i="4"/>
  <c r="BQ59" i="4"/>
  <c r="BQ75" i="4" s="1"/>
  <c r="BR59" i="4"/>
  <c r="BS59" i="4"/>
  <c r="BT59" i="4"/>
  <c r="BU59" i="4"/>
  <c r="BV59" i="4"/>
  <c r="BQ60" i="4"/>
  <c r="BQ76" i="4" s="1"/>
  <c r="BR60" i="4"/>
  <c r="BS60" i="4"/>
  <c r="BT60" i="4"/>
  <c r="BU60" i="4"/>
  <c r="BV60" i="4"/>
  <c r="BQ61" i="4"/>
  <c r="BQ77" i="4" s="1"/>
  <c r="BR61" i="4"/>
  <c r="BS61" i="4"/>
  <c r="BT61" i="4"/>
  <c r="BU61" i="4"/>
  <c r="BV61" i="4"/>
  <c r="BQ62" i="4"/>
  <c r="BQ78" i="4" s="1"/>
  <c r="BR62" i="4"/>
  <c r="BS62" i="4"/>
  <c r="BT62" i="4"/>
  <c r="BU62" i="4"/>
  <c r="BV62" i="4"/>
  <c r="BQ63" i="4"/>
  <c r="BQ79" i="4" s="1"/>
  <c r="BR63" i="4"/>
  <c r="BS63" i="4"/>
  <c r="BT63" i="4"/>
  <c r="BU63" i="4"/>
  <c r="BV63" i="4"/>
  <c r="BQ64" i="4"/>
  <c r="BQ80" i="4" s="1"/>
  <c r="BR64" i="4"/>
  <c r="BS64" i="4"/>
  <c r="BT64" i="4"/>
  <c r="BU64" i="4"/>
  <c r="BR53" i="4"/>
  <c r="BS53" i="4"/>
  <c r="BT53" i="4"/>
  <c r="BU53" i="4"/>
  <c r="BV53" i="4"/>
  <c r="BQ53" i="4"/>
  <c r="BJ54" i="4"/>
  <c r="BK54" i="4"/>
  <c r="BL54" i="4"/>
  <c r="BM54" i="4"/>
  <c r="BN54" i="4"/>
  <c r="BO54" i="4"/>
  <c r="BJ55" i="4"/>
  <c r="BK55" i="4"/>
  <c r="BL55" i="4"/>
  <c r="BM55" i="4"/>
  <c r="BN55" i="4"/>
  <c r="BO55" i="4"/>
  <c r="BJ56" i="4"/>
  <c r="BK56" i="4"/>
  <c r="BL56" i="4"/>
  <c r="BM56" i="4"/>
  <c r="BN56" i="4"/>
  <c r="BO56" i="4"/>
  <c r="BJ57" i="4"/>
  <c r="BJ73" i="4" s="1"/>
  <c r="BK57" i="4"/>
  <c r="BL57" i="4"/>
  <c r="BM57" i="4"/>
  <c r="BN57" i="4"/>
  <c r="BO57" i="4"/>
  <c r="BJ58" i="4"/>
  <c r="BJ74" i="4" s="1"/>
  <c r="BK58" i="4"/>
  <c r="BL58" i="4"/>
  <c r="BM58" i="4"/>
  <c r="BN58" i="4"/>
  <c r="BO58" i="4"/>
  <c r="BJ59" i="4"/>
  <c r="BJ75" i="4" s="1"/>
  <c r="BK59" i="4"/>
  <c r="BL59" i="4"/>
  <c r="BM59" i="4"/>
  <c r="BN59" i="4"/>
  <c r="BO59" i="4"/>
  <c r="BJ60" i="4"/>
  <c r="BJ76" i="4" s="1"/>
  <c r="BK60" i="4"/>
  <c r="BL60" i="4"/>
  <c r="BM60" i="4"/>
  <c r="BN60" i="4"/>
  <c r="BO60" i="4"/>
  <c r="BJ61" i="4"/>
  <c r="BJ77" i="4" s="1"/>
  <c r="BK61" i="4"/>
  <c r="BL61" i="4"/>
  <c r="BM61" i="4"/>
  <c r="BN61" i="4"/>
  <c r="BO61" i="4"/>
  <c r="BJ62" i="4"/>
  <c r="BJ78" i="4" s="1"/>
  <c r="BK62" i="4"/>
  <c r="BL62" i="4"/>
  <c r="BM62" i="4"/>
  <c r="BN62" i="4"/>
  <c r="BO62" i="4"/>
  <c r="BJ63" i="4"/>
  <c r="BJ79" i="4" s="1"/>
  <c r="BK63" i="4"/>
  <c r="BL63" i="4"/>
  <c r="BM63" i="4"/>
  <c r="BN63" i="4"/>
  <c r="BO63" i="4"/>
  <c r="BJ64" i="4"/>
  <c r="BJ80" i="4" s="1"/>
  <c r="BK64" i="4"/>
  <c r="BL64" i="4"/>
  <c r="BM64" i="4"/>
  <c r="BN64" i="4"/>
  <c r="BK53" i="4"/>
  <c r="BL53" i="4"/>
  <c r="BM53" i="4"/>
  <c r="BN53" i="4"/>
  <c r="BO53" i="4"/>
  <c r="BJ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C54" i="4"/>
  <c r="BC55" i="4"/>
  <c r="BC56" i="4"/>
  <c r="BC57" i="4"/>
  <c r="BC73" i="4" s="1"/>
  <c r="BC58" i="4"/>
  <c r="BC74" i="4" s="1"/>
  <c r="BC59" i="4"/>
  <c r="BC75" i="4" s="1"/>
  <c r="BC60" i="4"/>
  <c r="BC76" i="4" s="1"/>
  <c r="BC61" i="4"/>
  <c r="BC77" i="4" s="1"/>
  <c r="BC62" i="4"/>
  <c r="BC78" i="4" s="1"/>
  <c r="BC63" i="4"/>
  <c r="BC79" i="4" s="1"/>
  <c r="BC64" i="4"/>
  <c r="BC80" i="4" s="1"/>
  <c r="AV54" i="4"/>
  <c r="AW54" i="4"/>
  <c r="AX54" i="4"/>
  <c r="AY54" i="4"/>
  <c r="AZ54" i="4"/>
  <c r="BA54" i="4"/>
  <c r="AV55" i="4"/>
  <c r="AW55" i="4"/>
  <c r="AX55" i="4"/>
  <c r="AY55" i="4"/>
  <c r="AZ55" i="4"/>
  <c r="BA55" i="4"/>
  <c r="AV56" i="4"/>
  <c r="AW56" i="4"/>
  <c r="AX56" i="4"/>
  <c r="AY56" i="4"/>
  <c r="AZ56" i="4"/>
  <c r="BA56" i="4"/>
  <c r="AV57" i="4"/>
  <c r="AV73" i="4" s="1"/>
  <c r="AW57" i="4"/>
  <c r="AX57" i="4"/>
  <c r="AY57" i="4"/>
  <c r="AZ57" i="4"/>
  <c r="BA57" i="4"/>
  <c r="AV58" i="4"/>
  <c r="AV74" i="4" s="1"/>
  <c r="AW58" i="4"/>
  <c r="AX58" i="4"/>
  <c r="AY58" i="4"/>
  <c r="AZ58" i="4"/>
  <c r="BA58" i="4"/>
  <c r="AV59" i="4"/>
  <c r="AV75" i="4" s="1"/>
  <c r="AW59" i="4"/>
  <c r="AX59" i="4"/>
  <c r="AY59" i="4"/>
  <c r="AZ59" i="4"/>
  <c r="BA59" i="4"/>
  <c r="AV60" i="4"/>
  <c r="AV76" i="4" s="1"/>
  <c r="AW60" i="4"/>
  <c r="AX60" i="4"/>
  <c r="AY60" i="4"/>
  <c r="AZ60" i="4"/>
  <c r="BA60" i="4"/>
  <c r="AV61" i="4"/>
  <c r="AV77" i="4" s="1"/>
  <c r="AW61" i="4"/>
  <c r="AX61" i="4"/>
  <c r="AY61" i="4"/>
  <c r="AZ61" i="4"/>
  <c r="BA61" i="4"/>
  <c r="AV62" i="4"/>
  <c r="AV78" i="4" s="1"/>
  <c r="AW62" i="4"/>
  <c r="AX62" i="4"/>
  <c r="AY62" i="4"/>
  <c r="AZ62" i="4"/>
  <c r="BA62" i="4"/>
  <c r="AV63" i="4"/>
  <c r="AV79" i="4" s="1"/>
  <c r="AW63" i="4"/>
  <c r="AX63" i="4"/>
  <c r="AY63" i="4"/>
  <c r="AZ63" i="4"/>
  <c r="BA63" i="4"/>
  <c r="AV64" i="4"/>
  <c r="AV80" i="4" s="1"/>
  <c r="AW64" i="4"/>
  <c r="AX64" i="4"/>
  <c r="AY64" i="4"/>
  <c r="AZ64" i="4"/>
  <c r="AR55" i="4"/>
  <c r="AO54" i="4"/>
  <c r="AP54" i="4"/>
  <c r="AQ54" i="4"/>
  <c r="AR54" i="4"/>
  <c r="AS54" i="4"/>
  <c r="AT54" i="4"/>
  <c r="AO55" i="4"/>
  <c r="AP55" i="4"/>
  <c r="AQ55" i="4"/>
  <c r="AS55" i="4"/>
  <c r="AT55" i="4"/>
  <c r="AO56" i="4"/>
  <c r="AP56" i="4"/>
  <c r="AQ56" i="4"/>
  <c r="AR56" i="4"/>
  <c r="AS56" i="4"/>
  <c r="AT56" i="4"/>
  <c r="AO57" i="4"/>
  <c r="AO73" i="4" s="1"/>
  <c r="AP57" i="4"/>
  <c r="AQ57" i="4"/>
  <c r="AR57" i="4"/>
  <c r="AS57" i="4"/>
  <c r="AT57" i="4"/>
  <c r="AO58" i="4"/>
  <c r="AO74" i="4" s="1"/>
  <c r="AP58" i="4"/>
  <c r="AQ58" i="4"/>
  <c r="AR58" i="4"/>
  <c r="AS58" i="4"/>
  <c r="AT58" i="4"/>
  <c r="AO59" i="4"/>
  <c r="AO75" i="4" s="1"/>
  <c r="AP59" i="4"/>
  <c r="AQ59" i="4"/>
  <c r="AR59" i="4"/>
  <c r="AS59" i="4"/>
  <c r="AT59" i="4"/>
  <c r="AO60" i="4"/>
  <c r="AO76" i="4" s="1"/>
  <c r="AP60" i="4"/>
  <c r="AQ60" i="4"/>
  <c r="AR60" i="4"/>
  <c r="AS60" i="4"/>
  <c r="AT60" i="4"/>
  <c r="AO61" i="4"/>
  <c r="AO77" i="4" s="1"/>
  <c r="AP61" i="4"/>
  <c r="AQ61" i="4"/>
  <c r="AR61" i="4"/>
  <c r="AS61" i="4"/>
  <c r="AT61" i="4"/>
  <c r="AO62" i="4"/>
  <c r="AO78" i="4" s="1"/>
  <c r="AP62" i="4"/>
  <c r="AQ62" i="4"/>
  <c r="AR62" i="4"/>
  <c r="AS62" i="4"/>
  <c r="AT62" i="4"/>
  <c r="AO63" i="4"/>
  <c r="AO79" i="4" s="1"/>
  <c r="AP63" i="4"/>
  <c r="AQ63" i="4"/>
  <c r="AR63" i="4"/>
  <c r="AS63" i="4"/>
  <c r="AT63" i="4"/>
  <c r="AO64" i="4"/>
  <c r="AO80" i="4" s="1"/>
  <c r="AP64" i="4"/>
  <c r="AQ64" i="4"/>
  <c r="AR64" i="4"/>
  <c r="AS64" i="4"/>
  <c r="AJ60" i="4"/>
  <c r="AH54" i="4"/>
  <c r="AI54" i="4"/>
  <c r="AJ54" i="4"/>
  <c r="AK54" i="4"/>
  <c r="AL54" i="4"/>
  <c r="AM54" i="4"/>
  <c r="AH55" i="4"/>
  <c r="AI55" i="4"/>
  <c r="AJ55" i="4"/>
  <c r="AK55" i="4"/>
  <c r="AL55" i="4"/>
  <c r="AM55" i="4"/>
  <c r="AH56" i="4"/>
  <c r="AI56" i="4"/>
  <c r="AJ56" i="4"/>
  <c r="AK56" i="4"/>
  <c r="AL56" i="4"/>
  <c r="AM56" i="4"/>
  <c r="AH57" i="4"/>
  <c r="AH73" i="4" s="1"/>
  <c r="AI57" i="4"/>
  <c r="AJ57" i="4"/>
  <c r="AK57" i="4"/>
  <c r="AL57" i="4"/>
  <c r="AM57" i="4"/>
  <c r="AH58" i="4"/>
  <c r="AH74" i="4" s="1"/>
  <c r="AI58" i="4"/>
  <c r="AJ58" i="4"/>
  <c r="AK58" i="4"/>
  <c r="AL58" i="4"/>
  <c r="AM58" i="4"/>
  <c r="AH59" i="4"/>
  <c r="AH75" i="4" s="1"/>
  <c r="AI59" i="4"/>
  <c r="AJ59" i="4"/>
  <c r="AK59" i="4"/>
  <c r="AL59" i="4"/>
  <c r="AM59" i="4"/>
  <c r="AH60" i="4"/>
  <c r="AH76" i="4" s="1"/>
  <c r="AI60" i="4"/>
  <c r="AK60" i="4"/>
  <c r="AL60" i="4"/>
  <c r="AM60" i="4"/>
  <c r="AH61" i="4"/>
  <c r="AH77" i="4" s="1"/>
  <c r="AI61" i="4"/>
  <c r="AJ61" i="4"/>
  <c r="AK61" i="4"/>
  <c r="AL61" i="4"/>
  <c r="AM61" i="4"/>
  <c r="AH62" i="4"/>
  <c r="AH78" i="4" s="1"/>
  <c r="AI62" i="4"/>
  <c r="AJ62" i="4"/>
  <c r="AK62" i="4"/>
  <c r="AL62" i="4"/>
  <c r="AM62" i="4"/>
  <c r="AH63" i="4"/>
  <c r="AH79" i="4" s="1"/>
  <c r="AI63" i="4"/>
  <c r="AJ63" i="4"/>
  <c r="AK63" i="4"/>
  <c r="AL63" i="4"/>
  <c r="AM63" i="4"/>
  <c r="AH64" i="4"/>
  <c r="AH80" i="4" s="1"/>
  <c r="AI64" i="4"/>
  <c r="AJ64" i="4"/>
  <c r="AK64" i="4"/>
  <c r="AL64" i="4"/>
  <c r="AD62" i="4"/>
  <c r="AA54" i="4"/>
  <c r="AB54" i="4"/>
  <c r="AC54" i="4"/>
  <c r="AD54" i="4"/>
  <c r="AE54" i="4"/>
  <c r="AF54" i="4"/>
  <c r="AA55" i="4"/>
  <c r="AC55" i="4"/>
  <c r="AD55" i="4"/>
  <c r="AE55" i="4"/>
  <c r="AF55" i="4"/>
  <c r="AA56" i="4"/>
  <c r="AB56" i="4"/>
  <c r="AC56" i="4"/>
  <c r="AD56" i="4"/>
  <c r="AE56" i="4"/>
  <c r="AF56" i="4"/>
  <c r="AA57" i="4"/>
  <c r="AA73" i="4" s="1"/>
  <c r="AB57" i="4"/>
  <c r="AC57" i="4"/>
  <c r="AD57" i="4"/>
  <c r="AE57" i="4"/>
  <c r="AF57" i="4"/>
  <c r="AA58" i="4"/>
  <c r="AA74" i="4" s="1"/>
  <c r="AB58" i="4"/>
  <c r="AC58" i="4"/>
  <c r="AD58" i="4"/>
  <c r="AE58" i="4"/>
  <c r="AF58" i="4"/>
  <c r="AA59" i="4"/>
  <c r="AA75" i="4" s="1"/>
  <c r="AB59" i="4"/>
  <c r="AC59" i="4"/>
  <c r="AD59" i="4"/>
  <c r="AE59" i="4"/>
  <c r="AF59" i="4"/>
  <c r="AA60" i="4"/>
  <c r="AA76" i="4" s="1"/>
  <c r="AB60" i="4"/>
  <c r="AC60" i="4"/>
  <c r="AD60" i="4"/>
  <c r="AE60" i="4"/>
  <c r="AF60" i="4"/>
  <c r="AA61" i="4"/>
  <c r="AA77" i="4" s="1"/>
  <c r="AB61" i="4"/>
  <c r="AC61" i="4"/>
  <c r="AD61" i="4"/>
  <c r="AE61" i="4"/>
  <c r="AF61" i="4"/>
  <c r="AA62" i="4"/>
  <c r="AA78" i="4" s="1"/>
  <c r="AB62" i="4"/>
  <c r="AC62" i="4"/>
  <c r="AE62" i="4"/>
  <c r="AF62" i="4"/>
  <c r="AA63" i="4"/>
  <c r="AA79" i="4" s="1"/>
  <c r="AB63" i="4"/>
  <c r="AC63" i="4"/>
  <c r="AD63" i="4"/>
  <c r="AE63" i="4"/>
  <c r="AF63" i="4"/>
  <c r="AA64" i="4"/>
  <c r="AA80" i="4" s="1"/>
  <c r="AB64" i="4"/>
  <c r="AC64" i="4"/>
  <c r="AD64" i="4"/>
  <c r="AE64" i="4"/>
  <c r="U55" i="4"/>
  <c r="U54" i="4"/>
  <c r="V54" i="4"/>
  <c r="W54" i="4"/>
  <c r="X54" i="4"/>
  <c r="Y54" i="4"/>
  <c r="W55" i="4"/>
  <c r="X55" i="4"/>
  <c r="Y55" i="4"/>
  <c r="U56" i="4"/>
  <c r="V56" i="4"/>
  <c r="W56" i="4"/>
  <c r="X56" i="4"/>
  <c r="Y56" i="4"/>
  <c r="U57" i="4"/>
  <c r="V57" i="4"/>
  <c r="X57" i="4"/>
  <c r="Y57" i="4"/>
  <c r="U58" i="4"/>
  <c r="V58" i="4"/>
  <c r="W58" i="4"/>
  <c r="X58" i="4"/>
  <c r="Y58" i="4"/>
  <c r="U59" i="4"/>
  <c r="V59" i="4"/>
  <c r="W59" i="4"/>
  <c r="X59" i="4"/>
  <c r="Y59" i="4"/>
  <c r="U60" i="4"/>
  <c r="V60" i="4"/>
  <c r="W60" i="4"/>
  <c r="X60" i="4"/>
  <c r="Y60" i="4"/>
  <c r="U61" i="4"/>
  <c r="V61" i="4"/>
  <c r="W61" i="4"/>
  <c r="X61" i="4"/>
  <c r="Y61" i="4"/>
  <c r="U62" i="4"/>
  <c r="V62" i="4"/>
  <c r="W62" i="4"/>
  <c r="X62" i="4"/>
  <c r="Y62" i="4"/>
  <c r="U63" i="4"/>
  <c r="V63" i="4"/>
  <c r="W63" i="4"/>
  <c r="X63" i="4"/>
  <c r="Y63" i="4"/>
  <c r="U64" i="4"/>
  <c r="V64" i="4"/>
  <c r="W64" i="4"/>
  <c r="X64" i="4"/>
  <c r="T54" i="4"/>
  <c r="T55" i="4"/>
  <c r="T56" i="4"/>
  <c r="T57" i="4"/>
  <c r="T73" i="4" s="1"/>
  <c r="T58" i="4"/>
  <c r="T74" i="4" s="1"/>
  <c r="T59" i="4"/>
  <c r="T75" i="4" s="1"/>
  <c r="T60" i="4"/>
  <c r="T76" i="4" s="1"/>
  <c r="T61" i="4"/>
  <c r="T77" i="4" s="1"/>
  <c r="T62" i="4"/>
  <c r="T78" i="4" s="1"/>
  <c r="T63" i="4"/>
  <c r="T79" i="4" s="1"/>
  <c r="T64" i="4"/>
  <c r="T80" i="4" s="1"/>
  <c r="B60" i="13"/>
  <c r="B59" i="13"/>
  <c r="B58" i="13"/>
  <c r="B57" i="13"/>
  <c r="B56" i="13"/>
  <c r="B55" i="13"/>
  <c r="B54" i="13"/>
  <c r="B53" i="13"/>
  <c r="B52" i="13"/>
  <c r="B51" i="13"/>
  <c r="B49" i="13"/>
  <c r="M171" i="27" l="1" a="1"/>
  <c r="M171" i="27" s="1"/>
  <c r="M8" i="27" a="1"/>
  <c r="M8" i="27" s="1"/>
  <c r="M8" i="28" a="1"/>
  <c r="M8" i="28" s="1"/>
  <c r="M171" i="28" a="1"/>
  <c r="M171" i="28" s="1"/>
  <c r="L8" i="28" a="1"/>
  <c r="L8" i="28" s="1"/>
  <c r="L171" i="28" a="1"/>
  <c r="L171" i="28" s="1"/>
  <c r="K171" i="28" a="1"/>
  <c r="K171" i="28" s="1"/>
  <c r="K8" i="28" a="1"/>
  <c r="K8" i="28" s="1"/>
  <c r="N171" i="31" a="1"/>
  <c r="N171" i="31" s="1"/>
  <c r="N8" i="31" a="1"/>
  <c r="N8" i="31" s="1"/>
  <c r="L171" i="31" a="1"/>
  <c r="L171" i="31" s="1"/>
  <c r="L8" i="31" a="1"/>
  <c r="L8" i="31" s="1"/>
  <c r="N171" i="32" a="1"/>
  <c r="N171" i="32" s="1"/>
  <c r="N8" i="32" a="1"/>
  <c r="N8" i="32" s="1"/>
  <c r="O7" i="25" a="1"/>
  <c r="O7" i="25" s="1"/>
  <c r="O170" i="25" a="1"/>
  <c r="O170" i="25" s="1"/>
  <c r="O171" i="25" a="1"/>
  <c r="O171" i="25" s="1"/>
  <c r="O8" i="25" a="1"/>
  <c r="O8" i="25" s="1"/>
  <c r="M8" i="32" a="1"/>
  <c r="M8" i="32" s="1"/>
  <c r="M171" i="32" a="1"/>
  <c r="M171" i="32" s="1"/>
  <c r="N7" i="25" a="1"/>
  <c r="N7" i="25" s="1"/>
  <c r="N170" i="25" a="1"/>
  <c r="N170" i="25" s="1"/>
  <c r="N171" i="25" a="1"/>
  <c r="N171" i="25" s="1"/>
  <c r="N8" i="25" a="1"/>
  <c r="N8" i="25" s="1"/>
  <c r="L170" i="26" a="1"/>
  <c r="L170" i="26" s="1"/>
  <c r="L7" i="26" a="1"/>
  <c r="L7" i="26" s="1"/>
  <c r="K170" i="25" a="1"/>
  <c r="K170" i="25" s="1"/>
  <c r="K7" i="25" a="1"/>
  <c r="K7" i="25" s="1"/>
  <c r="M8" i="31" a="1"/>
  <c r="M8" i="31" s="1"/>
  <c r="M171" i="31" a="1"/>
  <c r="M171" i="31" s="1"/>
  <c r="L8" i="32" a="1"/>
  <c r="L8" i="32" s="1"/>
  <c r="L171" i="32" a="1"/>
  <c r="L171" i="32" s="1"/>
  <c r="M170" i="25" a="1"/>
  <c r="M170" i="25" s="1"/>
  <c r="M7" i="25" a="1"/>
  <c r="M7" i="25" s="1"/>
  <c r="M171" i="25" a="1"/>
  <c r="M171" i="25" s="1"/>
  <c r="M8" i="25" a="1"/>
  <c r="M8" i="25" s="1"/>
  <c r="N8" i="30" a="1"/>
  <c r="N8" i="30" s="1"/>
  <c r="N171" i="30" a="1"/>
  <c r="N171" i="30" s="1"/>
  <c r="P8" i="32" a="1"/>
  <c r="P8" i="32" s="1"/>
  <c r="P171" i="32" a="1"/>
  <c r="P171" i="32" s="1"/>
  <c r="O8" i="32" a="1"/>
  <c r="O8" i="32" s="1"/>
  <c r="O171" i="32" a="1"/>
  <c r="O171" i="32" s="1"/>
  <c r="P7" i="32" a="1"/>
  <c r="P7" i="32" s="1"/>
  <c r="P170" i="32" a="1"/>
  <c r="P170" i="32" s="1"/>
  <c r="L170" i="25" a="1"/>
  <c r="L170" i="25" s="1"/>
  <c r="L7" i="25" a="1"/>
  <c r="L7" i="25" s="1"/>
  <c r="L8" i="25" a="1"/>
  <c r="L8" i="25" s="1"/>
  <c r="L171" i="25" a="1"/>
  <c r="L171" i="25" s="1"/>
  <c r="M171" i="30" a="1"/>
  <c r="M171" i="30" s="1"/>
  <c r="M8" i="30" a="1"/>
  <c r="M8" i="30" s="1"/>
  <c r="O7" i="32" a="1"/>
  <c r="O7" i="32" s="1"/>
  <c r="O170" i="32" a="1"/>
  <c r="O170" i="32" s="1"/>
  <c r="K171" i="25" a="1"/>
  <c r="K171" i="25" s="1"/>
  <c r="K8" i="25" a="1"/>
  <c r="K8" i="25" s="1"/>
  <c r="N170" i="32" a="1"/>
  <c r="N170" i="32" s="1"/>
  <c r="N7" i="32" a="1"/>
  <c r="N7" i="32" s="1"/>
  <c r="K7" i="33" a="1"/>
  <c r="K7" i="33" s="1"/>
  <c r="K170" i="33" a="1"/>
  <c r="K170" i="33" s="1"/>
  <c r="P171" i="33" a="1"/>
  <c r="P171" i="33" s="1"/>
  <c r="P8" i="33" a="1"/>
  <c r="P8" i="33" s="1"/>
  <c r="K171" i="26" a="1"/>
  <c r="K171" i="26" s="1"/>
  <c r="K8" i="26" a="1"/>
  <c r="K8" i="26" s="1"/>
  <c r="L171" i="30" a="1"/>
  <c r="L171" i="30" s="1"/>
  <c r="L8" i="30" a="1"/>
  <c r="L8" i="30" s="1"/>
  <c r="P170" i="25" a="1"/>
  <c r="P170" i="25" s="1"/>
  <c r="P7" i="25" a="1"/>
  <c r="P7" i="25" s="1"/>
  <c r="M7" i="32" a="1"/>
  <c r="M7" i="32" s="1"/>
  <c r="M170" i="32" a="1"/>
  <c r="M170" i="32" s="1"/>
  <c r="P7" i="33" a="1"/>
  <c r="P7" i="33" s="1"/>
  <c r="P170" i="33" a="1"/>
  <c r="P170" i="33" s="1"/>
  <c r="O8" i="33" a="1"/>
  <c r="O8" i="33" s="1"/>
  <c r="O171" i="33" a="1"/>
  <c r="O171" i="33" s="1"/>
  <c r="O8" i="31" a="1"/>
  <c r="O8" i="31" s="1"/>
  <c r="O171" i="31" a="1"/>
  <c r="O171" i="31" s="1"/>
  <c r="K8" i="31" a="1"/>
  <c r="K8" i="31" s="1"/>
  <c r="K171" i="31" a="1"/>
  <c r="K171" i="31" s="1"/>
  <c r="K7" i="26" a="1"/>
  <c r="K7" i="26" s="1"/>
  <c r="K170" i="26" a="1"/>
  <c r="K170" i="26" s="1"/>
  <c r="O170" i="33" a="1"/>
  <c r="O170" i="33" s="1"/>
  <c r="O7" i="33" a="1"/>
  <c r="O7" i="33" s="1"/>
  <c r="N8" i="33" a="1"/>
  <c r="N8" i="33" s="1"/>
  <c r="N171" i="33" a="1"/>
  <c r="N171" i="33" s="1"/>
  <c r="K8" i="29" a="1"/>
  <c r="K8" i="29" s="1"/>
  <c r="K171" i="29" a="1"/>
  <c r="K171" i="29" s="1"/>
  <c r="K171" i="30" a="1"/>
  <c r="K171" i="30" s="1"/>
  <c r="K8" i="30" a="1"/>
  <c r="K8" i="30" s="1"/>
  <c r="P8" i="29" a="1"/>
  <c r="P8" i="29" s="1"/>
  <c r="P171" i="29" a="1"/>
  <c r="P171" i="29" s="1"/>
  <c r="P7" i="26" a="1"/>
  <c r="P7" i="26" s="1"/>
  <c r="P170" i="26" a="1"/>
  <c r="P170" i="26" s="1"/>
  <c r="P171" i="26" a="1"/>
  <c r="P171" i="26" s="1"/>
  <c r="P8" i="26" a="1"/>
  <c r="P8" i="26" s="1"/>
  <c r="N170" i="33" a="1"/>
  <c r="N170" i="33" s="1"/>
  <c r="N7" i="33" a="1"/>
  <c r="N7" i="33" s="1"/>
  <c r="M171" i="33" a="1"/>
  <c r="M171" i="33" s="1"/>
  <c r="M8" i="33" a="1"/>
  <c r="M8" i="33" s="1"/>
  <c r="P8" i="31" a="1"/>
  <c r="P8" i="31" s="1"/>
  <c r="P171" i="31" a="1"/>
  <c r="P171" i="31" s="1"/>
  <c r="P171" i="27" a="1"/>
  <c r="P171" i="27" s="1"/>
  <c r="P8" i="27" a="1"/>
  <c r="P8" i="27" s="1"/>
  <c r="O171" i="29" a="1"/>
  <c r="O171" i="29" s="1"/>
  <c r="O8" i="29" a="1"/>
  <c r="O8" i="29" s="1"/>
  <c r="P8" i="28" a="1"/>
  <c r="P8" i="28" s="1"/>
  <c r="P171" i="28" a="1"/>
  <c r="P171" i="28" s="1"/>
  <c r="O170" i="26" a="1"/>
  <c r="O170" i="26" s="1"/>
  <c r="O7" i="26" a="1"/>
  <c r="O7" i="26" s="1"/>
  <c r="O171" i="26" a="1"/>
  <c r="O171" i="26" s="1"/>
  <c r="O8" i="26" a="1"/>
  <c r="O8" i="26" s="1"/>
  <c r="M7" i="33" a="1"/>
  <c r="M7" i="33" s="1"/>
  <c r="M170" i="33" a="1"/>
  <c r="M170" i="33" s="1"/>
  <c r="L171" i="33" a="1"/>
  <c r="L171" i="33" s="1"/>
  <c r="L8" i="33" a="1"/>
  <c r="L8" i="33" s="1"/>
  <c r="L8" i="29" a="1"/>
  <c r="L8" i="29" s="1"/>
  <c r="L171" i="29" a="1"/>
  <c r="L171" i="29" s="1"/>
  <c r="L8" i="27" a="1"/>
  <c r="L8" i="27" s="1"/>
  <c r="L171" i="27" a="1"/>
  <c r="L171" i="27" s="1"/>
  <c r="P171" i="25" a="1"/>
  <c r="P171" i="25" s="1"/>
  <c r="P8" i="25" a="1"/>
  <c r="P8" i="25" s="1"/>
  <c r="K171" i="27" a="1"/>
  <c r="K171" i="27" s="1"/>
  <c r="K8" i="27" a="1"/>
  <c r="K8" i="27" s="1"/>
  <c r="O171" i="27" a="1"/>
  <c r="O171" i="27" s="1"/>
  <c r="O8" i="27" a="1"/>
  <c r="O8" i="27" s="1"/>
  <c r="N8" i="29" a="1"/>
  <c r="N8" i="29" s="1"/>
  <c r="N171" i="29" a="1"/>
  <c r="N171" i="29" s="1"/>
  <c r="O8" i="28" a="1"/>
  <c r="O8" i="28" s="1"/>
  <c r="O171" i="28" a="1"/>
  <c r="O171" i="28" s="1"/>
  <c r="P171" i="30" a="1"/>
  <c r="P171" i="30" s="1"/>
  <c r="P8" i="30" a="1"/>
  <c r="P8" i="30" s="1"/>
  <c r="N170" i="26" a="1"/>
  <c r="N170" i="26" s="1"/>
  <c r="N7" i="26" a="1"/>
  <c r="N7" i="26" s="1"/>
  <c r="N8" i="26" a="1"/>
  <c r="N8" i="26" s="1"/>
  <c r="N171" i="26" a="1"/>
  <c r="N171" i="26" s="1"/>
  <c r="L170" i="33" a="1"/>
  <c r="L170" i="33" s="1"/>
  <c r="L7" i="33" a="1"/>
  <c r="L7" i="33" s="1"/>
  <c r="K171" i="33" a="1"/>
  <c r="K171" i="33" s="1"/>
  <c r="K8" i="33" a="1"/>
  <c r="K8" i="33" s="1"/>
  <c r="K171" i="32" a="1"/>
  <c r="K171" i="32" s="1"/>
  <c r="K8" i="32" a="1"/>
  <c r="K8" i="32" s="1"/>
  <c r="L8" i="26" a="1"/>
  <c r="L8" i="26" s="1"/>
  <c r="L171" i="26" a="1"/>
  <c r="L171" i="26" s="1"/>
  <c r="N171" i="27" a="1"/>
  <c r="N171" i="27" s="1"/>
  <c r="N8" i="27" a="1"/>
  <c r="N8" i="27" s="1"/>
  <c r="M8" i="29" a="1"/>
  <c r="M8" i="29" s="1"/>
  <c r="M171" i="29" a="1"/>
  <c r="M171" i="29" s="1"/>
  <c r="N171" i="28" a="1"/>
  <c r="N171" i="28" s="1"/>
  <c r="N8" i="28" a="1"/>
  <c r="N8" i="28" s="1"/>
  <c r="O171" i="30" a="1"/>
  <c r="O171" i="30" s="1"/>
  <c r="O8" i="30" a="1"/>
  <c r="O8" i="30" s="1"/>
  <c r="M7" i="26" a="1"/>
  <c r="M7" i="26" s="1"/>
  <c r="M170" i="26" a="1"/>
  <c r="M170" i="26" s="1"/>
  <c r="M171" i="26" a="1"/>
  <c r="M171" i="26" s="1"/>
  <c r="M8" i="26" a="1"/>
  <c r="M8" i="26" s="1"/>
  <c r="BC70" i="4"/>
  <c r="BJ70" i="4"/>
  <c r="AH70" i="4"/>
  <c r="BQ69" i="4"/>
  <c r="BQ71" i="4"/>
  <c r="BX72" i="4"/>
  <c r="AA70" i="4"/>
  <c r="AO70" i="4"/>
  <c r="AV70" i="4"/>
  <c r="BJ72" i="4"/>
  <c r="AA72" i="4"/>
  <c r="AH72" i="4"/>
  <c r="AO72" i="4"/>
  <c r="BQ70" i="4"/>
  <c r="BX71" i="4"/>
  <c r="AV72" i="4"/>
  <c r="BX69" i="4"/>
  <c r="AA71" i="4"/>
  <c r="BJ69" i="4"/>
  <c r="BJ71" i="4"/>
  <c r="T72" i="4"/>
  <c r="AH71" i="4"/>
  <c r="BQ72" i="4"/>
  <c r="T71" i="4"/>
  <c r="AO71" i="4"/>
  <c r="T70" i="4"/>
  <c r="BC72" i="4"/>
  <c r="BX70" i="4"/>
  <c r="AV71" i="4"/>
  <c r="BC71" i="4"/>
  <c r="O56" i="4"/>
  <c r="M56" i="4"/>
  <c r="M72" i="4" s="1"/>
  <c r="R59" i="4"/>
  <c r="P55" i="4"/>
  <c r="AH81" i="4" l="1"/>
  <c r="AA81" i="4"/>
  <c r="AO81" i="4"/>
  <c r="T81" i="4"/>
  <c r="AV81" i="4"/>
  <c r="BC81" i="4"/>
  <c r="O170" i="20" a="1"/>
  <c r="O170" i="20" s="1"/>
  <c r="K170" i="20" a="1"/>
  <c r="K170" i="20" s="1"/>
  <c r="M170" i="20" a="1"/>
  <c r="M170" i="20" s="1"/>
  <c r="L170" i="20" a="1"/>
  <c r="L170" i="20" s="1"/>
  <c r="N170" i="20" a="1"/>
  <c r="N170" i="20" s="1"/>
  <c r="P170" i="20" a="1"/>
  <c r="P170" i="20" s="1"/>
  <c r="R69" i="4"/>
  <c r="N69" i="4"/>
  <c r="O69" i="4"/>
  <c r="Q69" i="4"/>
  <c r="N57" i="4"/>
  <c r="T16" i="18" l="1"/>
  <c r="U16" i="18"/>
  <c r="V16" i="18"/>
  <c r="W16" i="18"/>
  <c r="X16" i="18"/>
  <c r="Y16" i="18"/>
  <c r="Z16" i="18"/>
  <c r="AA16" i="18"/>
  <c r="AB16" i="18"/>
  <c r="S18" i="18"/>
  <c r="T18" i="18"/>
  <c r="U18" i="18"/>
  <c r="V18" i="18"/>
  <c r="W18" i="18"/>
  <c r="X18" i="18"/>
  <c r="Y18" i="18"/>
  <c r="Z18" i="18"/>
  <c r="AA18" i="18"/>
  <c r="AB18" i="18"/>
  <c r="S19" i="18"/>
  <c r="T19" i="18"/>
  <c r="U19" i="18"/>
  <c r="V19" i="18"/>
  <c r="W19" i="18"/>
  <c r="X19" i="18"/>
  <c r="Y19" i="18"/>
  <c r="Z19" i="18"/>
  <c r="AA19" i="18"/>
  <c r="AB19" i="18"/>
  <c r="S20" i="18"/>
  <c r="T20" i="18"/>
  <c r="U20" i="18"/>
  <c r="V20" i="18"/>
  <c r="W20" i="18"/>
  <c r="X20" i="18"/>
  <c r="Y20" i="18"/>
  <c r="Z20" i="18"/>
  <c r="AA20" i="18"/>
  <c r="AB20" i="18"/>
  <c r="S21" i="18"/>
  <c r="T21" i="18"/>
  <c r="U21" i="18"/>
  <c r="V21" i="18"/>
  <c r="W21" i="18"/>
  <c r="X21" i="18"/>
  <c r="Y21" i="18"/>
  <c r="Z21" i="18"/>
  <c r="AA21" i="18"/>
  <c r="AB21" i="18"/>
  <c r="S22" i="18"/>
  <c r="T22" i="18"/>
  <c r="U22" i="18"/>
  <c r="V22" i="18"/>
  <c r="W22" i="18"/>
  <c r="X22" i="18"/>
  <c r="Y22" i="18"/>
  <c r="Z22" i="18"/>
  <c r="AA22" i="18"/>
  <c r="AB22" i="18"/>
  <c r="S23" i="18"/>
  <c r="T23" i="18"/>
  <c r="U23" i="18"/>
  <c r="V23" i="18"/>
  <c r="W23" i="18"/>
  <c r="X23" i="18"/>
  <c r="Y23" i="18"/>
  <c r="Z23" i="18"/>
  <c r="AA23" i="18"/>
  <c r="AB23" i="18"/>
  <c r="S24" i="18"/>
  <c r="T24" i="18"/>
  <c r="U24" i="18"/>
  <c r="V24" i="18"/>
  <c r="W24" i="18"/>
  <c r="X24" i="18"/>
  <c r="Y24" i="18"/>
  <c r="Z24" i="18"/>
  <c r="AA24" i="18"/>
  <c r="AB24" i="18"/>
  <c r="S25" i="18"/>
  <c r="T25" i="18"/>
  <c r="U25" i="18"/>
  <c r="V25" i="18"/>
  <c r="W25" i="18"/>
  <c r="X25" i="18"/>
  <c r="Y25" i="18"/>
  <c r="Z25" i="18"/>
  <c r="AA25" i="18"/>
  <c r="AB25" i="18"/>
  <c r="S26" i="18"/>
  <c r="T26" i="18"/>
  <c r="U26" i="18"/>
  <c r="V26" i="18"/>
  <c r="W26" i="18"/>
  <c r="X26" i="18"/>
  <c r="Y26" i="18"/>
  <c r="Z26" i="18"/>
  <c r="AA26" i="18"/>
  <c r="AB26" i="18"/>
  <c r="S27" i="18"/>
  <c r="T27" i="18"/>
  <c r="U27" i="18"/>
  <c r="V27" i="18"/>
  <c r="W27" i="18"/>
  <c r="X27" i="18"/>
  <c r="Y27" i="18"/>
  <c r="Z27" i="18"/>
  <c r="AA27" i="18"/>
  <c r="B27" i="18"/>
  <c r="B26" i="18"/>
  <c r="B25" i="18"/>
  <c r="B24" i="18"/>
  <c r="B23" i="18"/>
  <c r="B22" i="18"/>
  <c r="B21" i="18"/>
  <c r="B20" i="18"/>
  <c r="B19" i="18"/>
  <c r="B18" i="18"/>
  <c r="B16" i="18"/>
  <c r="N54" i="4" l="1"/>
  <c r="L171" i="20" s="1" a="1"/>
  <c r="L171" i="20" s="1"/>
  <c r="O54" i="4"/>
  <c r="M171" i="20" s="1" a="1"/>
  <c r="M171" i="20" s="1"/>
  <c r="P54" i="4"/>
  <c r="N171" i="20" s="1" a="1"/>
  <c r="N171" i="20" s="1"/>
  <c r="R54" i="4"/>
  <c r="R55" i="4"/>
  <c r="N56" i="4"/>
  <c r="P56" i="4"/>
  <c r="R56" i="4"/>
  <c r="O57" i="4"/>
  <c r="P57" i="4"/>
  <c r="N58" i="4"/>
  <c r="R58" i="4"/>
  <c r="N59" i="4"/>
  <c r="O59" i="4"/>
  <c r="P59" i="4"/>
  <c r="N60" i="4"/>
  <c r="O60" i="4"/>
  <c r="P60" i="4"/>
  <c r="R60" i="4"/>
  <c r="N61" i="4"/>
  <c r="O61" i="4"/>
  <c r="P61" i="4"/>
  <c r="R61" i="4"/>
  <c r="N62" i="4"/>
  <c r="O62" i="4"/>
  <c r="P62" i="4"/>
  <c r="R62" i="4"/>
  <c r="N63" i="4"/>
  <c r="O63" i="4"/>
  <c r="P63" i="4"/>
  <c r="R63" i="4"/>
  <c r="N64" i="4"/>
  <c r="O64" i="4"/>
  <c r="P64" i="4"/>
  <c r="M54" i="4"/>
  <c r="M55" i="4"/>
  <c r="M71" i="4" s="1"/>
  <c r="M57" i="4"/>
  <c r="M73" i="4" s="1"/>
  <c r="M58" i="4"/>
  <c r="M74" i="4" s="1"/>
  <c r="M59" i="4"/>
  <c r="M75" i="4" s="1"/>
  <c r="M60" i="4"/>
  <c r="M76" i="4" s="1"/>
  <c r="M61" i="4"/>
  <c r="M77" i="4" s="1"/>
  <c r="M62" i="4"/>
  <c r="M78" i="4" s="1"/>
  <c r="M63" i="4"/>
  <c r="M79" i="4" s="1"/>
  <c r="M64" i="4"/>
  <c r="M80" i="4" s="1"/>
  <c r="BZ65" i="4"/>
  <c r="BV65" i="4"/>
  <c r="BU65" i="4"/>
  <c r="BT65" i="4"/>
  <c r="BN65" i="4"/>
  <c r="BM65" i="4"/>
  <c r="BL65" i="4"/>
  <c r="BG65" i="4"/>
  <c r="BF65" i="4"/>
  <c r="AT65" i="4"/>
  <c r="AM65" i="4"/>
  <c r="AJ65" i="4"/>
  <c r="AI65" i="4"/>
  <c r="AF65" i="4"/>
  <c r="BX31" i="4"/>
  <c r="BQ31" i="4"/>
  <c r="BJ31" i="4"/>
  <c r="BC31" i="4"/>
  <c r="AV31" i="4"/>
  <c r="AO31" i="4"/>
  <c r="AH31" i="4"/>
  <c r="AA31" i="4"/>
  <c r="AB31" i="4"/>
  <c r="AB32" i="4" s="1"/>
  <c r="AB47" i="4"/>
  <c r="T31" i="4"/>
  <c r="M31" i="4"/>
  <c r="F31" i="4"/>
  <c r="F32" i="4" s="1"/>
  <c r="U100" i="1"/>
  <c r="AD107" i="1"/>
  <c r="U107" i="1"/>
  <c r="K171" i="20" l="1" a="1"/>
  <c r="K171" i="20" s="1"/>
  <c r="M70" i="4"/>
  <c r="M81" i="4" s="1"/>
  <c r="U101" i="1"/>
  <c r="U102" i="1" s="1"/>
  <c r="R65" i="4"/>
  <c r="P171" i="20" a="1"/>
  <c r="P171" i="20" s="1"/>
  <c r="P8" i="20" a="1"/>
  <c r="P8" i="20" s="1"/>
  <c r="O171" i="20" a="1"/>
  <c r="O171" i="20" s="1"/>
  <c r="O8" i="20" a="1"/>
  <c r="O8" i="20" s="1"/>
  <c r="U108" i="1"/>
  <c r="U109" i="1" s="1"/>
  <c r="AD108" i="1"/>
  <c r="AD109" i="1" s="1"/>
  <c r="AD110" i="1" s="1"/>
  <c r="AD111" i="1" s="1"/>
  <c r="AD112" i="1" s="1"/>
  <c r="V65" i="4"/>
  <c r="X65" i="4"/>
  <c r="W65" i="4"/>
  <c r="Y65" i="4"/>
  <c r="AV65" i="4"/>
  <c r="T65" i="4"/>
  <c r="O65" i="4"/>
  <c r="P65" i="4"/>
  <c r="M65" i="4"/>
  <c r="N65" i="4"/>
  <c r="N66" i="4" s="1"/>
  <c r="CA65" i="4"/>
  <c r="CB65" i="4"/>
  <c r="CC65" i="4"/>
  <c r="BX65" i="4"/>
  <c r="BY65" i="4"/>
  <c r="BQ65" i="4"/>
  <c r="BR65" i="4"/>
  <c r="BS65" i="4"/>
  <c r="BO65" i="4"/>
  <c r="BJ65" i="4"/>
  <c r="BK65" i="4"/>
  <c r="BH65" i="4"/>
  <c r="BC65" i="4"/>
  <c r="BD65" i="4"/>
  <c r="BE65" i="4"/>
  <c r="BA65" i="4"/>
  <c r="AW65" i="4"/>
  <c r="AX65" i="4"/>
  <c r="AY65" i="4"/>
  <c r="AZ65" i="4"/>
  <c r="AO65" i="4"/>
  <c r="AP65" i="4"/>
  <c r="AQ65" i="4"/>
  <c r="AR65" i="4"/>
  <c r="AS65" i="4"/>
  <c r="AH65" i="4"/>
  <c r="AK65" i="4"/>
  <c r="AL65" i="4"/>
  <c r="AA65" i="4"/>
  <c r="AB65" i="4"/>
  <c r="AB66" i="4" s="1"/>
  <c r="AC65" i="4"/>
  <c r="AD65" i="4"/>
  <c r="AE65" i="4"/>
  <c r="U65" i="4"/>
  <c r="AB81" i="4"/>
  <c r="U103" i="1" l="1"/>
  <c r="U110" i="1"/>
  <c r="U104" i="1" l="1"/>
  <c r="U111" i="1"/>
  <c r="U112" i="1" s="1"/>
  <c r="U105" i="1" l="1"/>
  <c r="B44" i="13" l="1"/>
  <c r="B43" i="13"/>
  <c r="B42" i="13"/>
  <c r="B41" i="13"/>
  <c r="B40" i="13"/>
  <c r="B39" i="13"/>
  <c r="B38" i="13"/>
  <c r="B37" i="13"/>
  <c r="B36" i="13"/>
  <c r="B35" i="13"/>
  <c r="B33" i="13"/>
  <c r="B28" i="13"/>
  <c r="B27" i="13"/>
  <c r="B26" i="13"/>
  <c r="B25" i="13"/>
  <c r="B24" i="13"/>
  <c r="B23" i="13"/>
  <c r="B22" i="13"/>
  <c r="B21" i="13"/>
  <c r="B20" i="13"/>
  <c r="B19" i="13"/>
  <c r="B17" i="13"/>
  <c r="B80" i="4" l="1"/>
  <c r="B79" i="4"/>
  <c r="B78" i="4"/>
  <c r="B77" i="4"/>
  <c r="B76" i="4"/>
  <c r="B75" i="4"/>
  <c r="B74" i="4"/>
  <c r="B73" i="4"/>
  <c r="B72" i="4"/>
  <c r="B71" i="4"/>
  <c r="B69" i="4"/>
  <c r="B64" i="4"/>
  <c r="B63" i="4"/>
  <c r="B62" i="4"/>
  <c r="B61" i="4"/>
  <c r="B60" i="4"/>
  <c r="B59" i="4"/>
  <c r="B58" i="4"/>
  <c r="B57" i="4"/>
  <c r="B56" i="4"/>
  <c r="B55" i="4"/>
  <c r="CC47" i="4"/>
  <c r="CB47" i="4"/>
  <c r="CA47" i="4"/>
  <c r="CC31" i="4"/>
  <c r="CC32" i="4" s="1"/>
  <c r="CB31" i="4"/>
  <c r="CB32" i="4" s="1"/>
  <c r="CA31" i="4"/>
  <c r="CA32" i="4" s="1"/>
  <c r="BV47" i="4"/>
  <c r="BU47" i="4"/>
  <c r="BT47" i="4"/>
  <c r="BV31" i="4"/>
  <c r="BV32" i="4" s="1"/>
  <c r="BU31" i="4"/>
  <c r="BU32" i="4" s="1"/>
  <c r="BT31" i="4"/>
  <c r="BT32" i="4" s="1"/>
  <c r="BO47" i="4"/>
  <c r="BN47" i="4"/>
  <c r="BM47" i="4"/>
  <c r="BO31" i="4"/>
  <c r="BO32" i="4" s="1"/>
  <c r="BN31" i="4"/>
  <c r="BN32" i="4" s="1"/>
  <c r="BM31" i="4"/>
  <c r="BM32" i="4" s="1"/>
  <c r="BH47" i="4"/>
  <c r="BG47" i="4"/>
  <c r="BF47" i="4"/>
  <c r="BH31" i="4"/>
  <c r="BH32" i="4" s="1"/>
  <c r="BG31" i="4"/>
  <c r="BG32" i="4" s="1"/>
  <c r="BF31" i="4"/>
  <c r="BF32" i="4" s="1"/>
  <c r="BA47" i="4"/>
  <c r="AZ47" i="4"/>
  <c r="AY47" i="4"/>
  <c r="BA31" i="4"/>
  <c r="BA32" i="4" s="1"/>
  <c r="AZ31" i="4"/>
  <c r="AZ32" i="4" s="1"/>
  <c r="AY31" i="4"/>
  <c r="AY32" i="4" s="1"/>
  <c r="AT47" i="4"/>
  <c r="AS47" i="4"/>
  <c r="AR47" i="4"/>
  <c r="AT31" i="4"/>
  <c r="AT32" i="4" s="1"/>
  <c r="AS31" i="4"/>
  <c r="AS32" i="4" s="1"/>
  <c r="AR31" i="4"/>
  <c r="AR32" i="4" s="1"/>
  <c r="AM47" i="4"/>
  <c r="AL47" i="4"/>
  <c r="AK47" i="4"/>
  <c r="AM31" i="4"/>
  <c r="AM32" i="4" s="1"/>
  <c r="AL31" i="4"/>
  <c r="AL32" i="4" s="1"/>
  <c r="AK31" i="4"/>
  <c r="AK32" i="4" s="1"/>
  <c r="AF47" i="4"/>
  <c r="AE47" i="4"/>
  <c r="AD47" i="4"/>
  <c r="AF31" i="4"/>
  <c r="AF32" i="4" s="1"/>
  <c r="AE31" i="4"/>
  <c r="AE32" i="4" s="1"/>
  <c r="AD31" i="4"/>
  <c r="AD32" i="4" s="1"/>
  <c r="Y47" i="4"/>
  <c r="X47" i="4"/>
  <c r="W47" i="4"/>
  <c r="Y31" i="4"/>
  <c r="Y32" i="4" s="1"/>
  <c r="X31" i="4"/>
  <c r="X32" i="4" s="1"/>
  <c r="W31" i="4"/>
  <c r="W32" i="4" s="1"/>
  <c r="Q31" i="4"/>
  <c r="Q32" i="4" s="1"/>
  <c r="R31" i="4"/>
  <c r="R32" i="4" s="1"/>
  <c r="Q47" i="4"/>
  <c r="R47" i="4"/>
  <c r="J31" i="4"/>
  <c r="K31" i="4"/>
  <c r="K32" i="4" s="1"/>
  <c r="J47" i="4"/>
  <c r="J48" i="4" s="1"/>
  <c r="K47" i="4"/>
  <c r="K48" i="4" s="1"/>
  <c r="N31" i="4"/>
  <c r="N32" i="4" s="1"/>
  <c r="N47" i="4"/>
  <c r="I81" i="1"/>
  <c r="I82" i="1" s="1"/>
  <c r="J81" i="1"/>
  <c r="J82" i="1" s="1"/>
  <c r="K81" i="1"/>
  <c r="K82" i="1" s="1"/>
  <c r="L81" i="1"/>
  <c r="L82" i="1" s="1"/>
  <c r="M81" i="1"/>
  <c r="M82" i="1" s="1"/>
  <c r="N81" i="1"/>
  <c r="N82" i="1" s="1"/>
  <c r="O81" i="1"/>
  <c r="O82" i="1" s="1"/>
  <c r="P81" i="1"/>
  <c r="P82" i="1" s="1"/>
  <c r="Q81" i="1"/>
  <c r="Q82" i="1" s="1"/>
  <c r="H81" i="1"/>
  <c r="H82" i="1" s="1"/>
  <c r="F81" i="1"/>
  <c r="F82" i="1" s="1"/>
  <c r="N179" i="33" l="1" a="1"/>
  <c r="N179" i="33" s="1"/>
  <c r="K17" i="31" a="1"/>
  <c r="K17" i="31" s="1"/>
  <c r="P180" i="26" a="1"/>
  <c r="P180" i="26" s="1"/>
  <c r="P178" i="30" a="1"/>
  <c r="P178" i="30" s="1"/>
  <c r="L172" i="26" a="1"/>
  <c r="L172" i="26" s="1"/>
  <c r="L176" i="25" a="1"/>
  <c r="L176" i="25" s="1"/>
  <c r="N175" i="30" a="1"/>
  <c r="N175" i="30" s="1"/>
  <c r="P175" i="32" a="1"/>
  <c r="P175" i="32" s="1"/>
  <c r="L15" i="25" a="1"/>
  <c r="L15" i="25" s="1"/>
  <c r="N12" i="30" a="1"/>
  <c r="N12" i="30" s="1"/>
  <c r="K15" i="32" a="1"/>
  <c r="K15" i="32" s="1"/>
  <c r="L10" i="28" a="1"/>
  <c r="L10" i="28" s="1"/>
  <c r="O177" i="25" a="1"/>
  <c r="O177" i="25" s="1"/>
  <c r="M14" i="30" a="1"/>
  <c r="M14" i="30" s="1"/>
  <c r="N173" i="26" a="1"/>
  <c r="N173" i="26" s="1"/>
  <c r="L12" i="30" a="1"/>
  <c r="L12" i="30" s="1"/>
  <c r="N172" i="32" a="1"/>
  <c r="N172" i="32" s="1"/>
  <c r="O179" i="25" a="1"/>
  <c r="O179" i="25" s="1"/>
  <c r="L181" i="26" a="1"/>
  <c r="L181" i="26" s="1"/>
  <c r="L11" i="33" a="1"/>
  <c r="L11" i="33" s="1"/>
  <c r="N180" i="30" a="1"/>
  <c r="N180" i="30" s="1"/>
  <c r="O181" i="32" a="1"/>
  <c r="O181" i="32" s="1"/>
  <c r="N174" i="29" a="1"/>
  <c r="N174" i="29" s="1"/>
  <c r="P15" i="27" a="1"/>
  <c r="P15" i="27" s="1"/>
  <c r="P17" i="28" a="1"/>
  <c r="P17" i="28" s="1"/>
  <c r="K9" i="29" a="1"/>
  <c r="K9" i="29" s="1"/>
  <c r="N16" i="25" a="1"/>
  <c r="N16" i="25" s="1"/>
  <c r="L14" i="30" a="1"/>
  <c r="L14" i="30" s="1"/>
  <c r="L18" i="32" a="1"/>
  <c r="L18" i="32" s="1"/>
  <c r="O16" i="25" a="1"/>
  <c r="O16" i="25" s="1"/>
  <c r="K177" i="30" a="1"/>
  <c r="K177" i="30" s="1"/>
  <c r="P17" i="31" a="1"/>
  <c r="P17" i="31" s="1"/>
  <c r="O15" i="26" a="1"/>
  <c r="O15" i="26" s="1"/>
  <c r="K180" i="28" a="1"/>
  <c r="K180" i="28" s="1"/>
  <c r="O177" i="33" a="1"/>
  <c r="O177" i="33" s="1"/>
  <c r="P14" i="30" a="1"/>
  <c r="P14" i="30" s="1"/>
  <c r="L16" i="28" a="1"/>
  <c r="L16" i="28" s="1"/>
  <c r="N181" i="25" a="1"/>
  <c r="N181" i="25" s="1"/>
  <c r="K11" i="28" a="1"/>
  <c r="K11" i="28" s="1"/>
  <c r="N177" i="26" a="1"/>
  <c r="N177" i="26" s="1"/>
  <c r="L17" i="32" a="1"/>
  <c r="L17" i="32" s="1"/>
  <c r="P14" i="26" a="1"/>
  <c r="P14" i="26" s="1"/>
  <c r="N12" i="26" a="1"/>
  <c r="N12" i="26" s="1"/>
  <c r="P175" i="28" a="1"/>
  <c r="P175" i="28" s="1"/>
  <c r="N16" i="33" a="1"/>
  <c r="N16" i="33" s="1"/>
  <c r="K14" i="31" a="1"/>
  <c r="K14" i="31" s="1"/>
  <c r="P181" i="33" a="1"/>
  <c r="P181" i="33" s="1"/>
  <c r="K175" i="32" a="1"/>
  <c r="K175" i="32" s="1"/>
  <c r="N181" i="28" a="1"/>
  <c r="N181" i="28" s="1"/>
  <c r="N11" i="26" a="1"/>
  <c r="N11" i="26" s="1"/>
  <c r="P9" i="28" a="1"/>
  <c r="P9" i="28" s="1"/>
  <c r="M17" i="33" a="1"/>
  <c r="M17" i="33" s="1"/>
  <c r="P178" i="31" a="1"/>
  <c r="P178" i="31" s="1"/>
  <c r="P11" i="33" a="1"/>
  <c r="P11" i="33" s="1"/>
  <c r="M177" i="31" a="1"/>
  <c r="M177" i="31" s="1"/>
  <c r="P12" i="31" a="1"/>
  <c r="P12" i="31" s="1"/>
  <c r="N9" i="26" a="1"/>
  <c r="N9" i="26" s="1"/>
  <c r="P10" i="29" a="1"/>
  <c r="P10" i="29" s="1"/>
  <c r="N10" i="25" a="1"/>
  <c r="N10" i="25" s="1"/>
  <c r="N17" i="30" a="1"/>
  <c r="N17" i="30" s="1"/>
  <c r="N11" i="31" a="1"/>
  <c r="N11" i="31" s="1"/>
  <c r="K9" i="26" a="1"/>
  <c r="K9" i="26" s="1"/>
  <c r="O16" i="28" a="1"/>
  <c r="O16" i="28" s="1"/>
  <c r="N175" i="27" a="1"/>
  <c r="N175" i="27" s="1"/>
  <c r="K17" i="29" a="1"/>
  <c r="K17" i="29" s="1"/>
  <c r="K181" i="27" a="1"/>
  <c r="K181" i="27" s="1"/>
  <c r="O178" i="29" a="1"/>
  <c r="O178" i="29" s="1"/>
  <c r="P178" i="29" a="1"/>
  <c r="P178" i="29" s="1"/>
  <c r="L178" i="29" a="1"/>
  <c r="L178" i="29" s="1"/>
  <c r="L179" i="29" a="1"/>
  <c r="L179" i="29" s="1"/>
  <c r="O174" i="27" a="1"/>
  <c r="O174" i="27" s="1"/>
  <c r="N18" i="29" a="1"/>
  <c r="N18" i="29" s="1"/>
  <c r="N177" i="29" a="1"/>
  <c r="N177" i="29" s="1"/>
  <c r="M177" i="29" a="1"/>
  <c r="M177" i="29" s="1"/>
  <c r="N179" i="29" a="1"/>
  <c r="N179" i="29" s="1"/>
  <c r="O174" i="29" a="1"/>
  <c r="O174" i="29" s="1"/>
  <c r="M172" i="29" a="1"/>
  <c r="M172" i="29" s="1"/>
  <c r="L9" i="32" a="1"/>
  <c r="L9" i="32" s="1"/>
  <c r="L174" i="29" a="1"/>
  <c r="L174" i="29" s="1"/>
  <c r="N9" i="27" a="1"/>
  <c r="N9" i="27" s="1"/>
  <c r="K10" i="29" a="1"/>
  <c r="K10" i="29" s="1"/>
  <c r="P12" i="33" a="1"/>
  <c r="P12" i="33" s="1"/>
  <c r="P15" i="31" a="1"/>
  <c r="P15" i="31" s="1"/>
  <c r="K177" i="26" a="1"/>
  <c r="K177" i="26" s="1"/>
  <c r="L172" i="25" a="1"/>
  <c r="L172" i="25" s="1"/>
  <c r="N172" i="30" a="1"/>
  <c r="N172" i="30" s="1"/>
  <c r="K180" i="26" a="1"/>
  <c r="K180" i="26" s="1"/>
  <c r="O11" i="30" a="1"/>
  <c r="O11" i="30" s="1"/>
  <c r="O13" i="32" a="1"/>
  <c r="O13" i="32" s="1"/>
  <c r="N181" i="30" a="1"/>
  <c r="N181" i="30" s="1"/>
  <c r="O12" i="25" a="1"/>
  <c r="O12" i="25" s="1"/>
  <c r="K11" i="30" a="1"/>
  <c r="K11" i="30" s="1"/>
  <c r="M17" i="32" a="1"/>
  <c r="M17" i="32" s="1"/>
  <c r="L177" i="25" a="1"/>
  <c r="L177" i="25" s="1"/>
  <c r="P180" i="29" a="1"/>
  <c r="P180" i="29" s="1"/>
  <c r="O176" i="30" a="1"/>
  <c r="O176" i="30" s="1"/>
  <c r="P177" i="26" a="1"/>
  <c r="P177" i="26" s="1"/>
  <c r="M176" i="30" a="1"/>
  <c r="M176" i="30" s="1"/>
  <c r="P178" i="32" a="1"/>
  <c r="P178" i="32" s="1"/>
  <c r="M176" i="29" a="1"/>
  <c r="M176" i="29" s="1"/>
  <c r="O9" i="28" a="1"/>
  <c r="O9" i="28" s="1"/>
  <c r="P12" i="28" a="1"/>
  <c r="P12" i="28" s="1"/>
  <c r="L11" i="29" a="1"/>
  <c r="L11" i="29" s="1"/>
  <c r="N180" i="29" a="1"/>
  <c r="N180" i="29" s="1"/>
  <c r="O175" i="25" a="1"/>
  <c r="O175" i="25" s="1"/>
  <c r="K17" i="25" a="1"/>
  <c r="K17" i="25" s="1"/>
  <c r="O172" i="30" a="1"/>
  <c r="O172" i="30" s="1"/>
  <c r="N174" i="31" a="1"/>
  <c r="N174" i="31" s="1"/>
  <c r="K13" i="25" a="1"/>
  <c r="K13" i="25" s="1"/>
  <c r="L18" i="28" a="1"/>
  <c r="L18" i="28" s="1"/>
  <c r="M11" i="33" a="1"/>
  <c r="M11" i="33" s="1"/>
  <c r="K14" i="32" a="1"/>
  <c r="K14" i="32" s="1"/>
  <c r="P16" i="27" a="1"/>
  <c r="P16" i="27" s="1"/>
  <c r="P177" i="33" a="1"/>
  <c r="P177" i="33" s="1"/>
  <c r="K17" i="30" a="1"/>
  <c r="K17" i="30" s="1"/>
  <c r="L16" i="26" a="1"/>
  <c r="L16" i="26" s="1"/>
  <c r="M179" i="28" a="1"/>
  <c r="M179" i="28" s="1"/>
  <c r="P11" i="32" a="1"/>
  <c r="P11" i="32" s="1"/>
  <c r="N10" i="32" a="1"/>
  <c r="N10" i="32" s="1"/>
  <c r="M15" i="26" a="1"/>
  <c r="M15" i="26" s="1"/>
  <c r="K173" i="28" a="1"/>
  <c r="K173" i="28" s="1"/>
  <c r="O174" i="33" a="1"/>
  <c r="O174" i="33" s="1"/>
  <c r="O18" i="31" a="1"/>
  <c r="O18" i="31" s="1"/>
  <c r="P10" i="26" a="1"/>
  <c r="P10" i="26" s="1"/>
  <c r="N179" i="31" a="1"/>
  <c r="N179" i="31" s="1"/>
  <c r="O175" i="33" a="1"/>
  <c r="O175" i="33" s="1"/>
  <c r="M173" i="32" a="1"/>
  <c r="M173" i="32" s="1"/>
  <c r="P9" i="30" a="1"/>
  <c r="P9" i="30" s="1"/>
  <c r="K12" i="32" a="1"/>
  <c r="K12" i="32" s="1"/>
  <c r="M13" i="28" a="1"/>
  <c r="M13" i="28" s="1"/>
  <c r="M175" i="33" a="1"/>
  <c r="M175" i="33" s="1"/>
  <c r="P175" i="31" a="1"/>
  <c r="P175" i="31" s="1"/>
  <c r="L175" i="33" a="1"/>
  <c r="L175" i="33" s="1"/>
  <c r="O178" i="31" a="1"/>
  <c r="O178" i="31" s="1"/>
  <c r="L179" i="26" a="1"/>
  <c r="L179" i="26" s="1"/>
  <c r="O13" i="30" a="1"/>
  <c r="O13" i="30" s="1"/>
  <c r="O180" i="30" a="1"/>
  <c r="O180" i="30" s="1"/>
  <c r="L18" i="26" a="1"/>
  <c r="L18" i="26" s="1"/>
  <c r="N18" i="28" a="1"/>
  <c r="N18" i="28" s="1"/>
  <c r="L17" i="29" a="1"/>
  <c r="L17" i="29" s="1"/>
  <c r="O18" i="29" a="1"/>
  <c r="O18" i="29" s="1"/>
  <c r="K175" i="27" a="1"/>
  <c r="K175" i="27" s="1"/>
  <c r="L175" i="29" a="1"/>
  <c r="L175" i="29" s="1"/>
  <c r="N172" i="29" a="1"/>
  <c r="N172" i="29" s="1"/>
  <c r="N181" i="29" a="1"/>
  <c r="N181" i="29" s="1"/>
  <c r="L11" i="27" a="1"/>
  <c r="L11" i="27" s="1"/>
  <c r="P17" i="29" a="1"/>
  <c r="P17" i="29" s="1"/>
  <c r="P177" i="29" a="1"/>
  <c r="P177" i="29" s="1"/>
  <c r="M173" i="29" a="1"/>
  <c r="M173" i="29" s="1"/>
  <c r="O172" i="29" a="1"/>
  <c r="O172" i="29" s="1"/>
  <c r="M18" i="27" a="1"/>
  <c r="M18" i="27" s="1"/>
  <c r="K177" i="29" a="1"/>
  <c r="K177" i="29" s="1"/>
  <c r="K180" i="29" a="1"/>
  <c r="K180" i="29" s="1"/>
  <c r="K17" i="27" a="1"/>
  <c r="K17" i="27" s="1"/>
  <c r="L16" i="27" a="1"/>
  <c r="L16" i="27" s="1"/>
  <c r="L17" i="27" a="1"/>
  <c r="L17" i="27" s="1"/>
  <c r="K178" i="27" a="1"/>
  <c r="K178" i="27" s="1"/>
  <c r="K10" i="27" a="1"/>
  <c r="K10" i="27" s="1"/>
  <c r="L13" i="27" a="1"/>
  <c r="L13" i="27" s="1"/>
  <c r="N177" i="27" a="1"/>
  <c r="N177" i="27" s="1"/>
  <c r="P176" i="27" a="1"/>
  <c r="P176" i="27" s="1"/>
  <c r="P180" i="25" a="1"/>
  <c r="P180" i="25" s="1"/>
  <c r="K13" i="31" a="1"/>
  <c r="K13" i="31" s="1"/>
  <c r="O174" i="26" a="1"/>
  <c r="O174" i="26" s="1"/>
  <c r="L12" i="28" a="1"/>
  <c r="L12" i="28" s="1"/>
  <c r="M12" i="26" a="1"/>
  <c r="M12" i="26" s="1"/>
  <c r="P12" i="30" a="1"/>
  <c r="P12" i="30" s="1"/>
  <c r="P18" i="32" a="1"/>
  <c r="P18" i="32" s="1"/>
  <c r="P178" i="26" a="1"/>
  <c r="P178" i="26" s="1"/>
  <c r="L9" i="30" a="1"/>
  <c r="L9" i="30" s="1"/>
  <c r="O176" i="33" a="1"/>
  <c r="O176" i="33" s="1"/>
  <c r="O179" i="30" a="1"/>
  <c r="O179" i="30" s="1"/>
  <c r="M178" i="26" a="1"/>
  <c r="M178" i="26" s="1"/>
  <c r="O181" i="28" a="1"/>
  <c r="O181" i="28" s="1"/>
  <c r="L180" i="32" a="1"/>
  <c r="L180" i="32" s="1"/>
  <c r="L176" i="33" a="1"/>
  <c r="L176" i="33" s="1"/>
  <c r="K9" i="32" a="1"/>
  <c r="K9" i="32" s="1"/>
  <c r="P18" i="25" a="1"/>
  <c r="P18" i="25" s="1"/>
  <c r="N173" i="30" a="1"/>
  <c r="N173" i="30" s="1"/>
  <c r="O13" i="26" a="1"/>
  <c r="O13" i="26" s="1"/>
  <c r="K175" i="25" a="1"/>
  <c r="K175" i="25" s="1"/>
  <c r="L173" i="30" a="1"/>
  <c r="L173" i="30" s="1"/>
  <c r="P16" i="32" a="1"/>
  <c r="P16" i="32" s="1"/>
  <c r="P16" i="29" a="1"/>
  <c r="P16" i="29" s="1"/>
  <c r="N16" i="29" a="1"/>
  <c r="N16" i="29" s="1"/>
  <c r="K175" i="29" a="1"/>
  <c r="K175" i="29" s="1"/>
  <c r="P14" i="29" a="1"/>
  <c r="P14" i="29" s="1"/>
  <c r="N15" i="29" a="1"/>
  <c r="N15" i="29" s="1"/>
  <c r="P18" i="33" a="1"/>
  <c r="P18" i="33" s="1"/>
  <c r="L178" i="25" a="1"/>
  <c r="L178" i="25" s="1"/>
  <c r="M178" i="30" a="1"/>
  <c r="M178" i="30" s="1"/>
  <c r="P176" i="31" a="1"/>
  <c r="P176" i="31" s="1"/>
  <c r="N18" i="25" a="1"/>
  <c r="N18" i="25" s="1"/>
  <c r="O18" i="28" a="1"/>
  <c r="O18" i="28" s="1"/>
  <c r="M10" i="33" a="1"/>
  <c r="M10" i="33" s="1"/>
  <c r="O176" i="32" a="1"/>
  <c r="O176" i="32" s="1"/>
  <c r="M13" i="27" a="1"/>
  <c r="M13" i="27" s="1"/>
  <c r="K178" i="30" a="1"/>
  <c r="K178" i="30" s="1"/>
  <c r="P9" i="25" a="1"/>
  <c r="P9" i="25" s="1"/>
  <c r="L175" i="28" a="1"/>
  <c r="L175" i="28" s="1"/>
  <c r="M16" i="33" a="1"/>
  <c r="M16" i="33" s="1"/>
  <c r="O17" i="32" a="1"/>
  <c r="O17" i="32" s="1"/>
  <c r="M174" i="30" a="1"/>
  <c r="M174" i="30" s="1"/>
  <c r="N14" i="26" a="1"/>
  <c r="N14" i="26" s="1"/>
  <c r="M180" i="28" a="1"/>
  <c r="M180" i="28" s="1"/>
  <c r="P178" i="33" a="1"/>
  <c r="P178" i="33" s="1"/>
  <c r="L173" i="31" a="1"/>
  <c r="L173" i="31" s="1"/>
  <c r="L18" i="33" a="1"/>
  <c r="L18" i="33" s="1"/>
  <c r="P13" i="30" a="1"/>
  <c r="P13" i="30" s="1"/>
  <c r="N178" i="33" a="1"/>
  <c r="N178" i="33" s="1"/>
  <c r="O13" i="31" a="1"/>
  <c r="O13" i="31" s="1"/>
  <c r="K11" i="32" a="1"/>
  <c r="K11" i="32" s="1"/>
  <c r="L176" i="28" a="1"/>
  <c r="L176" i="28" s="1"/>
  <c r="L178" i="33" a="1"/>
  <c r="L178" i="33" s="1"/>
  <c r="P10" i="28" a="1"/>
  <c r="P10" i="28" s="1"/>
  <c r="K178" i="33" a="1"/>
  <c r="K178" i="33" s="1"/>
  <c r="O175" i="31" a="1"/>
  <c r="O175" i="31" s="1"/>
  <c r="K15" i="31" a="1"/>
  <c r="K15" i="31" s="1"/>
  <c r="P172" i="32" a="1"/>
  <c r="P172" i="32" s="1"/>
  <c r="K181" i="26" a="1"/>
  <c r="K181" i="26" s="1"/>
  <c r="N173" i="25" a="1"/>
  <c r="N173" i="25" s="1"/>
  <c r="O10" i="30" a="1"/>
  <c r="O10" i="30" s="1"/>
  <c r="N15" i="30" a="1"/>
  <c r="N15" i="30" s="1"/>
  <c r="K13" i="26" a="1"/>
  <c r="K13" i="26" s="1"/>
  <c r="N15" i="28" a="1"/>
  <c r="N15" i="28" s="1"/>
  <c r="N176" i="27" a="1"/>
  <c r="N176" i="27" s="1"/>
  <c r="P174" i="29" a="1"/>
  <c r="P174" i="29" s="1"/>
  <c r="K12" i="29" a="1"/>
  <c r="K12" i="29" s="1"/>
  <c r="K174" i="29" a="1"/>
  <c r="K174" i="29" s="1"/>
  <c r="M9" i="27" a="1"/>
  <c r="M9" i="27" s="1"/>
  <c r="K172" i="29" a="1"/>
  <c r="K172" i="29" s="1"/>
  <c r="N175" i="29" a="1"/>
  <c r="N175" i="29" s="1"/>
  <c r="O180" i="29" a="1"/>
  <c r="O180" i="29" s="1"/>
  <c r="L181" i="28" a="1"/>
  <c r="L181" i="28" s="1"/>
  <c r="P18" i="29" a="1"/>
  <c r="P18" i="29" s="1"/>
  <c r="M178" i="27" a="1"/>
  <c r="M178" i="27" s="1"/>
  <c r="L9" i="29" a="1"/>
  <c r="L9" i="29" s="1"/>
  <c r="M18" i="29" a="1"/>
  <c r="M18" i="29" s="1"/>
  <c r="N14" i="27" a="1"/>
  <c r="N14" i="27" s="1"/>
  <c r="K181" i="29" a="1"/>
  <c r="K181" i="29" s="1"/>
  <c r="O178" i="25" a="1"/>
  <c r="O178" i="25" s="1"/>
  <c r="P172" i="29" a="1"/>
  <c r="P172" i="29" s="1"/>
  <c r="M176" i="27" a="1"/>
  <c r="M176" i="27" s="1"/>
  <c r="P172" i="25" a="1"/>
  <c r="P172" i="25" s="1"/>
  <c r="M11" i="31" a="1"/>
  <c r="M11" i="31" s="1"/>
  <c r="M172" i="26" a="1"/>
  <c r="M172" i="26" s="1"/>
  <c r="L9" i="28" a="1"/>
  <c r="L9" i="28" s="1"/>
  <c r="N13" i="25" a="1"/>
  <c r="N13" i="25" s="1"/>
  <c r="N9" i="30" a="1"/>
  <c r="N9" i="30" s="1"/>
  <c r="O15" i="32" a="1"/>
  <c r="O15" i="32" s="1"/>
  <c r="M176" i="26" a="1"/>
  <c r="M176" i="26" s="1"/>
  <c r="P16" i="31" a="1"/>
  <c r="P16" i="31" s="1"/>
  <c r="P14" i="33" a="1"/>
  <c r="P14" i="33" s="1"/>
  <c r="O177" i="30" a="1"/>
  <c r="O177" i="30" s="1"/>
  <c r="O175" i="26" a="1"/>
  <c r="O175" i="26" s="1"/>
  <c r="L177" i="32" a="1"/>
  <c r="L177" i="32" s="1"/>
  <c r="K14" i="33" a="1"/>
  <c r="K14" i="33" s="1"/>
  <c r="L18" i="31" a="1"/>
  <c r="L18" i="31" s="1"/>
  <c r="N14" i="25" a="1"/>
  <c r="N14" i="25" s="1"/>
  <c r="M179" i="25" a="1"/>
  <c r="M179" i="25" s="1"/>
  <c r="P14" i="32" a="1"/>
  <c r="P14" i="32" s="1"/>
  <c r="K14" i="25" a="1"/>
  <c r="K14" i="25" s="1"/>
  <c r="L15" i="29" a="1"/>
  <c r="L15" i="29" s="1"/>
  <c r="O11" i="29" a="1"/>
  <c r="O11" i="29" s="1"/>
  <c r="O13" i="29" a="1"/>
  <c r="O13" i="29" s="1"/>
  <c r="M14" i="29" a="1"/>
  <c r="M14" i="29" s="1"/>
  <c r="P175" i="26" a="1"/>
  <c r="P175" i="26" s="1"/>
  <c r="K180" i="25" a="1"/>
  <c r="K180" i="25" s="1"/>
  <c r="P176" i="30" a="1"/>
  <c r="P176" i="30" s="1"/>
  <c r="P13" i="31" a="1"/>
  <c r="P13" i="31" s="1"/>
  <c r="P179" i="28" a="1"/>
  <c r="P179" i="28" s="1"/>
  <c r="K17" i="33" a="1"/>
  <c r="K17" i="33" s="1"/>
  <c r="K181" i="32" a="1"/>
  <c r="K181" i="32" s="1"/>
  <c r="O18" i="25" a="1"/>
  <c r="O18" i="25" s="1"/>
  <c r="O181" i="25" a="1"/>
  <c r="O181" i="25" s="1"/>
  <c r="P9" i="33" a="1"/>
  <c r="P9" i="33" s="1"/>
  <c r="N16" i="32" a="1"/>
  <c r="N16" i="32" s="1"/>
  <c r="M173" i="28" a="1"/>
  <c r="M173" i="28" s="1"/>
  <c r="M18" i="33" a="1"/>
  <c r="M18" i="33" s="1"/>
  <c r="L176" i="32" a="1"/>
  <c r="L176" i="32" s="1"/>
  <c r="L13" i="25" a="1"/>
  <c r="L13" i="25" s="1"/>
  <c r="L176" i="26" a="1"/>
  <c r="L176" i="26" s="1"/>
  <c r="P181" i="28" a="1"/>
  <c r="P181" i="28" s="1"/>
  <c r="K181" i="31" a="1"/>
  <c r="K181" i="31" s="1"/>
  <c r="O178" i="33" a="1"/>
  <c r="O178" i="33" s="1"/>
  <c r="P17" i="30" a="1"/>
  <c r="P17" i="30" s="1"/>
  <c r="K16" i="25" a="1"/>
  <c r="K16" i="25" s="1"/>
  <c r="N17" i="33" a="1"/>
  <c r="N17" i="33" s="1"/>
  <c r="L16" i="32" a="1"/>
  <c r="L16" i="32" s="1"/>
  <c r="K178" i="28" a="1"/>
  <c r="K178" i="28" s="1"/>
  <c r="N181" i="33" a="1"/>
  <c r="N181" i="33" s="1"/>
  <c r="O14" i="28" a="1"/>
  <c r="O14" i="28" s="1"/>
  <c r="N11" i="25" a="1"/>
  <c r="N11" i="25" s="1"/>
  <c r="O17" i="30" a="1"/>
  <c r="O17" i="30" s="1"/>
  <c r="L181" i="32" a="1"/>
  <c r="L181" i="32" s="1"/>
  <c r="P179" i="32" a="1"/>
  <c r="P179" i="32" s="1"/>
  <c r="N178" i="25" a="1"/>
  <c r="N178" i="25" s="1"/>
  <c r="L13" i="30" a="1"/>
  <c r="L13" i="30" s="1"/>
  <c r="P174" i="28" a="1"/>
  <c r="P174" i="28" s="1"/>
  <c r="O173" i="29" a="1"/>
  <c r="O173" i="29" s="1"/>
  <c r="N9" i="29" a="1"/>
  <c r="N9" i="29" s="1"/>
  <c r="M173" i="27" a="1"/>
  <c r="M173" i="27" s="1"/>
  <c r="K172" i="28" a="1"/>
  <c r="K172" i="28" s="1"/>
  <c r="L10" i="29" a="1"/>
  <c r="L10" i="29" s="1"/>
  <c r="O17" i="27" a="1"/>
  <c r="O17" i="27" s="1"/>
  <c r="L10" i="27" a="1"/>
  <c r="L10" i="27" s="1"/>
  <c r="K15" i="27" a="1"/>
  <c r="K15" i="27" s="1"/>
  <c r="K180" i="30" a="1"/>
  <c r="K180" i="30" s="1"/>
  <c r="O173" i="32" a="1"/>
  <c r="O173" i="32" s="1"/>
  <c r="M180" i="26" a="1"/>
  <c r="M180" i="26" s="1"/>
  <c r="K10" i="32" a="1"/>
  <c r="K10" i="32" s="1"/>
  <c r="L177" i="28" a="1"/>
  <c r="L177" i="28" s="1"/>
  <c r="K12" i="31" a="1"/>
  <c r="K12" i="31" s="1"/>
  <c r="N10" i="33" a="1"/>
  <c r="N10" i="33" s="1"/>
  <c r="L18" i="30" a="1"/>
  <c r="L18" i="30" s="1"/>
  <c r="O173" i="26" a="1"/>
  <c r="O173" i="26" s="1"/>
  <c r="M176" i="33" a="1"/>
  <c r="M176" i="33" s="1"/>
  <c r="O172" i="32" a="1"/>
  <c r="O172" i="32" s="1"/>
  <c r="K16" i="31" a="1"/>
  <c r="K16" i="31" s="1"/>
  <c r="L12" i="25" a="1"/>
  <c r="L12" i="25" s="1"/>
  <c r="K177" i="25" a="1"/>
  <c r="K177" i="25" s="1"/>
  <c r="P15" i="30" a="1"/>
  <c r="P15" i="30" s="1"/>
  <c r="O176" i="31" a="1"/>
  <c r="O176" i="31" s="1"/>
  <c r="L15" i="30" a="1"/>
  <c r="L15" i="30" s="1"/>
  <c r="M17" i="31" a="1"/>
  <c r="M17" i="31" s="1"/>
  <c r="N13" i="27" a="1"/>
  <c r="N13" i="27" s="1"/>
  <c r="O12" i="27" a="1"/>
  <c r="O12" i="27" s="1"/>
  <c r="M14" i="27" a="1"/>
  <c r="M14" i="27" s="1"/>
  <c r="K11" i="29" a="1"/>
  <c r="K11" i="29" s="1"/>
  <c r="K13" i="29" a="1"/>
  <c r="K13" i="29" s="1"/>
  <c r="K10" i="26" a="1"/>
  <c r="K10" i="26" s="1"/>
  <c r="N16" i="28" a="1"/>
  <c r="N16" i="28" s="1"/>
  <c r="K176" i="30" a="1"/>
  <c r="K176" i="30" s="1"/>
  <c r="K178" i="25" a="1"/>
  <c r="K178" i="25" s="1"/>
  <c r="N174" i="28" a="1"/>
  <c r="N174" i="28" s="1"/>
  <c r="N14" i="33" a="1"/>
  <c r="N14" i="33" s="1"/>
  <c r="K9" i="31" a="1"/>
  <c r="K9" i="31" s="1"/>
  <c r="N17" i="32" a="1"/>
  <c r="N17" i="32" s="1"/>
  <c r="L10" i="26" a="1"/>
  <c r="L10" i="26" s="1"/>
  <c r="N179" i="28" a="1"/>
  <c r="N179" i="28" s="1"/>
  <c r="P18" i="26" a="1"/>
  <c r="P18" i="26" s="1"/>
  <c r="O16" i="32" a="1"/>
  <c r="O16" i="32" s="1"/>
  <c r="O180" i="28" a="1"/>
  <c r="O180" i="28" s="1"/>
  <c r="O18" i="33" a="1"/>
  <c r="O18" i="33" s="1"/>
  <c r="N172" i="25" a="1"/>
  <c r="N172" i="25" s="1"/>
  <c r="N12" i="32" a="1"/>
  <c r="N12" i="32" s="1"/>
  <c r="P10" i="27" a="1"/>
  <c r="P10" i="27" s="1"/>
  <c r="P173" i="25" a="1"/>
  <c r="P173" i="25" s="1"/>
  <c r="N181" i="31" a="1"/>
  <c r="N181" i="31" s="1"/>
  <c r="P15" i="25" a="1"/>
  <c r="P15" i="25" s="1"/>
  <c r="L16" i="25" a="1"/>
  <c r="L16" i="25" s="1"/>
  <c r="L181" i="31" a="1"/>
  <c r="L181" i="31" s="1"/>
  <c r="M174" i="32" a="1"/>
  <c r="M174" i="32" s="1"/>
  <c r="P176" i="28" a="1"/>
  <c r="P176" i="28" s="1"/>
  <c r="M10" i="25" a="1"/>
  <c r="M10" i="25" s="1"/>
  <c r="K176" i="28" a="1"/>
  <c r="K176" i="28" s="1"/>
  <c r="M172" i="30" a="1"/>
  <c r="M172" i="30" s="1"/>
  <c r="M13" i="33" a="1"/>
  <c r="M13" i="33" s="1"/>
  <c r="O15" i="31" a="1"/>
  <c r="O15" i="31" s="1"/>
  <c r="L14" i="31" a="1"/>
  <c r="L14" i="31" s="1"/>
  <c r="P177" i="25" a="1"/>
  <c r="P177" i="25" s="1"/>
  <c r="K13" i="33" a="1"/>
  <c r="K13" i="33" s="1"/>
  <c r="K18" i="26" a="1"/>
  <c r="K18" i="26" s="1"/>
  <c r="L179" i="33" a="1"/>
  <c r="L179" i="33" s="1"/>
  <c r="P10" i="32" a="1"/>
  <c r="P10" i="32" s="1"/>
  <c r="L174" i="26" a="1"/>
  <c r="L174" i="26" s="1"/>
  <c r="N177" i="28" a="1"/>
  <c r="N177" i="28" s="1"/>
  <c r="O175" i="32" a="1"/>
  <c r="O175" i="32" s="1"/>
  <c r="P176" i="33" a="1"/>
  <c r="P176" i="33" s="1"/>
  <c r="P181" i="30" a="1"/>
  <c r="P181" i="30" s="1"/>
  <c r="P12" i="25" a="1"/>
  <c r="P12" i="25" s="1"/>
  <c r="M16" i="30" a="1"/>
  <c r="M16" i="30" s="1"/>
  <c r="M180" i="32" a="1"/>
  <c r="M180" i="32" s="1"/>
  <c r="N174" i="33" a="1"/>
  <c r="N174" i="33" s="1"/>
  <c r="N177" i="25" a="1"/>
  <c r="N177" i="25" s="1"/>
  <c r="M14" i="31" a="1"/>
  <c r="M14" i="31" s="1"/>
  <c r="N181" i="26" a="1"/>
  <c r="N181" i="26" s="1"/>
  <c r="N175" i="25" a="1"/>
  <c r="N175" i="25" s="1"/>
  <c r="N10" i="30" a="1"/>
  <c r="N10" i="30" s="1"/>
  <c r="K179" i="26" a="1"/>
  <c r="K179" i="26" s="1"/>
  <c r="L10" i="30" a="1"/>
  <c r="L10" i="30" s="1"/>
  <c r="O11" i="31" a="1"/>
  <c r="O11" i="31" s="1"/>
  <c r="M179" i="29" a="1"/>
  <c r="M179" i="29" s="1"/>
  <c r="L16" i="29" a="1"/>
  <c r="L16" i="29" s="1"/>
  <c r="K177" i="27" a="1"/>
  <c r="K177" i="27" s="1"/>
  <c r="M12" i="27" a="1"/>
  <c r="M12" i="27" s="1"/>
  <c r="O9" i="29" a="1"/>
  <c r="O9" i="29" s="1"/>
  <c r="L172" i="27" a="1"/>
  <c r="L172" i="27" s="1"/>
  <c r="M15" i="32" a="1"/>
  <c r="M15" i="32" s="1"/>
  <c r="O12" i="26" a="1"/>
  <c r="O12" i="26" s="1"/>
  <c r="M18" i="28" a="1"/>
  <c r="M18" i="28" s="1"/>
  <c r="P13" i="33" a="1"/>
  <c r="P13" i="33" s="1"/>
  <c r="L11" i="26" a="1"/>
  <c r="L11" i="26" s="1"/>
  <c r="O172" i="28" a="1"/>
  <c r="O172" i="28" s="1"/>
  <c r="N13" i="33" a="1"/>
  <c r="N13" i="33" s="1"/>
  <c r="K179" i="31" a="1"/>
  <c r="K179" i="31" s="1"/>
  <c r="K180" i="32" a="1"/>
  <c r="K180" i="32" s="1"/>
  <c r="O14" i="26" a="1"/>
  <c r="O14" i="26" s="1"/>
  <c r="L174" i="28" a="1"/>
  <c r="L174" i="28" s="1"/>
  <c r="L15" i="33" a="1"/>
  <c r="L15" i="33" s="1"/>
  <c r="N11" i="32" a="1"/>
  <c r="N11" i="32" s="1"/>
  <c r="O15" i="27" a="1"/>
  <c r="O15" i="27" s="1"/>
  <c r="K174" i="33" a="1"/>
  <c r="K174" i="33" s="1"/>
  <c r="M9" i="31" a="1"/>
  <c r="M9" i="31" s="1"/>
  <c r="K179" i="33" a="1"/>
  <c r="K179" i="33" s="1"/>
  <c r="O11" i="32" a="1"/>
  <c r="O11" i="32" s="1"/>
  <c r="M17" i="27" a="1"/>
  <c r="M17" i="27" s="1"/>
  <c r="K181" i="25" a="1"/>
  <c r="K181" i="25" s="1"/>
  <c r="O181" i="31" a="1"/>
  <c r="O181" i="31" s="1"/>
  <c r="O176" i="25" a="1"/>
  <c r="O176" i="25" s="1"/>
  <c r="N14" i="28" a="1"/>
  <c r="N14" i="28" s="1"/>
  <c r="O179" i="31" a="1"/>
  <c r="O179" i="31" s="1"/>
  <c r="M18" i="32" a="1"/>
  <c r="M18" i="32" s="1"/>
  <c r="P173" i="28" a="1"/>
  <c r="P173" i="28" s="1"/>
  <c r="O10" i="25" a="1"/>
  <c r="O10" i="25" s="1"/>
  <c r="P178" i="28" a="1"/>
  <c r="P178" i="28" s="1"/>
  <c r="P174" i="25" a="1"/>
  <c r="P174" i="25" s="1"/>
  <c r="P172" i="30" a="1"/>
  <c r="P172" i="30" s="1"/>
  <c r="K175" i="33" a="1"/>
  <c r="K175" i="33" s="1"/>
  <c r="P14" i="31" a="1"/>
  <c r="P14" i="31" s="1"/>
  <c r="L175" i="25" a="1"/>
  <c r="L175" i="25" s="1"/>
  <c r="L14" i="28" a="1"/>
  <c r="L14" i="28" s="1"/>
  <c r="M180" i="33" a="1"/>
  <c r="M180" i="33" s="1"/>
  <c r="K13" i="32" a="1"/>
  <c r="K13" i="32" s="1"/>
  <c r="O176" i="29" a="1"/>
  <c r="O176" i="29" s="1"/>
  <c r="P17" i="27" a="1"/>
  <c r="P17" i="27" s="1"/>
  <c r="L15" i="27" a="1"/>
  <c r="L15" i="27" s="1"/>
  <c r="O172" i="27" a="1"/>
  <c r="O172" i="27" s="1"/>
  <c r="M178" i="29" a="1"/>
  <c r="M178" i="29" s="1"/>
  <c r="L180" i="29" a="1"/>
  <c r="L180" i="29" s="1"/>
  <c r="M181" i="28" a="1"/>
  <c r="M181" i="28" s="1"/>
  <c r="M11" i="27" a="1"/>
  <c r="M11" i="27" s="1"/>
  <c r="K16" i="27" a="1"/>
  <c r="K16" i="27" s="1"/>
  <c r="L15" i="28" a="1"/>
  <c r="L15" i="28" s="1"/>
  <c r="P13" i="25" a="1"/>
  <c r="P13" i="25" s="1"/>
  <c r="N18" i="32" a="1"/>
  <c r="N18" i="32" s="1"/>
  <c r="M16" i="27" a="1"/>
  <c r="M16" i="27" s="1"/>
  <c r="L12" i="29" a="1"/>
  <c r="L12" i="29" s="1"/>
  <c r="P180" i="27" a="1"/>
  <c r="P180" i="27" s="1"/>
  <c r="L178" i="31" a="1"/>
  <c r="L178" i="31" s="1"/>
  <c r="L181" i="29" a="1"/>
  <c r="L181" i="29" s="1"/>
  <c r="L177" i="26" a="1"/>
  <c r="L177" i="26" s="1"/>
  <c r="N12" i="28" a="1"/>
  <c r="N12" i="28" s="1"/>
  <c r="K173" i="33" a="1"/>
  <c r="K173" i="33" s="1"/>
  <c r="O180" i="31" a="1"/>
  <c r="O180" i="31" s="1"/>
  <c r="K172" i="26" a="1"/>
  <c r="K172" i="26" s="1"/>
  <c r="O10" i="28" a="1"/>
  <c r="O10" i="28" s="1"/>
  <c r="M180" i="31" a="1"/>
  <c r="M180" i="31" s="1"/>
  <c r="P179" i="30" a="1"/>
  <c r="P179" i="30" s="1"/>
  <c r="N178" i="26" a="1"/>
  <c r="N178" i="26" s="1"/>
  <c r="O14" i="30" a="1"/>
  <c r="O14" i="30" s="1"/>
  <c r="M177" i="32" a="1"/>
  <c r="M177" i="32" s="1"/>
  <c r="P172" i="33" a="1"/>
  <c r="P172" i="33" s="1"/>
  <c r="M9" i="32" a="1"/>
  <c r="M9" i="32" s="1"/>
  <c r="P175" i="25" a="1"/>
  <c r="P175" i="25" s="1"/>
  <c r="N10" i="31" a="1"/>
  <c r="N10" i="31" s="1"/>
  <c r="N179" i="26" a="1"/>
  <c r="N179" i="26" s="1"/>
  <c r="O177" i="26" a="1"/>
  <c r="O177" i="26" s="1"/>
  <c r="L172" i="28" a="1"/>
  <c r="L172" i="28" s="1"/>
  <c r="M180" i="30" a="1"/>
  <c r="M180" i="30" s="1"/>
  <c r="L176" i="29" a="1"/>
  <c r="L176" i="29" s="1"/>
  <c r="P11" i="29" a="1"/>
  <c r="P11" i="29" s="1"/>
  <c r="L180" i="27" a="1"/>
  <c r="L180" i="27" s="1"/>
  <c r="M10" i="28" a="1"/>
  <c r="M10" i="28" s="1"/>
  <c r="O10" i="32" a="1"/>
  <c r="O10" i="32" s="1"/>
  <c r="M14" i="26" a="1"/>
  <c r="M14" i="26" s="1"/>
  <c r="L17" i="28" a="1"/>
  <c r="L17" i="28" s="1"/>
  <c r="L10" i="33" a="1"/>
  <c r="L10" i="33" s="1"/>
  <c r="K14" i="26" a="1"/>
  <c r="K14" i="26" s="1"/>
  <c r="P180" i="33" a="1"/>
  <c r="P180" i="33" s="1"/>
  <c r="M17" i="30" a="1"/>
  <c r="M17" i="30" s="1"/>
  <c r="P10" i="33" a="1"/>
  <c r="P10" i="33" s="1"/>
  <c r="M17" i="26" a="1"/>
  <c r="M17" i="26" s="1"/>
  <c r="N173" i="28" a="1"/>
  <c r="N173" i="28" s="1"/>
  <c r="L17" i="33" a="1"/>
  <c r="L17" i="33" s="1"/>
  <c r="N9" i="32" a="1"/>
  <c r="N9" i="32" s="1"/>
  <c r="M174" i="33" a="1"/>
  <c r="M174" i="33" s="1"/>
  <c r="N173" i="31" a="1"/>
  <c r="N173" i="31" s="1"/>
  <c r="K16" i="32" a="1"/>
  <c r="K16" i="32" s="1"/>
  <c r="M13" i="30" a="1"/>
  <c r="M13" i="30" s="1"/>
  <c r="P13" i="26" a="1"/>
  <c r="P13" i="26" s="1"/>
  <c r="L13" i="28" a="1"/>
  <c r="L13" i="28" s="1"/>
  <c r="M173" i="25" a="1"/>
  <c r="M173" i="25" s="1"/>
  <c r="N176" i="28" a="1"/>
  <c r="N176" i="28" s="1"/>
  <c r="N176" i="25" a="1"/>
  <c r="N176" i="25" s="1"/>
  <c r="K13" i="28" a="1"/>
  <c r="K13" i="28" s="1"/>
  <c r="O9" i="33" a="1"/>
  <c r="O9" i="33" s="1"/>
  <c r="K12" i="27" a="1"/>
  <c r="K12" i="27" s="1"/>
  <c r="L174" i="25" a="1"/>
  <c r="L174" i="25" s="1"/>
  <c r="P18" i="27" a="1"/>
  <c r="P18" i="27" s="1"/>
  <c r="P178" i="25" a="1"/>
  <c r="P178" i="25" s="1"/>
  <c r="O172" i="33" a="1"/>
  <c r="O172" i="33" s="1"/>
  <c r="L177" i="31" a="1"/>
  <c r="L177" i="31" s="1"/>
  <c r="M17" i="29" a="1"/>
  <c r="M17" i="29" s="1"/>
  <c r="M12" i="29" a="1"/>
  <c r="M12" i="29" s="1"/>
  <c r="L18" i="27" a="1"/>
  <c r="L18" i="27" s="1"/>
  <c r="O181" i="29" a="1"/>
  <c r="O181" i="29" s="1"/>
  <c r="P181" i="29" a="1"/>
  <c r="P181" i="29" s="1"/>
  <c r="P174" i="26" a="1"/>
  <c r="P174" i="26" s="1"/>
  <c r="M9" i="28" a="1"/>
  <c r="M9" i="28" s="1"/>
  <c r="N178" i="32" a="1"/>
  <c r="N178" i="32" s="1"/>
  <c r="L174" i="31" a="1"/>
  <c r="L174" i="31" s="1"/>
  <c r="M12" i="31" a="1"/>
  <c r="M12" i="31" s="1"/>
  <c r="O18" i="32" a="1"/>
  <c r="O18" i="32" s="1"/>
  <c r="K174" i="25" a="1"/>
  <c r="K174" i="25" s="1"/>
  <c r="P177" i="30" a="1"/>
  <c r="P177" i="30" s="1"/>
  <c r="P173" i="26" a="1"/>
  <c r="P173" i="26" s="1"/>
  <c r="M12" i="30" a="1"/>
  <c r="M12" i="30" s="1"/>
  <c r="O14" i="25" a="1"/>
  <c r="O14" i="25" s="1"/>
  <c r="L175" i="26" a="1"/>
  <c r="L175" i="26" s="1"/>
  <c r="M18" i="25" a="1"/>
  <c r="M18" i="25" s="1"/>
  <c r="P180" i="30" a="1"/>
  <c r="P180" i="30" s="1"/>
  <c r="P181" i="32" a="1"/>
  <c r="P181" i="32" s="1"/>
  <c r="P179" i="33" a="1"/>
  <c r="P179" i="33" s="1"/>
  <c r="L176" i="30" a="1"/>
  <c r="L176" i="30" s="1"/>
  <c r="L173" i="29" a="1"/>
  <c r="L173" i="29" s="1"/>
  <c r="L172" i="31" a="1"/>
  <c r="L172" i="31" s="1"/>
  <c r="O9" i="26" a="1"/>
  <c r="O9" i="26" s="1"/>
  <c r="O174" i="28" a="1"/>
  <c r="O174" i="28" s="1"/>
  <c r="M9" i="33" a="1"/>
  <c r="M9" i="33" s="1"/>
  <c r="L15" i="26" a="1"/>
  <c r="L15" i="26" s="1"/>
  <c r="O173" i="28" a="1"/>
  <c r="O173" i="28" s="1"/>
  <c r="N173" i="33" a="1"/>
  <c r="N173" i="33" s="1"/>
  <c r="N13" i="30" a="1"/>
  <c r="N13" i="30" s="1"/>
  <c r="M174" i="26" a="1"/>
  <c r="M174" i="26" s="1"/>
  <c r="N178" i="28" a="1"/>
  <c r="N178" i="28" s="1"/>
  <c r="L174" i="33" a="1"/>
  <c r="L174" i="33" s="1"/>
  <c r="M176" i="32" a="1"/>
  <c r="M176" i="32" s="1"/>
  <c r="P14" i="28" a="1"/>
  <c r="P14" i="28" s="1"/>
  <c r="M179" i="31" a="1"/>
  <c r="M179" i="31" s="1"/>
  <c r="P17" i="33" a="1"/>
  <c r="P17" i="33" s="1"/>
  <c r="L9" i="31" a="1"/>
  <c r="L9" i="31" s="1"/>
  <c r="L11" i="28" a="1"/>
  <c r="L11" i="28" s="1"/>
  <c r="M17" i="28" a="1"/>
  <c r="M17" i="28" s="1"/>
  <c r="M9" i="26" a="1"/>
  <c r="M9" i="26" s="1"/>
  <c r="M178" i="28" a="1"/>
  <c r="M178" i="28" s="1"/>
  <c r="M10" i="26" a="1"/>
  <c r="M10" i="26" s="1"/>
  <c r="P11" i="28" a="1"/>
  <c r="P11" i="28" s="1"/>
  <c r="O15" i="33" a="1"/>
  <c r="O15" i="33" s="1"/>
  <c r="P9" i="27" a="1"/>
  <c r="P9" i="27" s="1"/>
  <c r="N14" i="32" a="1"/>
  <c r="N14" i="32" s="1"/>
  <c r="P12" i="26" a="1"/>
  <c r="P12" i="26" s="1"/>
  <c r="K177" i="33" a="1"/>
  <c r="K177" i="33" s="1"/>
  <c r="N178" i="31" a="1"/>
  <c r="N178" i="31" s="1"/>
  <c r="N16" i="26" a="1"/>
  <c r="N16" i="26" s="1"/>
  <c r="K17" i="28" a="1"/>
  <c r="K17" i="28" s="1"/>
  <c r="L9" i="25" a="1"/>
  <c r="L9" i="25" s="1"/>
  <c r="O177" i="32" a="1"/>
  <c r="O177" i="32" s="1"/>
  <c r="O179" i="27" a="1"/>
  <c r="O179" i="27" s="1"/>
  <c r="N172" i="26" a="1"/>
  <c r="N172" i="26" s="1"/>
  <c r="M179" i="33" a="1"/>
  <c r="M179" i="33" s="1"/>
  <c r="P173" i="32" a="1"/>
  <c r="P173" i="32" s="1"/>
  <c r="N12" i="33" a="1"/>
  <c r="N12" i="33" s="1"/>
  <c r="M172" i="31" a="1"/>
  <c r="M172" i="31" s="1"/>
  <c r="O17" i="33" a="1"/>
  <c r="O17" i="33" s="1"/>
  <c r="L175" i="30" a="1"/>
  <c r="L175" i="30" s="1"/>
  <c r="N15" i="32" a="1"/>
  <c r="N15" i="32" s="1"/>
  <c r="O178" i="26" a="1"/>
  <c r="O178" i="26" s="1"/>
  <c r="M18" i="30" a="1"/>
  <c r="M18" i="30" s="1"/>
  <c r="M11" i="26" a="1"/>
  <c r="M11" i="26" s="1"/>
  <c r="L11" i="30" a="1"/>
  <c r="L11" i="30" s="1"/>
  <c r="L14" i="33" a="1"/>
  <c r="L14" i="33" s="1"/>
  <c r="N18" i="31" a="1"/>
  <c r="N18" i="31" s="1"/>
  <c r="M12" i="25" a="1"/>
  <c r="M12" i="25" s="1"/>
  <c r="K181" i="30" a="1"/>
  <c r="K181" i="30" s="1"/>
  <c r="L173" i="26" a="1"/>
  <c r="L173" i="26" s="1"/>
  <c r="M14" i="25" a="1"/>
  <c r="M14" i="25" s="1"/>
  <c r="O16" i="33" a="1"/>
  <c r="O16" i="33" s="1"/>
  <c r="N176" i="30" a="1"/>
  <c r="N176" i="30" s="1"/>
  <c r="P176" i="32" a="1"/>
  <c r="P176" i="32" s="1"/>
  <c r="K173" i="30" a="1"/>
  <c r="K173" i="30" s="1"/>
  <c r="O10" i="29" a="1"/>
  <c r="O10" i="29" s="1"/>
  <c r="N11" i="29" a="1"/>
  <c r="N11" i="29" s="1"/>
  <c r="L14" i="27" a="1"/>
  <c r="L14" i="27" s="1"/>
  <c r="P15" i="29" a="1"/>
  <c r="P15" i="29" s="1"/>
  <c r="L14" i="29" a="1"/>
  <c r="L14" i="29" s="1"/>
  <c r="N173" i="32" a="1"/>
  <c r="N173" i="32" s="1"/>
  <c r="L10" i="32" a="1"/>
  <c r="L10" i="32" s="1"/>
  <c r="P172" i="28" a="1"/>
  <c r="P172" i="28" s="1"/>
  <c r="P16" i="33" a="1"/>
  <c r="P16" i="33" s="1"/>
  <c r="O10" i="26" a="1"/>
  <c r="O10" i="26" s="1"/>
  <c r="M172" i="33" a="1"/>
  <c r="M172" i="33" s="1"/>
  <c r="M15" i="30" a="1"/>
  <c r="M15" i="30" s="1"/>
  <c r="O172" i="26" a="1"/>
  <c r="O172" i="26" s="1"/>
  <c r="L12" i="32" a="1"/>
  <c r="L12" i="32" s="1"/>
  <c r="P180" i="28" a="1"/>
  <c r="P180" i="28" s="1"/>
  <c r="L173" i="33" a="1"/>
  <c r="L173" i="33" s="1"/>
  <c r="L11" i="31" a="1"/>
  <c r="L11" i="31" s="1"/>
  <c r="O17" i="28" a="1"/>
  <c r="O17" i="28" s="1"/>
  <c r="O179" i="33" a="1"/>
  <c r="O179" i="33" s="1"/>
  <c r="K15" i="33" a="1"/>
  <c r="K15" i="33" s="1"/>
  <c r="M173" i="31" a="1"/>
  <c r="M173" i="31" s="1"/>
  <c r="P18" i="28" a="1"/>
  <c r="P18" i="28" s="1"/>
  <c r="P16" i="26" a="1"/>
  <c r="P16" i="26" s="1"/>
  <c r="N17" i="28" a="1"/>
  <c r="N17" i="28" s="1"/>
  <c r="K17" i="26" a="1"/>
  <c r="K17" i="26" s="1"/>
  <c r="M172" i="28" a="1"/>
  <c r="M172" i="28" s="1"/>
  <c r="N18" i="26" a="1"/>
  <c r="N18" i="26" s="1"/>
  <c r="M176" i="28" a="1"/>
  <c r="M176" i="28" s="1"/>
  <c r="N175" i="33" a="1"/>
  <c r="N175" i="33" s="1"/>
  <c r="K176" i="32" a="1"/>
  <c r="K176" i="32" s="1"/>
  <c r="M13" i="32" a="1"/>
  <c r="M13" i="32" s="1"/>
  <c r="N13" i="26" a="1"/>
  <c r="N13" i="26" s="1"/>
  <c r="M15" i="28" a="1"/>
  <c r="M15" i="28" s="1"/>
  <c r="O15" i="25" a="1"/>
  <c r="O15" i="25" s="1"/>
  <c r="N175" i="31" a="1"/>
  <c r="N175" i="31" s="1"/>
  <c r="N10" i="26" a="1"/>
  <c r="N10" i="26" s="1"/>
  <c r="K179" i="27" a="1"/>
  <c r="K179" i="27" s="1"/>
  <c r="K15" i="25" a="1"/>
  <c r="K15" i="25" s="1"/>
  <c r="M13" i="31" a="1"/>
  <c r="M13" i="31" s="1"/>
  <c r="O177" i="29" a="1"/>
  <c r="O177" i="29" s="1"/>
  <c r="O11" i="27" a="1"/>
  <c r="O11" i="27" s="1"/>
  <c r="L181" i="27" a="1"/>
  <c r="L181" i="27" s="1"/>
  <c r="O12" i="29" a="1"/>
  <c r="O12" i="29" s="1"/>
  <c r="N178" i="29" a="1"/>
  <c r="N178" i="29" s="1"/>
  <c r="O179" i="29" a="1"/>
  <c r="O179" i="29" s="1"/>
  <c r="N173" i="27" a="1"/>
  <c r="N173" i="27" s="1"/>
  <c r="L177" i="29" a="1"/>
  <c r="L177" i="29" s="1"/>
  <c r="L176" i="27" a="1"/>
  <c r="L176" i="27" s="1"/>
  <c r="K176" i="27" a="1"/>
  <c r="K176" i="27" s="1"/>
  <c r="O9" i="27" a="1"/>
  <c r="O9" i="27" s="1"/>
  <c r="K176" i="29" a="1"/>
  <c r="K176" i="29" s="1"/>
  <c r="O181" i="33" a="1"/>
  <c r="O181" i="33" s="1"/>
  <c r="M181" i="27" a="1"/>
  <c r="M181" i="27" s="1"/>
  <c r="P173" i="27" a="1"/>
  <c r="P173" i="27" s="1"/>
  <c r="K174" i="27" a="1"/>
  <c r="K174" i="27" s="1"/>
  <c r="M18" i="26" a="1"/>
  <c r="M18" i="26" s="1"/>
  <c r="K176" i="31" a="1"/>
  <c r="K176" i="31" s="1"/>
  <c r="K9" i="33" a="1"/>
  <c r="K9" i="33" s="1"/>
  <c r="L15" i="31" a="1"/>
  <c r="L15" i="31" s="1"/>
  <c r="P15" i="32" a="1"/>
  <c r="P15" i="32" s="1"/>
  <c r="L12" i="33" a="1"/>
  <c r="L12" i="33" s="1"/>
  <c r="O12" i="30" a="1"/>
  <c r="O12" i="30" s="1"/>
  <c r="P13" i="32" a="1"/>
  <c r="P13" i="32" s="1"/>
  <c r="N16" i="30" a="1"/>
  <c r="N16" i="30" s="1"/>
  <c r="O16" i="31" a="1"/>
  <c r="O16" i="31" s="1"/>
  <c r="M16" i="31" a="1"/>
  <c r="M16" i="31" s="1"/>
  <c r="O181" i="26" a="1"/>
  <c r="O181" i="26" s="1"/>
  <c r="K179" i="30" a="1"/>
  <c r="K179" i="30" s="1"/>
  <c r="L17" i="26" a="1"/>
  <c r="L17" i="26" s="1"/>
  <c r="K12" i="25" a="1"/>
  <c r="K12" i="25" s="1"/>
  <c r="O11" i="33" a="1"/>
  <c r="O11" i="33" s="1"/>
  <c r="M173" i="30" a="1"/>
  <c r="M173" i="30" s="1"/>
  <c r="L14" i="32" a="1"/>
  <c r="L14" i="32" s="1"/>
  <c r="O175" i="29" a="1"/>
  <c r="O175" i="29" s="1"/>
  <c r="K14" i="27" a="1"/>
  <c r="K14" i="27" s="1"/>
  <c r="O14" i="29" a="1"/>
  <c r="O14" i="29" s="1"/>
  <c r="N176" i="29" a="1"/>
  <c r="N176" i="29" s="1"/>
  <c r="O173" i="30" a="1"/>
  <c r="O173" i="30" s="1"/>
  <c r="M14" i="32" a="1"/>
  <c r="M14" i="32" s="1"/>
  <c r="L13" i="33" a="1"/>
  <c r="L13" i="33" s="1"/>
  <c r="K12" i="26" a="1"/>
  <c r="K12" i="26" s="1"/>
  <c r="L174" i="27" a="1"/>
  <c r="L174" i="27" s="1"/>
  <c r="L174" i="30" a="1"/>
  <c r="L174" i="30" s="1"/>
  <c r="M178" i="32" a="1"/>
  <c r="M178" i="32" s="1"/>
  <c r="K181" i="28" a="1"/>
  <c r="K181" i="28" s="1"/>
  <c r="K172" i="33" a="1"/>
  <c r="K172" i="33" s="1"/>
  <c r="M177" i="33" a="1"/>
  <c r="M177" i="33" s="1"/>
  <c r="K11" i="25" a="1"/>
  <c r="K11" i="25" s="1"/>
  <c r="N174" i="30" a="1"/>
  <c r="N174" i="30" s="1"/>
  <c r="P174" i="33" a="1"/>
  <c r="P174" i="33" s="1"/>
  <c r="P180" i="31" a="1"/>
  <c r="P180" i="31" s="1"/>
  <c r="K176" i="26" a="1"/>
  <c r="K176" i="26" s="1"/>
  <c r="O176" i="28" a="1"/>
  <c r="O176" i="28" s="1"/>
  <c r="N180" i="27" a="1"/>
  <c r="N180" i="27" s="1"/>
  <c r="P176" i="26" a="1"/>
  <c r="P176" i="26" s="1"/>
  <c r="L178" i="28" a="1"/>
  <c r="L178" i="28" s="1"/>
  <c r="M178" i="33" a="1"/>
  <c r="M178" i="33" s="1"/>
  <c r="L173" i="32" a="1"/>
  <c r="L173" i="32" s="1"/>
  <c r="L179" i="30" a="1"/>
  <c r="L179" i="30" s="1"/>
  <c r="L174" i="32" a="1"/>
  <c r="L174" i="32" s="1"/>
  <c r="K172" i="32" a="1"/>
  <c r="K172" i="32" s="1"/>
  <c r="N176" i="26" a="1"/>
  <c r="N176" i="26" s="1"/>
  <c r="O178" i="28" a="1"/>
  <c r="O178" i="28" s="1"/>
  <c r="N9" i="25" a="1"/>
  <c r="N9" i="25" s="1"/>
  <c r="K13" i="30" a="1"/>
  <c r="K13" i="30" s="1"/>
  <c r="N9" i="31" a="1"/>
  <c r="N9" i="31" s="1"/>
  <c r="L11" i="32" a="1"/>
  <c r="L11" i="32" s="1"/>
  <c r="M16" i="29" a="1"/>
  <c r="M16" i="29" s="1"/>
  <c r="O11" i="25" a="1"/>
  <c r="O11" i="25" s="1"/>
  <c r="M18" i="31" a="1"/>
  <c r="M18" i="31" s="1"/>
  <c r="L172" i="29" a="1"/>
  <c r="L172" i="29" s="1"/>
  <c r="P11" i="27" a="1"/>
  <c r="P11" i="27" s="1"/>
  <c r="P174" i="27" a="1"/>
  <c r="P174" i="27" s="1"/>
  <c r="N173" i="29" a="1"/>
  <c r="N173" i="29" s="1"/>
  <c r="K14" i="28" a="1"/>
  <c r="K14" i="28" s="1"/>
  <c r="M15" i="27" a="1"/>
  <c r="M15" i="27" s="1"/>
  <c r="M16" i="26" a="1"/>
  <c r="M16" i="26" s="1"/>
  <c r="O12" i="33" a="1"/>
  <c r="O12" i="33" s="1"/>
  <c r="M174" i="31" a="1"/>
  <c r="M174" i="31" s="1"/>
  <c r="M180" i="25" a="1"/>
  <c r="M180" i="25" s="1"/>
  <c r="O178" i="30" a="1"/>
  <c r="O178" i="30" s="1"/>
  <c r="M10" i="32" a="1"/>
  <c r="M10" i="32" s="1"/>
  <c r="L180" i="25" a="1"/>
  <c r="L180" i="25" s="1"/>
  <c r="M9" i="30" a="1"/>
  <c r="M9" i="30" s="1"/>
  <c r="O11" i="26" a="1"/>
  <c r="O11" i="26" s="1"/>
  <c r="N11" i="30" a="1"/>
  <c r="N11" i="30" s="1"/>
  <c r="N180" i="32" a="1"/>
  <c r="N180" i="32" s="1"/>
  <c r="M16" i="28" a="1"/>
  <c r="M16" i="28" s="1"/>
  <c r="O10" i="31" a="1"/>
  <c r="O10" i="31" s="1"/>
  <c r="P14" i="25" a="1"/>
  <c r="P14" i="25" s="1"/>
  <c r="O14" i="31" a="1"/>
  <c r="O14" i="31" s="1"/>
  <c r="O179" i="26" a="1"/>
  <c r="O179" i="26" s="1"/>
  <c r="K12" i="30" a="1"/>
  <c r="K12" i="30" s="1"/>
  <c r="M172" i="32" a="1"/>
  <c r="M172" i="32" s="1"/>
  <c r="N176" i="31" a="1"/>
  <c r="N176" i="31" s="1"/>
  <c r="K15" i="30" a="1"/>
  <c r="K15" i="30" s="1"/>
  <c r="K179" i="29" a="1"/>
  <c r="K179" i="29" s="1"/>
  <c r="L18" i="29" a="1"/>
  <c r="L18" i="29" s="1"/>
  <c r="M13" i="29" a="1"/>
  <c r="M13" i="29" s="1"/>
  <c r="M15" i="29" a="1"/>
  <c r="M15" i="29" s="1"/>
  <c r="L9" i="33" a="1"/>
  <c r="L9" i="33" s="1"/>
  <c r="K180" i="33" a="1"/>
  <c r="K180" i="33" s="1"/>
  <c r="M11" i="32" a="1"/>
  <c r="M11" i="32" s="1"/>
  <c r="K11" i="33" a="1"/>
  <c r="K11" i="33" s="1"/>
  <c r="K173" i="25" a="1"/>
  <c r="K173" i="25" s="1"/>
  <c r="P174" i="30" a="1"/>
  <c r="P174" i="30" s="1"/>
  <c r="N11" i="33" a="1"/>
  <c r="N11" i="33" s="1"/>
  <c r="O173" i="31" a="1"/>
  <c r="O173" i="31" s="1"/>
  <c r="O13" i="33" a="1"/>
  <c r="O13" i="33" s="1"/>
  <c r="K10" i="25" a="1"/>
  <c r="K10" i="25" s="1"/>
  <c r="N13" i="28" a="1"/>
  <c r="N13" i="28" s="1"/>
  <c r="P175" i="33" a="1"/>
  <c r="P175" i="33" s="1"/>
  <c r="P179" i="31" a="1"/>
  <c r="P179" i="31" s="1"/>
  <c r="L17" i="25" a="1"/>
  <c r="L17" i="25" s="1"/>
  <c r="P174" i="32" a="1"/>
  <c r="P174" i="32" s="1"/>
  <c r="O175" i="28" a="1"/>
  <c r="O175" i="28" s="1"/>
  <c r="O174" i="32" a="1"/>
  <c r="O174" i="32" s="1"/>
  <c r="P12" i="32" a="1"/>
  <c r="P12" i="32" s="1"/>
  <c r="N175" i="28" a="1"/>
  <c r="N175" i="28" s="1"/>
  <c r="N17" i="25" a="1"/>
  <c r="N17" i="25" s="1"/>
  <c r="L178" i="32" a="1"/>
  <c r="L178" i="32" s="1"/>
  <c r="P11" i="30" a="1"/>
  <c r="P11" i="30" s="1"/>
  <c r="L179" i="31" a="1"/>
  <c r="L179" i="31" s="1"/>
  <c r="O14" i="32" a="1"/>
  <c r="O14" i="32" s="1"/>
  <c r="N172" i="27" a="1"/>
  <c r="N172" i="27" s="1"/>
  <c r="O174" i="25" a="1"/>
  <c r="O174" i="25" s="1"/>
  <c r="O9" i="30" a="1"/>
  <c r="O9" i="30" s="1"/>
  <c r="P10" i="30" a="1"/>
  <c r="P10" i="30" s="1"/>
  <c r="O175" i="27" a="1"/>
  <c r="O175" i="27" s="1"/>
  <c r="M15" i="25" a="1"/>
  <c r="M15" i="25" s="1"/>
  <c r="N16" i="27" a="1"/>
  <c r="N16" i="27" s="1"/>
  <c r="N15" i="27" a="1"/>
  <c r="N15" i="27" s="1"/>
  <c r="M180" i="27" a="1"/>
  <c r="M180" i="27" s="1"/>
  <c r="M175" i="29" a="1"/>
  <c r="M175" i="29" s="1"/>
  <c r="P175" i="29" a="1"/>
  <c r="P175" i="29" s="1"/>
  <c r="K9" i="27" a="1"/>
  <c r="K9" i="27" s="1"/>
  <c r="L179" i="27" a="1"/>
  <c r="L179" i="27" s="1"/>
  <c r="L9" i="27" a="1"/>
  <c r="L9" i="27" s="1"/>
  <c r="O177" i="27" a="1"/>
  <c r="O177" i="27" s="1"/>
  <c r="P181" i="27" a="1"/>
  <c r="P181" i="27" s="1"/>
  <c r="O181" i="27" a="1"/>
  <c r="O181" i="27" s="1"/>
  <c r="N180" i="33" a="1"/>
  <c r="N180" i="33" s="1"/>
  <c r="P177" i="31" a="1"/>
  <c r="P177" i="31" s="1"/>
  <c r="N10" i="27" a="1"/>
  <c r="N10" i="27" s="1"/>
  <c r="O178" i="27" a="1"/>
  <c r="O178" i="27" s="1"/>
  <c r="P173" i="29" a="1"/>
  <c r="P173" i="29" s="1"/>
  <c r="N178" i="27" a="1"/>
  <c r="N178" i="27" s="1"/>
  <c r="N11" i="27" a="1"/>
  <c r="N11" i="27" s="1"/>
  <c r="P177" i="27" a="1"/>
  <c r="P177" i="27" s="1"/>
  <c r="M179" i="27" a="1"/>
  <c r="M179" i="27" s="1"/>
  <c r="N17" i="31" a="1"/>
  <c r="N17" i="31" s="1"/>
  <c r="O10" i="27" a="1"/>
  <c r="O10" i="27" s="1"/>
  <c r="O178" i="32" a="1"/>
  <c r="O178" i="32" s="1"/>
  <c r="N9" i="33" a="1"/>
  <c r="N9" i="33" s="1"/>
  <c r="N172" i="31" a="1"/>
  <c r="N172" i="31" s="1"/>
  <c r="P176" i="25" a="1"/>
  <c r="P176" i="25" s="1"/>
  <c r="O175" i="30" a="1"/>
  <c r="O175" i="30" s="1"/>
  <c r="K176" i="25" a="1"/>
  <c r="K176" i="25" s="1"/>
  <c r="K180" i="31" a="1"/>
  <c r="K180" i="31" s="1"/>
  <c r="K9" i="30" a="1"/>
  <c r="K9" i="30" s="1"/>
  <c r="N177" i="32" a="1"/>
  <c r="N177" i="32" s="1"/>
  <c r="M181" i="30" a="1"/>
  <c r="M181" i="30" s="1"/>
  <c r="N12" i="25" a="1"/>
  <c r="N12" i="25" s="1"/>
  <c r="K178" i="26" a="1"/>
  <c r="K178" i="26" s="1"/>
  <c r="M181" i="26" a="1"/>
  <c r="M181" i="26" s="1"/>
  <c r="L179" i="25" a="1"/>
  <c r="L179" i="25" s="1"/>
  <c r="O15" i="30" a="1"/>
  <c r="O15" i="30" s="1"/>
  <c r="P174" i="31" a="1"/>
  <c r="P174" i="31" s="1"/>
  <c r="M177" i="26" a="1"/>
  <c r="M177" i="26" s="1"/>
  <c r="K10" i="30" a="1"/>
  <c r="K10" i="30" s="1"/>
  <c r="K173" i="29" a="1"/>
  <c r="K173" i="29" s="1"/>
  <c r="K16" i="29" a="1"/>
  <c r="K16" i="29" s="1"/>
  <c r="P14" i="27" a="1"/>
  <c r="P14" i="27" s="1"/>
  <c r="M9" i="29" a="1"/>
  <c r="M9" i="29" s="1"/>
  <c r="M175" i="27" a="1"/>
  <c r="M175" i="27" s="1"/>
  <c r="M179" i="32" a="1"/>
  <c r="M179" i="32" s="1"/>
  <c r="M180" i="29" a="1"/>
  <c r="M180" i="29" s="1"/>
  <c r="O173" i="33" a="1"/>
  <c r="O173" i="33" s="1"/>
  <c r="O12" i="32" a="1"/>
  <c r="O12" i="32" s="1"/>
  <c r="P16" i="25" a="1"/>
  <c r="P16" i="25" s="1"/>
  <c r="P181" i="25" a="1"/>
  <c r="P181" i="25" s="1"/>
  <c r="L180" i="30" a="1"/>
  <c r="L180" i="30" s="1"/>
  <c r="N18" i="33" a="1"/>
  <c r="N18" i="33" s="1"/>
  <c r="N176" i="32" a="1"/>
  <c r="N176" i="32" s="1"/>
  <c r="K11" i="27" a="1"/>
  <c r="K11" i="27" s="1"/>
  <c r="K181" i="33" a="1"/>
  <c r="K181" i="33" s="1"/>
  <c r="L176" i="31" a="1"/>
  <c r="L176" i="31" s="1"/>
  <c r="N176" i="33" a="1"/>
  <c r="N176" i="33" s="1"/>
  <c r="P17" i="25" a="1"/>
  <c r="P17" i="25" s="1"/>
  <c r="L179" i="28" a="1"/>
  <c r="L179" i="28" s="1"/>
  <c r="M181" i="33" a="1"/>
  <c r="M181" i="33" s="1"/>
  <c r="M11" i="30" a="1"/>
  <c r="M11" i="30" s="1"/>
  <c r="K9" i="28" a="1"/>
  <c r="K9" i="28" s="1"/>
  <c r="P181" i="31" a="1"/>
  <c r="P181" i="31" s="1"/>
  <c r="M16" i="32" a="1"/>
  <c r="M16" i="32" s="1"/>
  <c r="O14" i="33" a="1"/>
  <c r="O14" i="33" s="1"/>
  <c r="M12" i="32" a="1"/>
  <c r="M12" i="32" s="1"/>
  <c r="L180" i="28" a="1"/>
  <c r="L180" i="28" s="1"/>
  <c r="O17" i="25" a="1"/>
  <c r="O17" i="25" s="1"/>
  <c r="L17" i="31" a="1"/>
  <c r="L17" i="31" s="1"/>
  <c r="P9" i="26" a="1"/>
  <c r="P9" i="26" s="1"/>
  <c r="K179" i="32" a="1"/>
  <c r="K179" i="32" s="1"/>
  <c r="O181" i="30" a="1"/>
  <c r="O181" i="30" s="1"/>
  <c r="K174" i="32" a="1"/>
  <c r="K174" i="32" s="1"/>
  <c r="M177" i="27" a="1"/>
  <c r="M177" i="27" s="1"/>
  <c r="O173" i="25" a="1"/>
  <c r="O173" i="25" s="1"/>
  <c r="O174" i="30" a="1"/>
  <c r="O174" i="30" s="1"/>
  <c r="K173" i="32" a="1"/>
  <c r="K173" i="32" s="1"/>
  <c r="K179" i="25" a="1"/>
  <c r="K179" i="25" s="1"/>
  <c r="O16" i="27" a="1"/>
  <c r="O16" i="27" s="1"/>
  <c r="P179" i="29" a="1"/>
  <c r="P179" i="29" s="1"/>
  <c r="P172" i="27" a="1"/>
  <c r="P172" i="27" s="1"/>
  <c r="N179" i="27" a="1"/>
  <c r="N179" i="27" s="1"/>
  <c r="K172" i="27" a="1"/>
  <c r="K172" i="27" s="1"/>
  <c r="M176" i="31" a="1"/>
  <c r="M176" i="31" s="1"/>
  <c r="O180" i="25" a="1"/>
  <c r="O180" i="25" s="1"/>
  <c r="M172" i="25" a="1"/>
  <c r="M172" i="25" s="1"/>
  <c r="O177" i="28" a="1"/>
  <c r="O177" i="28" s="1"/>
  <c r="N180" i="31" a="1"/>
  <c r="N180" i="31" s="1"/>
  <c r="M13" i="25" a="1"/>
  <c r="M13" i="25" s="1"/>
  <c r="M177" i="28" a="1"/>
  <c r="M177" i="28" s="1"/>
  <c r="L12" i="31" a="1"/>
  <c r="L12" i="31" s="1"/>
  <c r="O180" i="32" a="1"/>
  <c r="O180" i="32" s="1"/>
  <c r="M175" i="32" a="1"/>
  <c r="M175" i="32" s="1"/>
  <c r="O180" i="33" a="1"/>
  <c r="O180" i="33" s="1"/>
  <c r="N179" i="30" a="1"/>
  <c r="N179" i="30" s="1"/>
  <c r="P181" i="26" a="1"/>
  <c r="P181" i="26" s="1"/>
  <c r="L181" i="30" a="1"/>
  <c r="L181" i="30" s="1"/>
  <c r="M175" i="26" a="1"/>
  <c r="M175" i="26" s="1"/>
  <c r="M11" i="28" a="1"/>
  <c r="M11" i="28" s="1"/>
  <c r="M179" i="26" a="1"/>
  <c r="M179" i="26" s="1"/>
  <c r="M175" i="25" a="1"/>
  <c r="M175" i="25" s="1"/>
  <c r="M10" i="30" a="1"/>
  <c r="M10" i="30" s="1"/>
  <c r="P172" i="26" a="1"/>
  <c r="P172" i="26" s="1"/>
  <c r="O16" i="29" a="1"/>
  <c r="O16" i="29" s="1"/>
  <c r="N12" i="27" a="1"/>
  <c r="N12" i="27" s="1"/>
  <c r="O13" i="27" a="1"/>
  <c r="O13" i="27" s="1"/>
  <c r="M15" i="33" a="1"/>
  <c r="M15" i="33" s="1"/>
  <c r="K18" i="31" a="1"/>
  <c r="K18" i="31" s="1"/>
  <c r="N172" i="33" a="1"/>
  <c r="N172" i="33" s="1"/>
  <c r="P180" i="32" a="1"/>
  <c r="P180" i="32" s="1"/>
  <c r="O9" i="32" a="1"/>
  <c r="O9" i="32" s="1"/>
  <c r="L9" i="26" a="1"/>
  <c r="L9" i="26" s="1"/>
  <c r="O179" i="28" a="1"/>
  <c r="O179" i="28" s="1"/>
  <c r="N15" i="33" a="1"/>
  <c r="N15" i="33" s="1"/>
  <c r="K10" i="31" a="1"/>
  <c r="K10" i="31" s="1"/>
  <c r="P176" i="29" a="1"/>
  <c r="P176" i="29" s="1"/>
  <c r="L181" i="33" a="1"/>
  <c r="L181" i="33" s="1"/>
  <c r="K14" i="30" a="1"/>
  <c r="K14" i="30" s="1"/>
  <c r="M181" i="25" a="1"/>
  <c r="M181" i="25" s="1"/>
  <c r="K175" i="28" a="1"/>
  <c r="K175" i="28" s="1"/>
  <c r="L11" i="25" a="1"/>
  <c r="L11" i="25" s="1"/>
  <c r="O15" i="28" a="1"/>
  <c r="O15" i="28" s="1"/>
  <c r="P15" i="33" a="1"/>
  <c r="P15" i="33" s="1"/>
  <c r="L13" i="31" a="1"/>
  <c r="L13" i="31" s="1"/>
  <c r="P13" i="28" a="1"/>
  <c r="P13" i="28" s="1"/>
  <c r="L175" i="32" a="1"/>
  <c r="L175" i="32" s="1"/>
  <c r="L13" i="32" a="1"/>
  <c r="L13" i="32" s="1"/>
  <c r="N174" i="32" a="1"/>
  <c r="N174" i="32" s="1"/>
  <c r="K14" i="29" a="1"/>
  <c r="K14" i="29" s="1"/>
  <c r="M9" i="25" a="1"/>
  <c r="M9" i="25" s="1"/>
  <c r="M181" i="31" a="1"/>
  <c r="M181" i="31" s="1"/>
  <c r="L179" i="32" a="1"/>
  <c r="L179" i="32" s="1"/>
  <c r="P16" i="30" a="1"/>
  <c r="P16" i="30" s="1"/>
  <c r="N179" i="32" a="1"/>
  <c r="N179" i="32" s="1"/>
  <c r="M10" i="31" a="1"/>
  <c r="M10" i="31" s="1"/>
  <c r="L173" i="25" a="1"/>
  <c r="L173" i="25" s="1"/>
  <c r="O174" i="31" a="1"/>
  <c r="O174" i="31" s="1"/>
  <c r="O172" i="25" a="1"/>
  <c r="O172" i="25" s="1"/>
  <c r="M15" i="31" a="1"/>
  <c r="M15" i="31" s="1"/>
  <c r="O13" i="25" a="1"/>
  <c r="O13" i="25" s="1"/>
  <c r="K12" i="28" a="1"/>
  <c r="K12" i="28" s="1"/>
  <c r="K174" i="31" a="1"/>
  <c r="K174" i="31" s="1"/>
  <c r="L180" i="26" a="1"/>
  <c r="L180" i="26" s="1"/>
  <c r="N10" i="28" a="1"/>
  <c r="N10" i="28" s="1"/>
  <c r="K175" i="30" a="1"/>
  <c r="K175" i="30" s="1"/>
  <c r="N175" i="32" a="1"/>
  <c r="N175" i="32" s="1"/>
  <c r="K177" i="28" a="1"/>
  <c r="K177" i="28" s="1"/>
  <c r="M14" i="33" a="1"/>
  <c r="M14" i="33" s="1"/>
  <c r="M177" i="30" a="1"/>
  <c r="M177" i="30" s="1"/>
  <c r="P179" i="26" a="1"/>
  <c r="P179" i="26" s="1"/>
  <c r="M179" i="30" a="1"/>
  <c r="M179" i="30" s="1"/>
  <c r="M173" i="26" a="1"/>
  <c r="M173" i="26" s="1"/>
  <c r="P173" i="30" a="1"/>
  <c r="P173" i="30" s="1"/>
  <c r="K175" i="26" a="1"/>
  <c r="K175" i="26" s="1"/>
  <c r="O17" i="31" a="1"/>
  <c r="O17" i="31" s="1"/>
  <c r="K174" i="28" a="1"/>
  <c r="K174" i="28" s="1"/>
  <c r="K15" i="29" a="1"/>
  <c r="K15" i="29" s="1"/>
  <c r="L12" i="27" a="1"/>
  <c r="L12" i="27" s="1"/>
  <c r="P13" i="27" a="1"/>
  <c r="P13" i="27" s="1"/>
  <c r="O15" i="29" a="1"/>
  <c r="O15" i="29" s="1"/>
  <c r="K13" i="27" a="1"/>
  <c r="K13" i="27" s="1"/>
  <c r="L180" i="33" a="1"/>
  <c r="L180" i="33" s="1"/>
  <c r="O177" i="31" a="1"/>
  <c r="O177" i="31" s="1"/>
  <c r="P10" i="25" a="1"/>
  <c r="P10" i="25" s="1"/>
  <c r="P18" i="31" a="1"/>
  <c r="P18" i="31" s="1"/>
  <c r="P11" i="26" a="1"/>
  <c r="P11" i="26" s="1"/>
  <c r="M174" i="28" a="1"/>
  <c r="M174" i="28" s="1"/>
  <c r="M173" i="33" a="1"/>
  <c r="M173" i="33" s="1"/>
  <c r="N12" i="31" a="1"/>
  <c r="N12" i="31" s="1"/>
  <c r="K16" i="33" a="1"/>
  <c r="K16" i="33" s="1"/>
  <c r="N18" i="30" a="1"/>
  <c r="N18" i="30" s="1"/>
  <c r="K10" i="28" a="1"/>
  <c r="K10" i="28" s="1"/>
  <c r="O17" i="26" a="1"/>
  <c r="O17" i="26" s="1"/>
  <c r="L173" i="28" a="1"/>
  <c r="L173" i="28" s="1"/>
  <c r="K18" i="25" a="1"/>
  <c r="K18" i="25" s="1"/>
  <c r="K16" i="28" a="1"/>
  <c r="K16" i="28" s="1"/>
  <c r="K16" i="26" a="1"/>
  <c r="K16" i="26" s="1"/>
  <c r="P9" i="31" a="1"/>
  <c r="P9" i="31" s="1"/>
  <c r="P177" i="28" a="1"/>
  <c r="P177" i="28" s="1"/>
  <c r="N14" i="31" a="1"/>
  <c r="N14" i="31" s="1"/>
  <c r="K12" i="33" a="1"/>
  <c r="K12" i="33" s="1"/>
  <c r="K17" i="32" a="1"/>
  <c r="K17" i="32" s="1"/>
  <c r="M11" i="29" a="1"/>
  <c r="M11" i="29" s="1"/>
  <c r="O9" i="25" a="1"/>
  <c r="O9" i="25" s="1"/>
  <c r="K174" i="30" a="1"/>
  <c r="K174" i="30" s="1"/>
  <c r="K178" i="32" a="1"/>
  <c r="K178" i="32" s="1"/>
  <c r="N14" i="30" a="1"/>
  <c r="N14" i="30" s="1"/>
  <c r="M181" i="32" a="1"/>
  <c r="M181" i="32" s="1"/>
  <c r="N177" i="30" a="1"/>
  <c r="N177" i="30" s="1"/>
  <c r="K172" i="25" a="1"/>
  <c r="K172" i="25" s="1"/>
  <c r="N11" i="28" a="1"/>
  <c r="N11" i="28" s="1"/>
  <c r="L177" i="33" a="1"/>
  <c r="L177" i="33" s="1"/>
  <c r="K177" i="31" a="1"/>
  <c r="K177" i="31" s="1"/>
  <c r="N16" i="31" a="1"/>
  <c r="N16" i="31" s="1"/>
  <c r="M178" i="25" a="1"/>
  <c r="M178" i="25" s="1"/>
  <c r="L175" i="31" a="1"/>
  <c r="L175" i="31" s="1"/>
  <c r="P178" i="27" a="1"/>
  <c r="P178" i="27" s="1"/>
  <c r="K180" i="27" a="1"/>
  <c r="K180" i="27" s="1"/>
  <c r="K18" i="27" a="1"/>
  <c r="K18" i="27" s="1"/>
  <c r="L173" i="27" a="1"/>
  <c r="L173" i="27" s="1"/>
  <c r="N18" i="27" a="1"/>
  <c r="N18" i="27" s="1"/>
  <c r="O173" i="27" a="1"/>
  <c r="O173" i="27" s="1"/>
  <c r="K178" i="29" a="1"/>
  <c r="K178" i="29" s="1"/>
  <c r="O172" i="31" a="1"/>
  <c r="O172" i="31" s="1"/>
  <c r="K11" i="31" a="1"/>
  <c r="K11" i="31" s="1"/>
  <c r="N180" i="26" a="1"/>
  <c r="N180" i="26" s="1"/>
  <c r="K172" i="31" a="1"/>
  <c r="K172" i="31" s="1"/>
  <c r="K174" i="26" a="1"/>
  <c r="K174" i="26" s="1"/>
  <c r="P18" i="30" a="1"/>
  <c r="P18" i="30" s="1"/>
  <c r="M175" i="28" a="1"/>
  <c r="M175" i="28" s="1"/>
  <c r="N13" i="32" a="1"/>
  <c r="N13" i="32" s="1"/>
  <c r="K10" i="33" a="1"/>
  <c r="K10" i="33" s="1"/>
  <c r="K18" i="30" a="1"/>
  <c r="K18" i="30" s="1"/>
  <c r="L178" i="26" a="1"/>
  <c r="L178" i="26" s="1"/>
  <c r="L177" i="30" a="1"/>
  <c r="L177" i="30" s="1"/>
  <c r="P17" i="26" a="1"/>
  <c r="P17" i="26" s="1"/>
  <c r="K176" i="33" a="1"/>
  <c r="K176" i="33" s="1"/>
  <c r="K173" i="26" a="1"/>
  <c r="K173" i="26" s="1"/>
  <c r="L14" i="25" a="1"/>
  <c r="L14" i="25" s="1"/>
  <c r="N177" i="33" a="1"/>
  <c r="N177" i="33" s="1"/>
  <c r="P11" i="31" a="1"/>
  <c r="P11" i="31" s="1"/>
  <c r="O18" i="26" a="1"/>
  <c r="O18" i="26" s="1"/>
  <c r="O12" i="28" a="1"/>
  <c r="O12" i="28" s="1"/>
  <c r="M10" i="29" a="1"/>
  <c r="M10" i="29" s="1"/>
  <c r="N17" i="27" a="1"/>
  <c r="N17" i="27" s="1"/>
  <c r="P13" i="29" a="1"/>
  <c r="P13" i="29" s="1"/>
  <c r="N14" i="29" a="1"/>
  <c r="N14" i="29" s="1"/>
  <c r="N13" i="29" a="1"/>
  <c r="N13" i="29" s="1"/>
  <c r="P173" i="33" a="1"/>
  <c r="P173" i="33" s="1"/>
  <c r="K178" i="31" a="1"/>
  <c r="K178" i="31" s="1"/>
  <c r="N17" i="26" a="1"/>
  <c r="N17" i="26" s="1"/>
  <c r="M11" i="25" a="1"/>
  <c r="M11" i="25" s="1"/>
  <c r="L180" i="31" a="1"/>
  <c r="L180" i="31" s="1"/>
  <c r="N15" i="26" a="1"/>
  <c r="N15" i="26" s="1"/>
  <c r="N172" i="28" a="1"/>
  <c r="N172" i="28" s="1"/>
  <c r="L172" i="33" a="1"/>
  <c r="L172" i="33" s="1"/>
  <c r="P173" i="31" a="1"/>
  <c r="P173" i="31" s="1"/>
  <c r="M177" i="25" a="1"/>
  <c r="M177" i="25" s="1"/>
  <c r="K9" i="25" a="1"/>
  <c r="K9" i="25" s="1"/>
  <c r="K172" i="30" a="1"/>
  <c r="K172" i="30" s="1"/>
  <c r="O180" i="26" a="1"/>
  <c r="O180" i="26" s="1"/>
  <c r="L13" i="26" a="1"/>
  <c r="L13" i="26" s="1"/>
  <c r="N180" i="28" a="1"/>
  <c r="N180" i="28" s="1"/>
  <c r="M174" i="25" a="1"/>
  <c r="M174" i="25" s="1"/>
  <c r="O13" i="28" a="1"/>
  <c r="O13" i="28" s="1"/>
  <c r="N181" i="32" a="1"/>
  <c r="N181" i="32" s="1"/>
  <c r="L16" i="31" a="1"/>
  <c r="L16" i="31" s="1"/>
  <c r="N15" i="25" a="1"/>
  <c r="N15" i="25" s="1"/>
  <c r="P10" i="31" a="1"/>
  <c r="P10" i="31" s="1"/>
  <c r="M12" i="28" a="1"/>
  <c r="M12" i="28" s="1"/>
  <c r="L15" i="32" a="1"/>
  <c r="L15" i="32" s="1"/>
  <c r="O14" i="27" a="1"/>
  <c r="O14" i="27" s="1"/>
  <c r="M176" i="25" a="1"/>
  <c r="M176" i="25" s="1"/>
  <c r="L178" i="30" a="1"/>
  <c r="L178" i="30" s="1"/>
  <c r="O179" i="32" a="1"/>
  <c r="O179" i="32" s="1"/>
  <c r="K11" i="26" a="1"/>
  <c r="K11" i="26" s="1"/>
  <c r="N15" i="31" a="1"/>
  <c r="N15" i="31" s="1"/>
  <c r="O18" i="30" a="1"/>
  <c r="O18" i="30" s="1"/>
  <c r="K15" i="26" a="1"/>
  <c r="K15" i="26" s="1"/>
  <c r="O11" i="28" a="1"/>
  <c r="O11" i="28" s="1"/>
  <c r="M17" i="25" a="1"/>
  <c r="M17" i="25" s="1"/>
  <c r="M178" i="31" a="1"/>
  <c r="M178" i="31" s="1"/>
  <c r="N179" i="25" a="1"/>
  <c r="N179" i="25" s="1"/>
  <c r="M175" i="30" a="1"/>
  <c r="M175" i="30" s="1"/>
  <c r="N181" i="27" a="1"/>
  <c r="N181" i="27" s="1"/>
  <c r="L177" i="27" a="1"/>
  <c r="L177" i="27" s="1"/>
  <c r="O18" i="27" a="1"/>
  <c r="O18" i="27" s="1"/>
  <c r="N12" i="29" a="1"/>
  <c r="N12" i="29" s="1"/>
  <c r="M174" i="27" a="1"/>
  <c r="M174" i="27" s="1"/>
  <c r="P175" i="27" a="1"/>
  <c r="P175" i="27" s="1"/>
  <c r="M181" i="29" a="1"/>
  <c r="M181" i="29" s="1"/>
  <c r="K173" i="27" a="1"/>
  <c r="K173" i="27" s="1"/>
  <c r="O180" i="27" a="1"/>
  <c r="O180" i="27" s="1"/>
  <c r="M172" i="27" a="1"/>
  <c r="M172" i="27" s="1"/>
  <c r="M10" i="27" a="1"/>
  <c r="M10" i="27" s="1"/>
  <c r="L14" i="26" a="1"/>
  <c r="L14" i="26" s="1"/>
  <c r="M175" i="31" a="1"/>
  <c r="M175" i="31" s="1"/>
  <c r="P175" i="30" a="1"/>
  <c r="P175" i="30" s="1"/>
  <c r="K15" i="28" a="1"/>
  <c r="K15" i="28" s="1"/>
  <c r="O176" i="27" a="1"/>
  <c r="O176" i="27" s="1"/>
  <c r="N17" i="29" a="1"/>
  <c r="N17" i="29" s="1"/>
  <c r="L175" i="27" a="1"/>
  <c r="L175" i="27" s="1"/>
  <c r="O9" i="31" a="1"/>
  <c r="O9" i="31" s="1"/>
  <c r="N174" i="26" a="1"/>
  <c r="N174" i="26" s="1"/>
  <c r="M12" i="33" a="1"/>
  <c r="M12" i="33" s="1"/>
  <c r="O12" i="31" a="1"/>
  <c r="O12" i="31" s="1"/>
  <c r="N174" i="25" a="1"/>
  <c r="N174" i="25" s="1"/>
  <c r="O16" i="30" a="1"/>
  <c r="O16" i="30" s="1"/>
  <c r="K18" i="32" a="1"/>
  <c r="K18" i="32" s="1"/>
  <c r="K18" i="28" a="1"/>
  <c r="K18" i="28" s="1"/>
  <c r="P9" i="32" a="1"/>
  <c r="P9" i="32" s="1"/>
  <c r="L16" i="30" a="1"/>
  <c r="L16" i="30" s="1"/>
  <c r="N175" i="26" a="1"/>
  <c r="N175" i="26" s="1"/>
  <c r="K16" i="30" a="1"/>
  <c r="K16" i="30" s="1"/>
  <c r="K177" i="32" a="1"/>
  <c r="K177" i="32" s="1"/>
  <c r="L172" i="32" a="1"/>
  <c r="L172" i="32" s="1"/>
  <c r="L16" i="33" a="1"/>
  <c r="L16" i="33" s="1"/>
  <c r="O16" i="26" a="1"/>
  <c r="O16" i="26" s="1"/>
  <c r="N9" i="28" a="1"/>
  <c r="N9" i="28" s="1"/>
  <c r="P12" i="27" a="1"/>
  <c r="P12" i="27" s="1"/>
  <c r="P9" i="29" a="1"/>
  <c r="P9" i="29" s="1"/>
  <c r="L13" i="29" a="1"/>
  <c r="L13" i="29" s="1"/>
  <c r="K18" i="29" a="1"/>
  <c r="K18" i="29" s="1"/>
  <c r="L10" i="25" a="1"/>
  <c r="L10" i="25" s="1"/>
  <c r="K175" i="31" a="1"/>
  <c r="K175" i="31" s="1"/>
  <c r="L18" i="25" a="1"/>
  <c r="L18" i="25" s="1"/>
  <c r="L172" i="30" a="1"/>
  <c r="L172" i="30" s="1"/>
  <c r="L12" i="26" a="1"/>
  <c r="L12" i="26" s="1"/>
  <c r="M13" i="26" a="1"/>
  <c r="M13" i="26" s="1"/>
  <c r="P172" i="31" a="1"/>
  <c r="P172" i="31" s="1"/>
  <c r="P177" i="32" a="1"/>
  <c r="P177" i="32" s="1"/>
  <c r="M16" i="25" a="1"/>
  <c r="M16" i="25" s="1"/>
  <c r="N178" i="30" a="1"/>
  <c r="N178" i="30" s="1"/>
  <c r="P11" i="25" a="1"/>
  <c r="P11" i="25" s="1"/>
  <c r="O176" i="26" a="1"/>
  <c r="O176" i="26" s="1"/>
  <c r="L17" i="30" a="1"/>
  <c r="L17" i="30" s="1"/>
  <c r="L181" i="25" a="1"/>
  <c r="L181" i="25" s="1"/>
  <c r="K179" i="28" a="1"/>
  <c r="K179" i="28" s="1"/>
  <c r="K18" i="33" a="1"/>
  <c r="K18" i="33" s="1"/>
  <c r="L10" i="31" a="1"/>
  <c r="L10" i="31" s="1"/>
  <c r="N180" i="25" a="1"/>
  <c r="N180" i="25" s="1"/>
  <c r="K173" i="31" a="1"/>
  <c r="K173" i="31" s="1"/>
  <c r="P15" i="28" a="1"/>
  <c r="P15" i="28" s="1"/>
  <c r="P17" i="32" a="1"/>
  <c r="P17" i="32" s="1"/>
  <c r="M14" i="28" a="1"/>
  <c r="M14" i="28" s="1"/>
  <c r="O10" i="33" a="1"/>
  <c r="O10" i="33" s="1"/>
  <c r="N177" i="31" a="1"/>
  <c r="N177" i="31" s="1"/>
  <c r="N13" i="31" a="1"/>
  <c r="N13" i="31" s="1"/>
  <c r="P15" i="26" a="1"/>
  <c r="P15" i="26" s="1"/>
  <c r="P16" i="28" a="1"/>
  <c r="P16" i="28" s="1"/>
  <c r="P179" i="25" a="1"/>
  <c r="P179" i="25" s="1"/>
  <c r="P179" i="27" a="1"/>
  <c r="P179" i="27" s="1"/>
  <c r="L178" i="27" a="1"/>
  <c r="L178" i="27" s="1"/>
  <c r="P12" i="29" a="1"/>
  <c r="P12" i="29" s="1"/>
  <c r="N10" i="29" a="1"/>
  <c r="N10" i="29" s="1"/>
  <c r="M174" i="29" a="1"/>
  <c r="M174" i="29" s="1"/>
  <c r="N174" i="27" a="1"/>
  <c r="N174" i="27" s="1"/>
  <c r="O17" i="29" a="1"/>
  <c r="O17" i="29" s="1"/>
  <c r="T181" i="33" a="1"/>
  <c r="T181" i="33" s="1"/>
  <c r="X176" i="33" a="1"/>
  <c r="X176" i="33" s="1"/>
  <c r="S171" i="33" a="1"/>
  <c r="S171" i="33" s="1"/>
  <c r="W17" i="33" a="1"/>
  <c r="W17" i="33" s="1"/>
  <c r="T15" i="33" a="1"/>
  <c r="T15" i="33" s="1"/>
  <c r="X10" i="33" a="1"/>
  <c r="X10" i="33" s="1"/>
  <c r="T178" i="25" a="1"/>
  <c r="T178" i="25" s="1"/>
  <c r="T176" i="25" a="1"/>
  <c r="T176" i="25" s="1"/>
  <c r="X174" i="25" a="1"/>
  <c r="X174" i="25" s="1"/>
  <c r="V17" i="25" a="1"/>
  <c r="V17" i="25" s="1"/>
  <c r="V15" i="25" a="1"/>
  <c r="V15" i="25" s="1"/>
  <c r="T13" i="25" a="1"/>
  <c r="T13" i="25" s="1"/>
  <c r="V11" i="25" a="1"/>
  <c r="V11" i="25" s="1"/>
  <c r="V9" i="25" a="1"/>
  <c r="V9" i="25" s="1"/>
  <c r="T12" i="26" a="1"/>
  <c r="T12" i="26" s="1"/>
  <c r="X175" i="32" a="1"/>
  <c r="X175" i="32" s="1"/>
  <c r="V171" i="32" a="1"/>
  <c r="V171" i="32" s="1"/>
  <c r="W18" i="32" a="1"/>
  <c r="W18" i="32" s="1"/>
  <c r="X13" i="32" a="1"/>
  <c r="X13" i="32" s="1"/>
  <c r="U8" i="32" a="1"/>
  <c r="U8" i="32" s="1"/>
  <c r="S180" i="31" a="1"/>
  <c r="S180" i="31" s="1"/>
  <c r="S178" i="31" a="1"/>
  <c r="S178" i="31" s="1"/>
  <c r="V16" i="30" a="1"/>
  <c r="V16" i="30" s="1"/>
  <c r="V12" i="30" a="1"/>
  <c r="V12" i="30" s="1"/>
  <c r="V11" i="30" a="1"/>
  <c r="V11" i="30" s="1"/>
  <c r="S177" i="28" a="1"/>
  <c r="S177" i="28" s="1"/>
  <c r="X175" i="28" a="1"/>
  <c r="X175" i="28" s="1"/>
  <c r="X171" i="28" a="1"/>
  <c r="X171" i="28" s="1"/>
  <c r="X16" i="28" a="1"/>
  <c r="X16" i="28" s="1"/>
  <c r="U10" i="28" a="1"/>
  <c r="U10" i="28" s="1"/>
  <c r="V179" i="29" a="1"/>
  <c r="V179" i="29" s="1"/>
  <c r="V177" i="29" a="1"/>
  <c r="V177" i="29" s="1"/>
  <c r="W175" i="29" a="1"/>
  <c r="W175" i="29" s="1"/>
  <c r="S171" i="29" a="1"/>
  <c r="S171" i="29" s="1"/>
  <c r="W176" i="33" a="1"/>
  <c r="W176" i="33" s="1"/>
  <c r="T17" i="33" a="1"/>
  <c r="T17" i="33" s="1"/>
  <c r="W10" i="33" a="1"/>
  <c r="W10" i="33" s="1"/>
  <c r="W7" i="33" a="1"/>
  <c r="W7" i="33" s="1"/>
  <c r="S178" i="25" a="1"/>
  <c r="S178" i="25" s="1"/>
  <c r="W174" i="25" a="1"/>
  <c r="W174" i="25" s="1"/>
  <c r="U17" i="25" a="1"/>
  <c r="U17" i="25" s="1"/>
  <c r="U15" i="25" a="1"/>
  <c r="U15" i="25" s="1"/>
  <c r="U11" i="25" a="1"/>
  <c r="U11" i="25" s="1"/>
  <c r="U9" i="25" a="1"/>
  <c r="U9" i="25" s="1"/>
  <c r="X178" i="26" a="1"/>
  <c r="X178" i="26" s="1"/>
  <c r="X9" i="26" a="1"/>
  <c r="X9" i="26" s="1"/>
  <c r="X180" i="32" a="1"/>
  <c r="X180" i="32" s="1"/>
  <c r="W175" i="32" a="1"/>
  <c r="W175" i="32" s="1"/>
  <c r="U171" i="32" a="1"/>
  <c r="U171" i="32" s="1"/>
  <c r="T18" i="32" a="1"/>
  <c r="T18" i="32" s="1"/>
  <c r="U15" i="32" a="1"/>
  <c r="U15" i="32" s="1"/>
  <c r="W13" i="32" a="1"/>
  <c r="W13" i="32" s="1"/>
  <c r="T8" i="32" a="1"/>
  <c r="T8" i="32" s="1"/>
  <c r="V172" i="30" a="1"/>
  <c r="V172" i="30" s="1"/>
  <c r="U16" i="30" a="1"/>
  <c r="U16" i="30" s="1"/>
  <c r="U11" i="30" a="1"/>
  <c r="U11" i="30" s="1"/>
  <c r="X9" i="30" a="1"/>
  <c r="X9" i="30" s="1"/>
  <c r="T179" i="28" a="1"/>
  <c r="T179" i="28" s="1"/>
  <c r="W175" i="28" a="1"/>
  <c r="W175" i="28" s="1"/>
  <c r="W173" i="28" a="1"/>
  <c r="W173" i="28" s="1"/>
  <c r="W171" i="28" a="1"/>
  <c r="W171" i="28" s="1"/>
  <c r="W16" i="28" a="1"/>
  <c r="W16" i="28" s="1"/>
  <c r="S10" i="28" a="1"/>
  <c r="S10" i="28" s="1"/>
  <c r="T179" i="29" a="1"/>
  <c r="T179" i="29" s="1"/>
  <c r="U177" i="29" a="1"/>
  <c r="U177" i="29" s="1"/>
  <c r="U175" i="29" a="1"/>
  <c r="U175" i="29" s="1"/>
  <c r="X173" i="29" a="1"/>
  <c r="X173" i="29" s="1"/>
  <c r="V176" i="33" a="1"/>
  <c r="V176" i="33" s="1"/>
  <c r="X174" i="33" a="1"/>
  <c r="X174" i="33" s="1"/>
  <c r="S17" i="33" a="1"/>
  <c r="S17" i="33" s="1"/>
  <c r="V10" i="33" a="1"/>
  <c r="V10" i="33" s="1"/>
  <c r="V7" i="33" a="1"/>
  <c r="V7" i="33" s="1"/>
  <c r="V174" i="25" a="1"/>
  <c r="V174" i="25" s="1"/>
  <c r="T17" i="25" a="1"/>
  <c r="T17" i="25" s="1"/>
  <c r="T15" i="25" a="1"/>
  <c r="T15" i="25" s="1"/>
  <c r="T11" i="25" a="1"/>
  <c r="T11" i="25" s="1"/>
  <c r="T9" i="25" a="1"/>
  <c r="T9" i="25" s="1"/>
  <c r="U178" i="26" a="1"/>
  <c r="U178" i="26" s="1"/>
  <c r="V15" i="26" a="1"/>
  <c r="V15" i="26" s="1"/>
  <c r="W9" i="26" a="1"/>
  <c r="W9" i="26" s="1"/>
  <c r="W180" i="32" a="1"/>
  <c r="W180" i="32" s="1"/>
  <c r="T175" i="32" a="1"/>
  <c r="T175" i="32" s="1"/>
  <c r="T171" i="32" a="1"/>
  <c r="T171" i="32" s="1"/>
  <c r="S18" i="32" a="1"/>
  <c r="S18" i="32" s="1"/>
  <c r="V13" i="32" a="1"/>
  <c r="V13" i="32" s="1"/>
  <c r="S8" i="32" a="1"/>
  <c r="S8" i="32" s="1"/>
  <c r="U16" i="31" a="1"/>
  <c r="U16" i="31" s="1"/>
  <c r="W179" i="30" a="1"/>
  <c r="W179" i="30" s="1"/>
  <c r="T16" i="30" a="1"/>
  <c r="T16" i="30" s="1"/>
  <c r="V14" i="30" a="1"/>
  <c r="V14" i="30" s="1"/>
  <c r="T11" i="30" a="1"/>
  <c r="T11" i="30" s="1"/>
  <c r="W181" i="28" a="1"/>
  <c r="W181" i="28" s="1"/>
  <c r="U175" i="28" a="1"/>
  <c r="U175" i="28" s="1"/>
  <c r="V173" i="28" a="1"/>
  <c r="V173" i="28" s="1"/>
  <c r="V171" i="28" a="1"/>
  <c r="V171" i="28" s="1"/>
  <c r="V18" i="28" a="1"/>
  <c r="V18" i="28" s="1"/>
  <c r="S179" i="29" a="1"/>
  <c r="S179" i="29" s="1"/>
  <c r="T177" i="29" a="1"/>
  <c r="T177" i="29" s="1"/>
  <c r="V180" i="33" a="1"/>
  <c r="V180" i="33" s="1"/>
  <c r="U176" i="33" a="1"/>
  <c r="U176" i="33" s="1"/>
  <c r="U10" i="33" a="1"/>
  <c r="U10" i="33" s="1"/>
  <c r="U7" i="33" a="1"/>
  <c r="U7" i="33" s="1"/>
  <c r="T174" i="25" a="1"/>
  <c r="T174" i="25" s="1"/>
  <c r="S17" i="25" a="1"/>
  <c r="S17" i="25" s="1"/>
  <c r="S15" i="25" a="1"/>
  <c r="S15" i="25" s="1"/>
  <c r="S11" i="25" a="1"/>
  <c r="S11" i="25" s="1"/>
  <c r="S9" i="25" a="1"/>
  <c r="S9" i="25" s="1"/>
  <c r="T178" i="26" a="1"/>
  <c r="T178" i="26" s="1"/>
  <c r="T176" i="26" a="1"/>
  <c r="T176" i="26" s="1"/>
  <c r="X17" i="26" a="1"/>
  <c r="X17" i="26" s="1"/>
  <c r="U15" i="26" a="1"/>
  <c r="U15" i="26" s="1"/>
  <c r="V9" i="26" a="1"/>
  <c r="V9" i="26" s="1"/>
  <c r="V180" i="32" a="1"/>
  <c r="V180" i="32" s="1"/>
  <c r="W177" i="32" a="1"/>
  <c r="W177" i="32" s="1"/>
  <c r="S171" i="32" a="1"/>
  <c r="S171" i="32" s="1"/>
  <c r="S13" i="32" a="1"/>
  <c r="S13" i="32" s="1"/>
  <c r="X177" i="31" a="1"/>
  <c r="X177" i="31" s="1"/>
  <c r="X175" i="31" a="1"/>
  <c r="X175" i="31" s="1"/>
  <c r="T16" i="31" a="1"/>
  <c r="T16" i="31" s="1"/>
  <c r="X10" i="31" a="1"/>
  <c r="X10" i="31" s="1"/>
  <c r="X8" i="31" a="1"/>
  <c r="X8" i="31" s="1"/>
  <c r="T179" i="30" a="1"/>
  <c r="T179" i="30" s="1"/>
  <c r="S16" i="30" a="1"/>
  <c r="S16" i="30" s="1"/>
  <c r="U14" i="30" a="1"/>
  <c r="U14" i="30" s="1"/>
  <c r="S11" i="30" a="1"/>
  <c r="S11" i="30" s="1"/>
  <c r="V181" i="28" a="1"/>
  <c r="V181" i="28" s="1"/>
  <c r="T175" i="28" a="1"/>
  <c r="T175" i="28" s="1"/>
  <c r="U173" i="28" a="1"/>
  <c r="U173" i="28" s="1"/>
  <c r="U171" i="28" a="1"/>
  <c r="U171" i="28" s="1"/>
  <c r="U18" i="28" a="1"/>
  <c r="U18" i="28" s="1"/>
  <c r="V16" i="28" a="1"/>
  <c r="V16" i="28" s="1"/>
  <c r="W14" i="28" a="1"/>
  <c r="W14" i="28" s="1"/>
  <c r="X8" i="28" a="1"/>
  <c r="X8" i="28" s="1"/>
  <c r="U180" i="33" a="1"/>
  <c r="U180" i="33" s="1"/>
  <c r="X178" i="33" a="1"/>
  <c r="X178" i="33" s="1"/>
  <c r="W174" i="33" a="1"/>
  <c r="W174" i="33" s="1"/>
  <c r="V172" i="33" a="1"/>
  <c r="V172" i="33" s="1"/>
  <c r="V14" i="33" a="1"/>
  <c r="V14" i="33" s="1"/>
  <c r="T10" i="33" a="1"/>
  <c r="T10" i="33" s="1"/>
  <c r="X8" i="33" a="1"/>
  <c r="X8" i="33" s="1"/>
  <c r="T7" i="33" a="1"/>
  <c r="T7" i="33" s="1"/>
  <c r="X177" i="25" a="1"/>
  <c r="X177" i="25" s="1"/>
  <c r="W17" i="26" a="1"/>
  <c r="W17" i="26" s="1"/>
  <c r="T15" i="26" a="1"/>
  <c r="T15" i="26" s="1"/>
  <c r="U11" i="26" a="1"/>
  <c r="U11" i="26" s="1"/>
  <c r="U9" i="26" a="1"/>
  <c r="U9" i="26" s="1"/>
  <c r="S180" i="32" a="1"/>
  <c r="S180" i="32" s="1"/>
  <c r="V177" i="32" a="1"/>
  <c r="V177" i="32" s="1"/>
  <c r="X172" i="32" a="1"/>
  <c r="X172" i="32" s="1"/>
  <c r="V177" i="31" a="1"/>
  <c r="V177" i="31" s="1"/>
  <c r="V175" i="31" a="1"/>
  <c r="V175" i="31" s="1"/>
  <c r="S16" i="31" a="1"/>
  <c r="S16" i="31" s="1"/>
  <c r="V10" i="31" a="1"/>
  <c r="V10" i="31" s="1"/>
  <c r="W8" i="31" a="1"/>
  <c r="W8" i="31" s="1"/>
  <c r="U181" i="30" a="1"/>
  <c r="U181" i="30" s="1"/>
  <c r="S179" i="30" a="1"/>
  <c r="S179" i="30" s="1"/>
  <c r="U177" i="30" a="1"/>
  <c r="U177" i="30" s="1"/>
  <c r="T14" i="30" a="1"/>
  <c r="T14" i="30" s="1"/>
  <c r="U181" i="28" a="1"/>
  <c r="U181" i="28" s="1"/>
  <c r="X178" i="28" a="1"/>
  <c r="X178" i="28" s="1"/>
  <c r="S175" i="28" a="1"/>
  <c r="S175" i="28" s="1"/>
  <c r="T173" i="28" a="1"/>
  <c r="T173" i="28" s="1"/>
  <c r="T171" i="28" a="1"/>
  <c r="T171" i="28" s="1"/>
  <c r="T18" i="28" a="1"/>
  <c r="T18" i="28" s="1"/>
  <c r="T16" i="28" a="1"/>
  <c r="T16" i="28" s="1"/>
  <c r="V14" i="28" a="1"/>
  <c r="V14" i="28" s="1"/>
  <c r="X11" i="28" a="1"/>
  <c r="X11" i="28" s="1"/>
  <c r="W8" i="28" a="1"/>
  <c r="W8" i="28" s="1"/>
  <c r="T180" i="33" a="1"/>
  <c r="T180" i="33" s="1"/>
  <c r="V178" i="33" a="1"/>
  <c r="V178" i="33" s="1"/>
  <c r="U172" i="33" a="1"/>
  <c r="U172" i="33" s="1"/>
  <c r="S14" i="33" a="1"/>
  <c r="S14" i="33" s="1"/>
  <c r="S10" i="33" a="1"/>
  <c r="S10" i="33" s="1"/>
  <c r="W8" i="33" a="1"/>
  <c r="W8" i="33" s="1"/>
  <c r="S7" i="33" a="1"/>
  <c r="S7" i="33" s="1"/>
  <c r="W177" i="25" a="1"/>
  <c r="W177" i="25" s="1"/>
  <c r="U7" i="25" a="1"/>
  <c r="U7" i="25" s="1"/>
  <c r="T9" i="26" a="1"/>
  <c r="T9" i="26" s="1"/>
  <c r="U177" i="32" a="1"/>
  <c r="U177" i="32" s="1"/>
  <c r="W172" i="32" a="1"/>
  <c r="W172" i="32" s="1"/>
  <c r="T177" i="31" a="1"/>
  <c r="T177" i="31" s="1"/>
  <c r="T175" i="31" a="1"/>
  <c r="T175" i="31" s="1"/>
  <c r="X173" i="31" a="1"/>
  <c r="X173" i="31" s="1"/>
  <c r="X171" i="31" a="1"/>
  <c r="X171" i="31" s="1"/>
  <c r="U170" i="31" a="1"/>
  <c r="U170" i="31" s="1"/>
  <c r="W14" i="31" a="1"/>
  <c r="W14" i="31" s="1"/>
  <c r="T10" i="31" a="1"/>
  <c r="T10" i="31" s="1"/>
  <c r="V8" i="31" a="1"/>
  <c r="V8" i="31" s="1"/>
  <c r="X171" i="30" a="1"/>
  <c r="X171" i="30" s="1"/>
  <c r="S14" i="30" a="1"/>
  <c r="S14" i="30" s="1"/>
  <c r="T181" i="28" a="1"/>
  <c r="T181" i="28" s="1"/>
  <c r="V178" i="28" a="1"/>
  <c r="V178" i="28" s="1"/>
  <c r="S173" i="28" a="1"/>
  <c r="S173" i="28" s="1"/>
  <c r="S171" i="28" a="1"/>
  <c r="S171" i="28" s="1"/>
  <c r="S180" i="33" a="1"/>
  <c r="S180" i="33" s="1"/>
  <c r="T178" i="33" a="1"/>
  <c r="T178" i="33" s="1"/>
  <c r="T174" i="33" a="1"/>
  <c r="T174" i="33" s="1"/>
  <c r="T172" i="33" a="1"/>
  <c r="T172" i="33" s="1"/>
  <c r="W18" i="33" a="1"/>
  <c r="W18" i="33" s="1"/>
  <c r="X16" i="33" a="1"/>
  <c r="X16" i="33" s="1"/>
  <c r="X11" i="33" a="1"/>
  <c r="X11" i="33" s="1"/>
  <c r="V8" i="33" a="1"/>
  <c r="V8" i="33" s="1"/>
  <c r="W179" i="25" a="1"/>
  <c r="W179" i="25" s="1"/>
  <c r="U177" i="25" a="1"/>
  <c r="U177" i="25" s="1"/>
  <c r="X171" i="25" a="1"/>
  <c r="X171" i="25" s="1"/>
  <c r="X16" i="25" a="1"/>
  <c r="X16" i="25" s="1"/>
  <c r="X10" i="25" a="1"/>
  <c r="X10" i="25" s="1"/>
  <c r="X8" i="25" a="1"/>
  <c r="X8" i="25" s="1"/>
  <c r="X171" i="26" a="1"/>
  <c r="X171" i="26" s="1"/>
  <c r="U17" i="26" a="1"/>
  <c r="U17" i="26" s="1"/>
  <c r="S15" i="26" a="1"/>
  <c r="S15" i="26" s="1"/>
  <c r="S9" i="26" a="1"/>
  <c r="S9" i="26" s="1"/>
  <c r="V172" i="32" a="1"/>
  <c r="V172" i="32" s="1"/>
  <c r="S175" i="31" a="1"/>
  <c r="S175" i="31" s="1"/>
  <c r="V173" i="31" a="1"/>
  <c r="V173" i="31" s="1"/>
  <c r="W171" i="31" a="1"/>
  <c r="W171" i="31" s="1"/>
  <c r="S10" i="31" a="1"/>
  <c r="S10" i="31" s="1"/>
  <c r="U8" i="31" a="1"/>
  <c r="U8" i="31" s="1"/>
  <c r="W171" i="30" a="1"/>
  <c r="W171" i="30" s="1"/>
  <c r="S181" i="28" a="1"/>
  <c r="S181" i="28" s="1"/>
  <c r="U178" i="28" a="1"/>
  <c r="U178" i="28" s="1"/>
  <c r="T14" i="28" a="1"/>
  <c r="T14" i="28" s="1"/>
  <c r="V11" i="28" a="1"/>
  <c r="V11" i="28" s="1"/>
  <c r="U8" i="28" a="1"/>
  <c r="U8" i="28" s="1"/>
  <c r="X176" i="29" a="1"/>
  <c r="X176" i="29" s="1"/>
  <c r="S174" i="33" a="1"/>
  <c r="S174" i="33" s="1"/>
  <c r="S172" i="33" a="1"/>
  <c r="S172" i="33" s="1"/>
  <c r="W16" i="33" a="1"/>
  <c r="W16" i="33" s="1"/>
  <c r="W11" i="33" a="1"/>
  <c r="W11" i="33" s="1"/>
  <c r="U8" i="33" a="1"/>
  <c r="U8" i="33" s="1"/>
  <c r="V179" i="25" a="1"/>
  <c r="V179" i="25" s="1"/>
  <c r="W175" i="25" a="1"/>
  <c r="W175" i="25" s="1"/>
  <c r="W171" i="25" a="1"/>
  <c r="W171" i="25" s="1"/>
  <c r="W16" i="25" a="1"/>
  <c r="W16" i="25" s="1"/>
  <c r="W10" i="25" a="1"/>
  <c r="W10" i="25" s="1"/>
  <c r="W8" i="25" a="1"/>
  <c r="W8" i="25" s="1"/>
  <c r="S181" i="26" a="1"/>
  <c r="S181" i="26" s="1"/>
  <c r="U179" i="26" a="1"/>
  <c r="U179" i="26" s="1"/>
  <c r="T17" i="26" a="1"/>
  <c r="T17" i="26" s="1"/>
  <c r="S172" i="32" a="1"/>
  <c r="S172" i="32" s="1"/>
  <c r="X179" i="31" a="1"/>
  <c r="X179" i="31" s="1"/>
  <c r="U173" i="31" a="1"/>
  <c r="U173" i="31" s="1"/>
  <c r="V171" i="31" a="1"/>
  <c r="V171" i="31" s="1"/>
  <c r="V14" i="31" a="1"/>
  <c r="V14" i="31" s="1"/>
  <c r="T8" i="31" a="1"/>
  <c r="T8" i="31" s="1"/>
  <c r="V171" i="30" a="1"/>
  <c r="V171" i="30" s="1"/>
  <c r="T178" i="28" a="1"/>
  <c r="T178" i="28" s="1"/>
  <c r="T11" i="28" a="1"/>
  <c r="T11" i="28" s="1"/>
  <c r="T8" i="28" a="1"/>
  <c r="T8" i="28" s="1"/>
  <c r="T181" i="29" a="1"/>
  <c r="T181" i="29" s="1"/>
  <c r="X178" i="29" a="1"/>
  <c r="X178" i="29" s="1"/>
  <c r="W176" i="29" a="1"/>
  <c r="W176" i="29" s="1"/>
  <c r="U172" i="29" a="1"/>
  <c r="U172" i="29" s="1"/>
  <c r="V18" i="33" a="1"/>
  <c r="V18" i="33" s="1"/>
  <c r="V16" i="33" a="1"/>
  <c r="V16" i="33" s="1"/>
  <c r="V11" i="33" a="1"/>
  <c r="V11" i="33" s="1"/>
  <c r="T8" i="33" a="1"/>
  <c r="T8" i="33" s="1"/>
  <c r="U181" i="25" a="1"/>
  <c r="U181" i="25" s="1"/>
  <c r="U179" i="25" a="1"/>
  <c r="U179" i="25" s="1"/>
  <c r="S175" i="25" a="1"/>
  <c r="S175" i="25" s="1"/>
  <c r="U173" i="25" a="1"/>
  <c r="U173" i="25" s="1"/>
  <c r="V171" i="25" a="1"/>
  <c r="V171" i="25" s="1"/>
  <c r="V18" i="25" a="1"/>
  <c r="V18" i="25" s="1"/>
  <c r="V16" i="25" a="1"/>
  <c r="V16" i="25" s="1"/>
  <c r="V10" i="25" a="1"/>
  <c r="V10" i="25" s="1"/>
  <c r="V8" i="25" a="1"/>
  <c r="V8" i="25" s="1"/>
  <c r="W171" i="26" a="1"/>
  <c r="W171" i="26" s="1"/>
  <c r="X18" i="26" a="1"/>
  <c r="X18" i="26" s="1"/>
  <c r="S17" i="26" a="1"/>
  <c r="S17" i="26" s="1"/>
  <c r="X7" i="26" a="1"/>
  <c r="X7" i="26" s="1"/>
  <c r="T17" i="32" a="1"/>
  <c r="T17" i="32" s="1"/>
  <c r="W179" i="31" a="1"/>
  <c r="W179" i="31" s="1"/>
  <c r="W176" i="31" a="1"/>
  <c r="W176" i="31" s="1"/>
  <c r="T173" i="31" a="1"/>
  <c r="T173" i="31" s="1"/>
  <c r="U171" i="31" a="1"/>
  <c r="U171" i="31" s="1"/>
  <c r="W11" i="31" a="1"/>
  <c r="W11" i="31" s="1"/>
  <c r="S8" i="31" a="1"/>
  <c r="S8" i="31" s="1"/>
  <c r="U171" i="30" a="1"/>
  <c r="U171" i="30" s="1"/>
  <c r="X8" i="30" a="1"/>
  <c r="X8" i="30" s="1"/>
  <c r="W7" i="30" a="1"/>
  <c r="W7" i="30" s="1"/>
  <c r="S178" i="28" a="1"/>
  <c r="S178" i="28" s="1"/>
  <c r="X176" i="28" a="1"/>
  <c r="X176" i="28" s="1"/>
  <c r="X174" i="28" a="1"/>
  <c r="X174" i="28" s="1"/>
  <c r="X172" i="28" a="1"/>
  <c r="X172" i="28" s="1"/>
  <c r="W17" i="28" a="1"/>
  <c r="W17" i="28" s="1"/>
  <c r="X177" i="33" a="1"/>
  <c r="X177" i="33" s="1"/>
  <c r="U18" i="33" a="1"/>
  <c r="U18" i="33" s="1"/>
  <c r="S8" i="33" a="1"/>
  <c r="S8" i="33" s="1"/>
  <c r="T181" i="25" a="1"/>
  <c r="T181" i="25" s="1"/>
  <c r="S179" i="25" a="1"/>
  <c r="S179" i="25" s="1"/>
  <c r="T173" i="25" a="1"/>
  <c r="T173" i="25" s="1"/>
  <c r="U171" i="25" a="1"/>
  <c r="U171" i="25" s="1"/>
  <c r="S18" i="25" a="1"/>
  <c r="S18" i="25" s="1"/>
  <c r="U16" i="25" a="1"/>
  <c r="U16" i="25" s="1"/>
  <c r="U10" i="25" a="1"/>
  <c r="U10" i="25" s="1"/>
  <c r="U8" i="25" a="1"/>
  <c r="U8" i="25" s="1"/>
  <c r="V171" i="26" a="1"/>
  <c r="V171" i="26" s="1"/>
  <c r="W18" i="26" a="1"/>
  <c r="W18" i="26" s="1"/>
  <c r="X10" i="26" a="1"/>
  <c r="X10" i="26" s="1"/>
  <c r="X8" i="26" a="1"/>
  <c r="X8" i="26" s="1"/>
  <c r="W7" i="26" a="1"/>
  <c r="W7" i="26" s="1"/>
  <c r="V174" i="32" a="1"/>
  <c r="V174" i="32" s="1"/>
  <c r="X14" i="32" a="1"/>
  <c r="X14" i="32" s="1"/>
  <c r="W12" i="32" a="1"/>
  <c r="W12" i="32" s="1"/>
  <c r="X181" i="31" a="1"/>
  <c r="X181" i="31" s="1"/>
  <c r="V179" i="31" a="1"/>
  <c r="V179" i="31" s="1"/>
  <c r="V176" i="31" a="1"/>
  <c r="V176" i="31" s="1"/>
  <c r="X174" i="31" a="1"/>
  <c r="X174" i="31" s="1"/>
  <c r="T171" i="31" a="1"/>
  <c r="T171" i="31" s="1"/>
  <c r="U11" i="31" a="1"/>
  <c r="U11" i="31" s="1"/>
  <c r="W173" i="30" a="1"/>
  <c r="W173" i="30" s="1"/>
  <c r="T171" i="30" a="1"/>
  <c r="T171" i="30" s="1"/>
  <c r="W8" i="30" a="1"/>
  <c r="W8" i="30" s="1"/>
  <c r="V7" i="30" a="1"/>
  <c r="V7" i="30" s="1"/>
  <c r="W176" i="28" a="1"/>
  <c r="W176" i="28" s="1"/>
  <c r="W174" i="28" a="1"/>
  <c r="W174" i="28" s="1"/>
  <c r="W172" i="28" a="1"/>
  <c r="W172" i="28" s="1"/>
  <c r="V17" i="28" a="1"/>
  <c r="V17" i="28" s="1"/>
  <c r="X15" i="28" a="1"/>
  <c r="X15" i="28" s="1"/>
  <c r="X179" i="33" a="1"/>
  <c r="X179" i="33" s="1"/>
  <c r="U177" i="33" a="1"/>
  <c r="U177" i="33" s="1"/>
  <c r="T18" i="33" a="1"/>
  <c r="T18" i="33" s="1"/>
  <c r="U16" i="33" a="1"/>
  <c r="U16" i="33" s="1"/>
  <c r="U11" i="33" a="1"/>
  <c r="U11" i="33" s="1"/>
  <c r="X9" i="33" a="1"/>
  <c r="X9" i="33" s="1"/>
  <c r="S181" i="25" a="1"/>
  <c r="S181" i="25" s="1"/>
  <c r="S173" i="25" a="1"/>
  <c r="S173" i="25" s="1"/>
  <c r="T171" i="25" a="1"/>
  <c r="T171" i="25" s="1"/>
  <c r="T16" i="25" a="1"/>
  <c r="T16" i="25" s="1"/>
  <c r="T10" i="25" a="1"/>
  <c r="T10" i="25" s="1"/>
  <c r="T8" i="25" a="1"/>
  <c r="T8" i="25" s="1"/>
  <c r="U171" i="26" a="1"/>
  <c r="U171" i="26" s="1"/>
  <c r="V18" i="26" a="1"/>
  <c r="V18" i="26" s="1"/>
  <c r="W10" i="26" a="1"/>
  <c r="W10" i="26" s="1"/>
  <c r="W8" i="26" a="1"/>
  <c r="W8" i="26" s="1"/>
  <c r="U14" i="32" a="1"/>
  <c r="U14" i="32" s="1"/>
  <c r="V12" i="32" a="1"/>
  <c r="V12" i="32" s="1"/>
  <c r="V181" i="31" a="1"/>
  <c r="V181" i="31" s="1"/>
  <c r="T179" i="31" a="1"/>
  <c r="T179" i="31" s="1"/>
  <c r="U176" i="31" a="1"/>
  <c r="U176" i="31" s="1"/>
  <c r="W174" i="31" a="1"/>
  <c r="W174" i="31" s="1"/>
  <c r="S171" i="31" a="1"/>
  <c r="S171" i="31" s="1"/>
  <c r="S171" i="30" a="1"/>
  <c r="S171" i="30" s="1"/>
  <c r="V17" i="30" a="1"/>
  <c r="V17" i="30" s="1"/>
  <c r="X13" i="30" a="1"/>
  <c r="X13" i="30" s="1"/>
  <c r="X10" i="30" a="1"/>
  <c r="X10" i="30" s="1"/>
  <c r="V8" i="30" a="1"/>
  <c r="V8" i="30" s="1"/>
  <c r="X180" i="28" a="1"/>
  <c r="X180" i="28" s="1"/>
  <c r="V176" i="28" a="1"/>
  <c r="V176" i="28" s="1"/>
  <c r="V174" i="28" a="1"/>
  <c r="V174" i="28" s="1"/>
  <c r="V172" i="28" a="1"/>
  <c r="V172" i="28" s="1"/>
  <c r="U17" i="28" a="1"/>
  <c r="U17" i="28" s="1"/>
  <c r="W15" i="28" a="1"/>
  <c r="W15" i="28" s="1"/>
  <c r="V9" i="28" a="1"/>
  <c r="V9" i="28" s="1"/>
  <c r="U178" i="29" a="1"/>
  <c r="U178" i="29" s="1"/>
  <c r="S176" i="29" a="1"/>
  <c r="S176" i="29" s="1"/>
  <c r="X171" i="29" a="1"/>
  <c r="X171" i="29" s="1"/>
  <c r="W179" i="33" a="1"/>
  <c r="W179" i="33" s="1"/>
  <c r="T177" i="33" a="1"/>
  <c r="T177" i="33" s="1"/>
  <c r="X173" i="33" a="1"/>
  <c r="X173" i="33" s="1"/>
  <c r="X171" i="33" a="1"/>
  <c r="X171" i="33" s="1"/>
  <c r="T16" i="33" a="1"/>
  <c r="T16" i="33" s="1"/>
  <c r="T11" i="33" a="1"/>
  <c r="T11" i="33" s="1"/>
  <c r="W9" i="33" a="1"/>
  <c r="W9" i="33" s="1"/>
  <c r="S171" i="25" a="1"/>
  <c r="S171" i="25" s="1"/>
  <c r="S16" i="25" a="1"/>
  <c r="S16" i="25" s="1"/>
  <c r="S10" i="25" a="1"/>
  <c r="S10" i="25" s="1"/>
  <c r="S8" i="25" a="1"/>
  <c r="S8" i="25" s="1"/>
  <c r="T171" i="26" a="1"/>
  <c r="T171" i="26" s="1"/>
  <c r="U18" i="26" a="1"/>
  <c r="U18" i="26" s="1"/>
  <c r="V10" i="26" a="1"/>
  <c r="V10" i="26" s="1"/>
  <c r="U174" i="32" a="1"/>
  <c r="U174" i="32" s="1"/>
  <c r="W170" i="32" a="1"/>
  <c r="W170" i="32" s="1"/>
  <c r="S14" i="32" a="1"/>
  <c r="S14" i="32" s="1"/>
  <c r="U12" i="32" a="1"/>
  <c r="U12" i="32" s="1"/>
  <c r="U181" i="31" a="1"/>
  <c r="U181" i="31" s="1"/>
  <c r="S176" i="31" a="1"/>
  <c r="S176" i="31" s="1"/>
  <c r="U174" i="31" a="1"/>
  <c r="U174" i="31" s="1"/>
  <c r="T11" i="31" a="1"/>
  <c r="T11" i="31" s="1"/>
  <c r="T17" i="30" a="1"/>
  <c r="T17" i="30" s="1"/>
  <c r="W13" i="30" a="1"/>
  <c r="W13" i="30" s="1"/>
  <c r="U8" i="30" a="1"/>
  <c r="U8" i="30" s="1"/>
  <c r="U7" i="30" a="1"/>
  <c r="U7" i="30" s="1"/>
  <c r="W180" i="28" a="1"/>
  <c r="W180" i="28" s="1"/>
  <c r="X177" i="28" a="1"/>
  <c r="X177" i="28" s="1"/>
  <c r="U176" i="28" a="1"/>
  <c r="U176" i="28" s="1"/>
  <c r="U174" i="28" a="1"/>
  <c r="U174" i="28" s="1"/>
  <c r="T172" i="28" a="1"/>
  <c r="T172" i="28" s="1"/>
  <c r="T17" i="28" a="1"/>
  <c r="T17" i="28" s="1"/>
  <c r="V15" i="28" a="1"/>
  <c r="V15" i="28" s="1"/>
  <c r="U9" i="28" a="1"/>
  <c r="U9" i="28" s="1"/>
  <c r="T178" i="29" a="1"/>
  <c r="T178" i="29" s="1"/>
  <c r="X181" i="33" a="1"/>
  <c r="X181" i="33" s="1"/>
  <c r="V179" i="33" a="1"/>
  <c r="V179" i="33" s="1"/>
  <c r="S177" i="33" a="1"/>
  <c r="S177" i="33" s="1"/>
  <c r="W173" i="33" a="1"/>
  <c r="W173" i="33" s="1"/>
  <c r="W171" i="33" a="1"/>
  <c r="W171" i="33" s="1"/>
  <c r="S18" i="33" a="1"/>
  <c r="S18" i="33" s="1"/>
  <c r="V9" i="33" a="1"/>
  <c r="V9" i="33" s="1"/>
  <c r="T18" i="26" a="1"/>
  <c r="T18" i="26" s="1"/>
  <c r="U10" i="26" a="1"/>
  <c r="U10" i="26" s="1"/>
  <c r="V8" i="26" a="1"/>
  <c r="V8" i="26" s="1"/>
  <c r="T176" i="32" a="1"/>
  <c r="T176" i="32" s="1"/>
  <c r="T174" i="32" a="1"/>
  <c r="T174" i="32" s="1"/>
  <c r="V16" i="32" a="1"/>
  <c r="V16" i="32" s="1"/>
  <c r="T12" i="32" a="1"/>
  <c r="T12" i="32" s="1"/>
  <c r="X8" i="32" a="1"/>
  <c r="X8" i="32" s="1"/>
  <c r="T181" i="31" a="1"/>
  <c r="T181" i="31" s="1"/>
  <c r="S174" i="31" a="1"/>
  <c r="S174" i="31" s="1"/>
  <c r="W172" i="31" a="1"/>
  <c r="W172" i="31" s="1"/>
  <c r="V17" i="31" a="1"/>
  <c r="V17" i="31" s="1"/>
  <c r="X15" i="31" a="1"/>
  <c r="X15" i="31" s="1"/>
  <c r="X13" i="31" a="1"/>
  <c r="X13" i="31" s="1"/>
  <c r="S11" i="31" a="1"/>
  <c r="S11" i="31" s="1"/>
  <c r="X9" i="31" a="1"/>
  <c r="X9" i="31" s="1"/>
  <c r="T13" i="30" a="1"/>
  <c r="T13" i="30" s="1"/>
  <c r="X11" i="30" a="1"/>
  <c r="X11" i="30" s="1"/>
  <c r="V180" i="28" a="1"/>
  <c r="V180" i="28" s="1"/>
  <c r="W177" i="28" a="1"/>
  <c r="W177" i="28" s="1"/>
  <c r="T176" i="28" a="1"/>
  <c r="T176" i="28" s="1"/>
  <c r="S172" i="28" a="1"/>
  <c r="S172" i="28" s="1"/>
  <c r="S17" i="28" a="1"/>
  <c r="S17" i="28" s="1"/>
  <c r="U15" i="28" a="1"/>
  <c r="U15" i="28" s="1"/>
  <c r="X12" i="28" a="1"/>
  <c r="X12" i="28" s="1"/>
  <c r="X10" i="28" a="1"/>
  <c r="X10" i="28" s="1"/>
  <c r="S9" i="28" a="1"/>
  <c r="S9" i="28" s="1"/>
  <c r="W181" i="33" a="1"/>
  <c r="W181" i="33" s="1"/>
  <c r="S179" i="33" a="1"/>
  <c r="S179" i="33" s="1"/>
  <c r="U175" i="33" a="1"/>
  <c r="U175" i="33" s="1"/>
  <c r="V173" i="33" a="1"/>
  <c r="V173" i="33" s="1"/>
  <c r="V171" i="33" a="1"/>
  <c r="V171" i="33" s="1"/>
  <c r="U9" i="33" a="1"/>
  <c r="U9" i="33" s="1"/>
  <c r="X180" i="25" a="1"/>
  <c r="X180" i="25" s="1"/>
  <c r="X172" i="25" a="1"/>
  <c r="X172" i="25" s="1"/>
  <c r="S171" i="26" a="1"/>
  <c r="S171" i="26" s="1"/>
  <c r="S18" i="26" a="1"/>
  <c r="S18" i="26" s="1"/>
  <c r="U16" i="26" a="1"/>
  <c r="U16" i="26" s="1"/>
  <c r="T10" i="26" a="1"/>
  <c r="T10" i="26" s="1"/>
  <c r="U8" i="26" a="1"/>
  <c r="U8" i="26" s="1"/>
  <c r="X178" i="32" a="1"/>
  <c r="X178" i="32" s="1"/>
  <c r="V170" i="32" a="1"/>
  <c r="V170" i="32" s="1"/>
  <c r="U16" i="32" a="1"/>
  <c r="U16" i="32" s="1"/>
  <c r="W178" i="31" a="1"/>
  <c r="W178" i="31" s="1"/>
  <c r="U172" i="31" a="1"/>
  <c r="U172" i="31" s="1"/>
  <c r="V15" i="31" a="1"/>
  <c r="V15" i="31" s="1"/>
  <c r="U13" i="31" a="1"/>
  <c r="U13" i="31" s="1"/>
  <c r="V9" i="31" a="1"/>
  <c r="V9" i="31" s="1"/>
  <c r="X178" i="30" a="1"/>
  <c r="X178" i="30" s="1"/>
  <c r="S13" i="30" a="1"/>
  <c r="S13" i="30" s="1"/>
  <c r="T8" i="30" a="1"/>
  <c r="T8" i="30" s="1"/>
  <c r="T7" i="30" a="1"/>
  <c r="T7" i="30" s="1"/>
  <c r="T180" i="28" a="1"/>
  <c r="T180" i="28" s="1"/>
  <c r="V177" i="28" a="1"/>
  <c r="V177" i="28" s="1"/>
  <c r="S176" i="28" a="1"/>
  <c r="S176" i="28" s="1"/>
  <c r="T174" i="28" a="1"/>
  <c r="T174" i="28" s="1"/>
  <c r="X170" i="28" a="1"/>
  <c r="X170" i="28" s="1"/>
  <c r="T15" i="28" a="1"/>
  <c r="T15" i="28" s="1"/>
  <c r="W10" i="28" a="1"/>
  <c r="W10" i="28" s="1"/>
  <c r="V181" i="33" a="1"/>
  <c r="V181" i="33" s="1"/>
  <c r="T175" i="33" a="1"/>
  <c r="T175" i="33" s="1"/>
  <c r="U173" i="33" a="1"/>
  <c r="U173" i="33" s="1"/>
  <c r="U171" i="33" a="1"/>
  <c r="U171" i="33" s="1"/>
  <c r="W12" i="33" a="1"/>
  <c r="W12" i="33" s="1"/>
  <c r="T9" i="33" a="1"/>
  <c r="T9" i="33" s="1"/>
  <c r="V180" i="25" a="1"/>
  <c r="V180" i="25" s="1"/>
  <c r="V176" i="25" a="1"/>
  <c r="V176" i="25" s="1"/>
  <c r="V172" i="25" a="1"/>
  <c r="V172" i="25" s="1"/>
  <c r="X17" i="25" a="1"/>
  <c r="X17" i="25" s="1"/>
  <c r="X15" i="25" a="1"/>
  <c r="X15" i="25" s="1"/>
  <c r="X11" i="25" a="1"/>
  <c r="X11" i="25" s="1"/>
  <c r="X9" i="25" a="1"/>
  <c r="X9" i="25" s="1"/>
  <c r="V174" i="26" a="1"/>
  <c r="V174" i="26" s="1"/>
  <c r="S10" i="26" a="1"/>
  <c r="S10" i="26" s="1"/>
  <c r="T8" i="26" a="1"/>
  <c r="T8" i="26" s="1"/>
  <c r="X171" i="32" a="1"/>
  <c r="X171" i="32" s="1"/>
  <c r="U170" i="32" a="1"/>
  <c r="U170" i="32" s="1"/>
  <c r="W8" i="32" a="1"/>
  <c r="W8" i="32" s="1"/>
  <c r="U178" i="31" a="1"/>
  <c r="U178" i="31" s="1"/>
  <c r="S172" i="31" a="1"/>
  <c r="S172" i="31" s="1"/>
  <c r="T15" i="31" a="1"/>
  <c r="T15" i="31" s="1"/>
  <c r="T13" i="31" a="1"/>
  <c r="T13" i="31" s="1"/>
  <c r="T9" i="31" a="1"/>
  <c r="T9" i="31" s="1"/>
  <c r="W178" i="30" a="1"/>
  <c r="W178" i="30" s="1"/>
  <c r="X16" i="30" a="1"/>
  <c r="X16" i="30" s="1"/>
  <c r="W11" i="30" a="1"/>
  <c r="W11" i="30" s="1"/>
  <c r="S8" i="30" a="1"/>
  <c r="S8" i="30" s="1"/>
  <c r="S7" i="30" a="1"/>
  <c r="S7" i="30" s="1"/>
  <c r="S180" i="28" a="1"/>
  <c r="S180" i="28" s="1"/>
  <c r="U177" i="28" a="1"/>
  <c r="U177" i="28" s="1"/>
  <c r="W170" i="28" a="1"/>
  <c r="W170" i="28" s="1"/>
  <c r="U181" i="33" a="1"/>
  <c r="U181" i="33" s="1"/>
  <c r="S175" i="33" a="1"/>
  <c r="S175" i="33" s="1"/>
  <c r="T173" i="33" a="1"/>
  <c r="T173" i="33" s="1"/>
  <c r="T171" i="33" a="1"/>
  <c r="T171" i="33" s="1"/>
  <c r="X17" i="33" a="1"/>
  <c r="X17" i="33" s="1"/>
  <c r="S9" i="33" a="1"/>
  <c r="S9" i="33" s="1"/>
  <c r="X178" i="25" a="1"/>
  <c r="X178" i="25" s="1"/>
  <c r="U176" i="25" a="1"/>
  <c r="U176" i="25" s="1"/>
  <c r="W17" i="25" a="1"/>
  <c r="W17" i="25" s="1"/>
  <c r="W15" i="25" a="1"/>
  <c r="W15" i="25" s="1"/>
  <c r="W11" i="25" a="1"/>
  <c r="W11" i="25" s="1"/>
  <c r="W9" i="25" a="1"/>
  <c r="W9" i="25" s="1"/>
  <c r="X180" i="26" a="1"/>
  <c r="X180" i="26" s="1"/>
  <c r="X12" i="26" a="1"/>
  <c r="X12" i="26" s="1"/>
  <c r="S8" i="26" a="1"/>
  <c r="S8" i="26" s="1"/>
  <c r="V173" i="32" a="1"/>
  <c r="V173" i="32" s="1"/>
  <c r="W171" i="32" a="1"/>
  <c r="W171" i="32" s="1"/>
  <c r="X18" i="32" a="1"/>
  <c r="X18" i="32" s="1"/>
  <c r="V8" i="32" a="1"/>
  <c r="V8" i="32" s="1"/>
  <c r="U180" i="31" a="1"/>
  <c r="U180" i="31" s="1"/>
  <c r="T178" i="31" a="1"/>
  <c r="T178" i="31" s="1"/>
  <c r="S9" i="31" a="1"/>
  <c r="S9" i="31" s="1"/>
  <c r="T178" i="30" a="1"/>
  <c r="T178" i="30" s="1"/>
  <c r="W16" i="30" a="1"/>
  <c r="W16" i="30" s="1"/>
  <c r="S15" i="28" a="1"/>
  <c r="S15" i="28" s="1"/>
  <c r="W179" i="29" a="1"/>
  <c r="W179" i="29" s="1"/>
  <c r="X177" i="29" a="1"/>
  <c r="X177" i="29" s="1"/>
  <c r="T171" i="29" a="1"/>
  <c r="T171" i="29" s="1"/>
  <c r="X9" i="28" a="1"/>
  <c r="X9" i="28" s="1"/>
  <c r="W18" i="29" a="1"/>
  <c r="W18" i="29" s="1"/>
  <c r="T12" i="29" a="1"/>
  <c r="T12" i="29" s="1"/>
  <c r="V8" i="29" a="1"/>
  <c r="V8" i="29" s="1"/>
  <c r="S178" i="27" a="1"/>
  <c r="S178" i="27" s="1"/>
  <c r="W171" i="27" a="1"/>
  <c r="W171" i="27" s="1"/>
  <c r="T15" i="27" a="1"/>
  <c r="T15" i="27" s="1"/>
  <c r="X174" i="27" a="1"/>
  <c r="X174" i="27" s="1"/>
  <c r="W8" i="27" a="1"/>
  <c r="W8" i="27" s="1"/>
  <c r="V8" i="27" a="1"/>
  <c r="V8" i="27" s="1"/>
  <c r="W9" i="28" a="1"/>
  <c r="W9" i="28" s="1"/>
  <c r="V18" i="29" a="1"/>
  <c r="V18" i="29" s="1"/>
  <c r="X13" i="29" a="1"/>
  <c r="X13" i="29" s="1"/>
  <c r="U8" i="29" a="1"/>
  <c r="U8" i="29" s="1"/>
  <c r="V171" i="27" a="1"/>
  <c r="V171" i="27" s="1"/>
  <c r="W10" i="27" a="1"/>
  <c r="W10" i="27" s="1"/>
  <c r="T13" i="28" a="1"/>
  <c r="T13" i="28" s="1"/>
  <c r="T18" i="29" a="1"/>
  <c r="T18" i="29" s="1"/>
  <c r="W13" i="29" a="1"/>
  <c r="W13" i="29" s="1"/>
  <c r="T8" i="29" a="1"/>
  <c r="T8" i="29" s="1"/>
  <c r="W174" i="27" a="1"/>
  <c r="W174" i="27" s="1"/>
  <c r="U171" i="27" a="1"/>
  <c r="U171" i="27" s="1"/>
  <c r="X10" i="27" a="1"/>
  <c r="X10" i="27" s="1"/>
  <c r="V10" i="27" a="1"/>
  <c r="V10" i="27" s="1"/>
  <c r="T175" i="29" a="1"/>
  <c r="T175" i="29" s="1"/>
  <c r="S18" i="29" a="1"/>
  <c r="S18" i="29" s="1"/>
  <c r="V13" i="29" a="1"/>
  <c r="V13" i="29" s="1"/>
  <c r="S8" i="29" a="1"/>
  <c r="S8" i="29" s="1"/>
  <c r="U181" i="27" a="1"/>
  <c r="U181" i="27" s="1"/>
  <c r="X177" i="27" a="1"/>
  <c r="X177" i="27" s="1"/>
  <c r="V174" i="27" a="1"/>
  <c r="V174" i="27" s="1"/>
  <c r="T171" i="27" a="1"/>
  <c r="T171" i="27" s="1"/>
  <c r="W178" i="29" a="1"/>
  <c r="W178" i="29" s="1"/>
  <c r="X9" i="29" a="1"/>
  <c r="X9" i="29" s="1"/>
  <c r="T181" i="27" a="1"/>
  <c r="T181" i="27" s="1"/>
  <c r="W177" i="27" a="1"/>
  <c r="W177" i="27" s="1"/>
  <c r="S171" i="27" a="1"/>
  <c r="S171" i="27" s="1"/>
  <c r="V8" i="28" a="1"/>
  <c r="V8" i="28" s="1"/>
  <c r="V178" i="29" a="1"/>
  <c r="V178" i="29" s="1"/>
  <c r="W14" i="29" a="1"/>
  <c r="W14" i="29" s="1"/>
  <c r="U13" i="29" a="1"/>
  <c r="U13" i="29" s="1"/>
  <c r="W9" i="29" a="1"/>
  <c r="W9" i="29" s="1"/>
  <c r="S181" i="27" a="1"/>
  <c r="S181" i="27" s="1"/>
  <c r="U10" i="27" a="1"/>
  <c r="U10" i="27" s="1"/>
  <c r="U8" i="27" a="1"/>
  <c r="U8" i="27" s="1"/>
  <c r="S8" i="28" a="1"/>
  <c r="S8" i="28" s="1"/>
  <c r="S178" i="29" a="1"/>
  <c r="S178" i="29" s="1"/>
  <c r="W171" i="29" a="1"/>
  <c r="W171" i="29" s="1"/>
  <c r="T13" i="29" a="1"/>
  <c r="T13" i="29" s="1"/>
  <c r="U9" i="29" a="1"/>
  <c r="U9" i="29" s="1"/>
  <c r="U173" i="27" a="1"/>
  <c r="U173" i="27" s="1"/>
  <c r="T8" i="27" a="1"/>
  <c r="T8" i="27" s="1"/>
  <c r="V171" i="29" a="1"/>
  <c r="V171" i="29" s="1"/>
  <c r="X17" i="29" a="1"/>
  <c r="X17" i="29" s="1"/>
  <c r="W15" i="29" a="1"/>
  <c r="W15" i="29" s="1"/>
  <c r="U14" i="29" a="1"/>
  <c r="U14" i="29" s="1"/>
  <c r="S13" i="29" a="1"/>
  <c r="S13" i="29" s="1"/>
  <c r="T9" i="29" a="1"/>
  <c r="T9" i="29" s="1"/>
  <c r="T173" i="27" a="1"/>
  <c r="T173" i="27" s="1"/>
  <c r="X16" i="27" a="1"/>
  <c r="X16" i="27" s="1"/>
  <c r="S10" i="27" a="1"/>
  <c r="S10" i="27" s="1"/>
  <c r="S8" i="27" a="1"/>
  <c r="S8" i="27" s="1"/>
  <c r="V16" i="27" a="1"/>
  <c r="V16" i="27" s="1"/>
  <c r="U16" i="27" a="1"/>
  <c r="U16" i="27" s="1"/>
  <c r="X170" i="27" a="1"/>
  <c r="X170" i="27" s="1"/>
  <c r="W9" i="27" a="1"/>
  <c r="W9" i="27" s="1"/>
  <c r="X13" i="27" a="1"/>
  <c r="X13" i="27" s="1"/>
  <c r="U11" i="27" a="1"/>
  <c r="U11" i="27" s="1"/>
  <c r="S16" i="28" a="1"/>
  <c r="S16" i="28" s="1"/>
  <c r="W11" i="28" a="1"/>
  <c r="W11" i="28" s="1"/>
  <c r="X174" i="29" a="1"/>
  <c r="X174" i="29" s="1"/>
  <c r="U171" i="29" a="1"/>
  <c r="U171" i="29" s="1"/>
  <c r="U17" i="29" a="1"/>
  <c r="U17" i="29" s="1"/>
  <c r="V15" i="29" a="1"/>
  <c r="V15" i="29" s="1"/>
  <c r="S14" i="29" a="1"/>
  <c r="S14" i="29" s="1"/>
  <c r="X180" i="27" a="1"/>
  <c r="X180" i="27" s="1"/>
  <c r="V176" i="27" a="1"/>
  <c r="V176" i="27" s="1"/>
  <c r="S173" i="27" a="1"/>
  <c r="S173" i="27" s="1"/>
  <c r="W16" i="27" a="1"/>
  <c r="W16" i="27" s="1"/>
  <c r="U176" i="27" a="1"/>
  <c r="U176" i="27" s="1"/>
  <c r="T176" i="27" a="1"/>
  <c r="T176" i="27" s="1"/>
  <c r="X172" i="27" a="1"/>
  <c r="X172" i="27" s="1"/>
  <c r="T16" i="27" a="1"/>
  <c r="T16" i="27" s="1"/>
  <c r="W11" i="27" a="1"/>
  <c r="W11" i="27" s="1"/>
  <c r="T10" i="27" a="1"/>
  <c r="T10" i="27" s="1"/>
  <c r="S11" i="28" a="1"/>
  <c r="S11" i="28" s="1"/>
  <c r="S177" i="29" a="1"/>
  <c r="S177" i="29" s="1"/>
  <c r="W174" i="29" a="1"/>
  <c r="W174" i="29" s="1"/>
  <c r="T17" i="29" a="1"/>
  <c r="T17" i="29" s="1"/>
  <c r="U15" i="29" a="1"/>
  <c r="U15" i="29" s="1"/>
  <c r="X9" i="27" a="1"/>
  <c r="X9" i="27" s="1"/>
  <c r="V9" i="27" a="1"/>
  <c r="V9" i="27" s="1"/>
  <c r="V15" i="27" a="1"/>
  <c r="V15" i="27" s="1"/>
  <c r="U174" i="29" a="1"/>
  <c r="U174" i="29" s="1"/>
  <c r="X7" i="29" a="1"/>
  <c r="X7" i="29" s="1"/>
  <c r="T174" i="29" a="1"/>
  <c r="T174" i="29" s="1"/>
  <c r="V7" i="29" a="1"/>
  <c r="V7" i="29" s="1"/>
  <c r="X11" i="27" a="1"/>
  <c r="X11" i="27" s="1"/>
  <c r="V10" i="28" a="1"/>
  <c r="V10" i="28" s="1"/>
  <c r="V176" i="29" a="1"/>
  <c r="V176" i="29" s="1"/>
  <c r="S174" i="29" a="1"/>
  <c r="S174" i="29" s="1"/>
  <c r="X16" i="29" a="1"/>
  <c r="X16" i="29" s="1"/>
  <c r="X10" i="29" a="1"/>
  <c r="X10" i="29" s="1"/>
  <c r="W179" i="27" a="1"/>
  <c r="W179" i="27" s="1"/>
  <c r="W170" i="27" a="1"/>
  <c r="W170" i="27" s="1"/>
  <c r="X7" i="27" a="1"/>
  <c r="X7" i="27" s="1"/>
  <c r="U176" i="29" a="1"/>
  <c r="U176" i="29" s="1"/>
  <c r="V16" i="29" a="1"/>
  <c r="V16" i="29" s="1"/>
  <c r="W10" i="29" a="1"/>
  <c r="W10" i="29" s="1"/>
  <c r="U7" i="29" a="1"/>
  <c r="U7" i="29" s="1"/>
  <c r="S175" i="27" a="1"/>
  <c r="S175" i="27" s="1"/>
  <c r="V170" i="27" a="1"/>
  <c r="V170" i="27" s="1"/>
  <c r="V11" i="27" a="1"/>
  <c r="V11" i="27" s="1"/>
  <c r="U9" i="27" a="1"/>
  <c r="U9" i="27" s="1"/>
  <c r="U16" i="29" a="1"/>
  <c r="U16" i="29" s="1"/>
  <c r="U10" i="29" a="1"/>
  <c r="U10" i="29" s="1"/>
  <c r="X8" i="29" a="1"/>
  <c r="X8" i="29" s="1"/>
  <c r="S7" i="29" a="1"/>
  <c r="S7" i="29" s="1"/>
  <c r="U170" i="27" a="1"/>
  <c r="U170" i="27" s="1"/>
  <c r="T9" i="27" a="1"/>
  <c r="T9" i="27" s="1"/>
  <c r="U14" i="28" a="1"/>
  <c r="U14" i="28" s="1"/>
  <c r="X179" i="29" a="1"/>
  <c r="X179" i="29" s="1"/>
  <c r="W173" i="29" a="1"/>
  <c r="W173" i="29" s="1"/>
  <c r="X18" i="29" a="1"/>
  <c r="X18" i="29" s="1"/>
  <c r="W12" i="29" a="1"/>
  <c r="W12" i="29" s="1"/>
  <c r="T10" i="29" a="1"/>
  <c r="T10" i="29" s="1"/>
  <c r="W8" i="29" a="1"/>
  <c r="W8" i="29" s="1"/>
  <c r="T178" i="27" a="1"/>
  <c r="T178" i="27" s="1"/>
  <c r="X171" i="27" a="1"/>
  <c r="X171" i="27" s="1"/>
  <c r="U15" i="27" a="1"/>
  <c r="U15" i="27" s="1"/>
  <c r="T11" i="27" a="1"/>
  <c r="T11" i="27" s="1"/>
  <c r="S9" i="27" a="1"/>
  <c r="S9" i="27" s="1"/>
  <c r="S15" i="27" a="1"/>
  <c r="S15" i="27" s="1"/>
  <c r="W17" i="27" a="1"/>
  <c r="W17" i="27" s="1"/>
  <c r="X8" i="27" a="1"/>
  <c r="X8" i="27" s="1"/>
  <c r="T17" i="27" a="1"/>
  <c r="T17" i="27" s="1"/>
  <c r="V12" i="27" a="1"/>
  <c r="V12" i="27" s="1"/>
  <c r="U170" i="29" a="1"/>
  <c r="U170" i="29" s="1"/>
  <c r="X173" i="27" a="1"/>
  <c r="X173" i="27" s="1"/>
  <c r="S18" i="28" a="1"/>
  <c r="S18" i="28" s="1"/>
  <c r="X13" i="26" a="1"/>
  <c r="X13" i="26" s="1"/>
  <c r="V17" i="26" a="1"/>
  <c r="V17" i="26" s="1"/>
  <c r="X14" i="25" a="1"/>
  <c r="X14" i="25" s="1"/>
  <c r="T170" i="31" a="1"/>
  <c r="T170" i="31" s="1"/>
  <c r="X12" i="31" a="1"/>
  <c r="X12" i="31" s="1"/>
  <c r="T7" i="31" a="1"/>
  <c r="T7" i="31" s="1"/>
  <c r="V15" i="33" a="1"/>
  <c r="V15" i="33" s="1"/>
  <c r="V175" i="33" a="1"/>
  <c r="V175" i="33" s="1"/>
  <c r="T18" i="25" a="1"/>
  <c r="T18" i="25" s="1"/>
  <c r="V14" i="25" a="1"/>
  <c r="V14" i="25" s="1"/>
  <c r="T172" i="25" a="1"/>
  <c r="T172" i="25" s="1"/>
  <c r="V14" i="26" a="1"/>
  <c r="V14" i="26" s="1"/>
  <c r="S11" i="26" a="1"/>
  <c r="S11" i="26" s="1"/>
  <c r="U12" i="26" a="1"/>
  <c r="U12" i="26" s="1"/>
  <c r="W170" i="26" a="1"/>
  <c r="W170" i="26" s="1"/>
  <c r="U177" i="26" a="1"/>
  <c r="U177" i="26" s="1"/>
  <c r="S176" i="26" a="1"/>
  <c r="S176" i="26" s="1"/>
  <c r="W180" i="26" a="1"/>
  <c r="W180" i="26" s="1"/>
  <c r="T181" i="26" a="1"/>
  <c r="T181" i="26" s="1"/>
  <c r="S9" i="32" a="1"/>
  <c r="S9" i="32" s="1"/>
  <c r="W11" i="32" a="1"/>
  <c r="W11" i="32" s="1"/>
  <c r="S179" i="32" a="1"/>
  <c r="S179" i="32" s="1"/>
  <c r="W174" i="32" a="1"/>
  <c r="W174" i="32" s="1"/>
  <c r="S175" i="32" a="1"/>
  <c r="S175" i="32" s="1"/>
  <c r="X17" i="31" a="1"/>
  <c r="X17" i="31" s="1"/>
  <c r="V12" i="31" a="1"/>
  <c r="V12" i="31" s="1"/>
  <c r="U9" i="31" a="1"/>
  <c r="U9" i="31" s="1"/>
  <c r="S9" i="30" a="1"/>
  <c r="S9" i="30" s="1"/>
  <c r="S18" i="30" a="1"/>
  <c r="S18" i="30" s="1"/>
  <c r="U13" i="30" a="1"/>
  <c r="U13" i="30" s="1"/>
  <c r="V170" i="30" a="1"/>
  <c r="V170" i="30" s="1"/>
  <c r="V176" i="30" a="1"/>
  <c r="V176" i="30" s="1"/>
  <c r="V7" i="27" a="1"/>
  <c r="V7" i="27" s="1"/>
  <c r="W7" i="28" a="1"/>
  <c r="W7" i="28" s="1"/>
  <c r="S170" i="32" a="1"/>
  <c r="S170" i="32" s="1"/>
  <c r="V10" i="29" a="1"/>
  <c r="V10" i="29" s="1"/>
  <c r="W180" i="25" a="1"/>
  <c r="W180" i="25" s="1"/>
  <c r="U179" i="33" a="1"/>
  <c r="U179" i="33" s="1"/>
  <c r="U179" i="31" a="1"/>
  <c r="U179" i="31" s="1"/>
  <c r="X170" i="33" a="1"/>
  <c r="X170" i="33" s="1"/>
  <c r="W177" i="31" a="1"/>
  <c r="W177" i="31" s="1"/>
  <c r="U180" i="32" a="1"/>
  <c r="U180" i="32" s="1"/>
  <c r="V175" i="32" a="1"/>
  <c r="V175" i="32" s="1"/>
  <c r="T12" i="33" a="1"/>
  <c r="T12" i="33" s="1"/>
  <c r="X170" i="25" a="1"/>
  <c r="X170" i="25" s="1"/>
  <c r="W173" i="25" a="1"/>
  <c r="W173" i="25" s="1"/>
  <c r="V13" i="26" a="1"/>
  <c r="V13" i="26" s="1"/>
  <c r="W13" i="26" a="1"/>
  <c r="W13" i="26" s="1"/>
  <c r="T170" i="26" a="1"/>
  <c r="T170" i="26" s="1"/>
  <c r="T172" i="26" a="1"/>
  <c r="T172" i="26" s="1"/>
  <c r="T177" i="26" a="1"/>
  <c r="T177" i="26" s="1"/>
  <c r="W17" i="32" a="1"/>
  <c r="W17" i="32" s="1"/>
  <c r="S10" i="32" a="1"/>
  <c r="S10" i="32" s="1"/>
  <c r="V15" i="32" a="1"/>
  <c r="V15" i="32" s="1"/>
  <c r="X177" i="32" a="1"/>
  <c r="X177" i="32" s="1"/>
  <c r="T178" i="32" a="1"/>
  <c r="T178" i="32" s="1"/>
  <c r="U18" i="31" a="1"/>
  <c r="U18" i="31" s="1"/>
  <c r="W18" i="31" a="1"/>
  <c r="W18" i="31" s="1"/>
  <c r="U10" i="31" a="1"/>
  <c r="U10" i="31" s="1"/>
  <c r="V172" i="31" a="1"/>
  <c r="V172" i="31" s="1"/>
  <c r="U12" i="30" a="1"/>
  <c r="U12" i="30" s="1"/>
  <c r="S10" i="30" a="1"/>
  <c r="S10" i="30" s="1"/>
  <c r="U15" i="30" a="1"/>
  <c r="U15" i="30" s="1"/>
  <c r="W14" i="30" a="1"/>
  <c r="W14" i="30" s="1"/>
  <c r="W174" i="30" a="1"/>
  <c r="W174" i="30" s="1"/>
  <c r="X174" i="30" a="1"/>
  <c r="X174" i="30" s="1"/>
  <c r="W13" i="27" a="1"/>
  <c r="W13" i="27" s="1"/>
  <c r="V7" i="28" a="1"/>
  <c r="V7" i="28" s="1"/>
  <c r="X7" i="33" a="1"/>
  <c r="X7" i="33" s="1"/>
  <c r="S173" i="29" a="1"/>
  <c r="S173" i="29" s="1"/>
  <c r="T9" i="28" a="1"/>
  <c r="T9" i="28" s="1"/>
  <c r="S11" i="33" a="1"/>
  <c r="S11" i="33" s="1"/>
  <c r="X170" i="32" a="1"/>
  <c r="X170" i="32" s="1"/>
  <c r="X172" i="33" a="1"/>
  <c r="X172" i="33" s="1"/>
  <c r="X15" i="26" a="1"/>
  <c r="X15" i="26" s="1"/>
  <c r="T11" i="26" a="1"/>
  <c r="T11" i="26" s="1"/>
  <c r="U13" i="32" a="1"/>
  <c r="U13" i="32" s="1"/>
  <c r="W15" i="32" a="1"/>
  <c r="W15" i="32" s="1"/>
  <c r="V178" i="30" a="1"/>
  <c r="V178" i="30" s="1"/>
  <c r="S15" i="33" a="1"/>
  <c r="S15" i="33" s="1"/>
  <c r="V13" i="33" a="1"/>
  <c r="V13" i="33" s="1"/>
  <c r="X12" i="25" a="1"/>
  <c r="X12" i="25" s="1"/>
  <c r="W18" i="25" a="1"/>
  <c r="W18" i="25" s="1"/>
  <c r="V170" i="25" a="1"/>
  <c r="V170" i="25" s="1"/>
  <c r="S177" i="25" a="1"/>
  <c r="S177" i="25" s="1"/>
  <c r="W12" i="26" a="1"/>
  <c r="W12" i="26" s="1"/>
  <c r="W16" i="26" a="1"/>
  <c r="W16" i="26" s="1"/>
  <c r="X174" i="26" a="1"/>
  <c r="X174" i="26" s="1"/>
  <c r="S172" i="26" a="1"/>
  <c r="S172" i="26" s="1"/>
  <c r="T175" i="26" a="1"/>
  <c r="T175" i="26" s="1"/>
  <c r="S17" i="32" a="1"/>
  <c r="S17" i="32" s="1"/>
  <c r="T11" i="32" a="1"/>
  <c r="T11" i="32" s="1"/>
  <c r="V7" i="32" a="1"/>
  <c r="V7" i="32" s="1"/>
  <c r="X12" i="32" a="1"/>
  <c r="X12" i="32" s="1"/>
  <c r="T16" i="32" a="1"/>
  <c r="T16" i="32" s="1"/>
  <c r="S178" i="32" a="1"/>
  <c r="S178" i="32" s="1"/>
  <c r="U181" i="32" a="1"/>
  <c r="U181" i="32" s="1"/>
  <c r="U178" i="32" a="1"/>
  <c r="U178" i="32" s="1"/>
  <c r="V18" i="31" a="1"/>
  <c r="V18" i="31" s="1"/>
  <c r="V11" i="31" a="1"/>
  <c r="V11" i="31" s="1"/>
  <c r="T174" i="31" a="1"/>
  <c r="T174" i="31" s="1"/>
  <c r="V9" i="30" a="1"/>
  <c r="V9" i="30" s="1"/>
  <c r="S17" i="30" a="1"/>
  <c r="S17" i="30" s="1"/>
  <c r="V174" i="30" a="1"/>
  <c r="V174" i="30" s="1"/>
  <c r="U175" i="30" a="1"/>
  <c r="U175" i="30" s="1"/>
  <c r="S178" i="30" a="1"/>
  <c r="S178" i="30" s="1"/>
  <c r="U178" i="30" a="1"/>
  <c r="U178" i="30" s="1"/>
  <c r="S170" i="27" a="1"/>
  <c r="S170" i="27" s="1"/>
  <c r="U7" i="28" a="1"/>
  <c r="U7" i="28" s="1"/>
  <c r="V177" i="27" a="1"/>
  <c r="V177" i="27" s="1"/>
  <c r="U179" i="29" a="1"/>
  <c r="U179" i="29" s="1"/>
  <c r="V12" i="33" a="1"/>
  <c r="V12" i="33" s="1"/>
  <c r="W12" i="28" a="1"/>
  <c r="W12" i="28" s="1"/>
  <c r="X13" i="33" a="1"/>
  <c r="X13" i="33" s="1"/>
  <c r="V174" i="33" a="1"/>
  <c r="V174" i="33" s="1"/>
  <c r="U175" i="26" a="1"/>
  <c r="U175" i="26" s="1"/>
  <c r="X9" i="32" a="1"/>
  <c r="X9" i="32" s="1"/>
  <c r="W7" i="25" a="1"/>
  <c r="W7" i="25" s="1"/>
  <c r="X178" i="31" a="1"/>
  <c r="X178" i="31" s="1"/>
  <c r="U7" i="31" a="1"/>
  <c r="U7" i="31" s="1"/>
  <c r="X12" i="33" a="1"/>
  <c r="X12" i="33" s="1"/>
  <c r="T13" i="33" a="1"/>
  <c r="T13" i="33" s="1"/>
  <c r="W15" i="33" a="1"/>
  <c r="W15" i="33" s="1"/>
  <c r="T170" i="33" a="1"/>
  <c r="T170" i="33" s="1"/>
  <c r="T14" i="25" a="1"/>
  <c r="T14" i="25" s="1"/>
  <c r="U170" i="25" a="1"/>
  <c r="U170" i="25" s="1"/>
  <c r="V178" i="25" a="1"/>
  <c r="V178" i="25" s="1"/>
  <c r="S14" i="26" a="1"/>
  <c r="S14" i="26" s="1"/>
  <c r="S12" i="26" a="1"/>
  <c r="S12" i="26" s="1"/>
  <c r="W174" i="26" a="1"/>
  <c r="W174" i="26" s="1"/>
  <c r="W172" i="26" a="1"/>
  <c r="W172" i="26" s="1"/>
  <c r="S175" i="26" a="1"/>
  <c r="S175" i="26" s="1"/>
  <c r="S180" i="26" a="1"/>
  <c r="S180" i="26" s="1"/>
  <c r="U9" i="32" a="1"/>
  <c r="U9" i="32" s="1"/>
  <c r="T14" i="32" a="1"/>
  <c r="T14" i="32" s="1"/>
  <c r="T15" i="32" a="1"/>
  <c r="T15" i="32" s="1"/>
  <c r="X16" i="32" a="1"/>
  <c r="X16" i="32" s="1"/>
  <c r="S176" i="32" a="1"/>
  <c r="S176" i="32" s="1"/>
  <c r="S173" i="32" a="1"/>
  <c r="S173" i="32" s="1"/>
  <c r="T181" i="32" a="1"/>
  <c r="T181" i="32" s="1"/>
  <c r="V181" i="32" a="1"/>
  <c r="V181" i="32" s="1"/>
  <c r="U177" i="31" a="1"/>
  <c r="U177" i="31" s="1"/>
  <c r="V10" i="30" a="1"/>
  <c r="V10" i="30" s="1"/>
  <c r="V18" i="30" a="1"/>
  <c r="V18" i="30" s="1"/>
  <c r="S170" i="30" a="1"/>
  <c r="S170" i="30" s="1"/>
  <c r="T175" i="30" a="1"/>
  <c r="T175" i="30" s="1"/>
  <c r="U174" i="30" a="1"/>
  <c r="U174" i="30" s="1"/>
  <c r="U180" i="30" a="1"/>
  <c r="U180" i="30" s="1"/>
  <c r="V179" i="30" a="1"/>
  <c r="V179" i="30" s="1"/>
  <c r="S180" i="30" a="1"/>
  <c r="S180" i="30" s="1"/>
  <c r="X14" i="27" a="1"/>
  <c r="X14" i="27" s="1"/>
  <c r="V174" i="29" a="1"/>
  <c r="V174" i="29" s="1"/>
  <c r="T7" i="28" a="1"/>
  <c r="T7" i="28" s="1"/>
  <c r="X17" i="28" a="1"/>
  <c r="X17" i="28" s="1"/>
  <c r="S16" i="33" a="1"/>
  <c r="S16" i="33" s="1"/>
  <c r="U7" i="26" a="1"/>
  <c r="U7" i="26" s="1"/>
  <c r="S7" i="25" a="1"/>
  <c r="S7" i="25" s="1"/>
  <c r="T177" i="32" a="1"/>
  <c r="T177" i="32" s="1"/>
  <c r="V178" i="26" a="1"/>
  <c r="V178" i="26" s="1"/>
  <c r="X180" i="31" a="1"/>
  <c r="X180" i="31" s="1"/>
  <c r="W9" i="31" a="1"/>
  <c r="W9" i="31" s="1"/>
  <c r="T14" i="33" a="1"/>
  <c r="T14" i="33" s="1"/>
  <c r="S13" i="33" a="1"/>
  <c r="S13" i="33" s="1"/>
  <c r="U17" i="33" a="1"/>
  <c r="U17" i="33" s="1"/>
  <c r="T180" i="25" a="1"/>
  <c r="T180" i="25" s="1"/>
  <c r="V7" i="26" a="1"/>
  <c r="V7" i="26" s="1"/>
  <c r="T14" i="26" a="1"/>
  <c r="T14" i="26" s="1"/>
  <c r="U13" i="26" a="1"/>
  <c r="U13" i="26" s="1"/>
  <c r="S16" i="26" a="1"/>
  <c r="S16" i="26" s="1"/>
  <c r="U174" i="26" a="1"/>
  <c r="U174" i="26" s="1"/>
  <c r="V172" i="26" a="1"/>
  <c r="V172" i="26" s="1"/>
  <c r="X172" i="26" a="1"/>
  <c r="X172" i="26" s="1"/>
  <c r="W179" i="26" a="1"/>
  <c r="W179" i="26" s="1"/>
  <c r="V181" i="26" a="1"/>
  <c r="V181" i="26" s="1"/>
  <c r="U10" i="32" a="1"/>
  <c r="U10" i="32" s="1"/>
  <c r="W16" i="32" a="1"/>
  <c r="W16" i="32" s="1"/>
  <c r="S181" i="32" a="1"/>
  <c r="S181" i="32" s="1"/>
  <c r="S15" i="31" a="1"/>
  <c r="S15" i="31" s="1"/>
  <c r="S179" i="31" a="1"/>
  <c r="S179" i="31" s="1"/>
  <c r="W17" i="30" a="1"/>
  <c r="W17" i="30" s="1"/>
  <c r="X175" i="30" a="1"/>
  <c r="X175" i="30" s="1"/>
  <c r="S174" i="30" a="1"/>
  <c r="S174" i="30" s="1"/>
  <c r="X181" i="30" a="1"/>
  <c r="X181" i="30" s="1"/>
  <c r="T181" i="30" a="1"/>
  <c r="T181" i="30" s="1"/>
  <c r="V181" i="30" a="1"/>
  <c r="V181" i="30" s="1"/>
  <c r="U12" i="28" a="1"/>
  <c r="U12" i="28" s="1"/>
  <c r="U179" i="28" a="1"/>
  <c r="U179" i="28" s="1"/>
  <c r="S16" i="27" a="1"/>
  <c r="S16" i="27" s="1"/>
  <c r="S7" i="28" a="1"/>
  <c r="S7" i="28" s="1"/>
  <c r="U172" i="28" a="1"/>
  <c r="U172" i="28" s="1"/>
  <c r="T7" i="26" a="1"/>
  <c r="T7" i="26" s="1"/>
  <c r="X14" i="26" a="1"/>
  <c r="X14" i="26" s="1"/>
  <c r="S170" i="25" a="1"/>
  <c r="S170" i="25" s="1"/>
  <c r="V7" i="25" a="1"/>
  <c r="V7" i="25" s="1"/>
  <c r="V17" i="33" a="1"/>
  <c r="V17" i="33" s="1"/>
  <c r="X10" i="32" a="1"/>
  <c r="X10" i="32" s="1"/>
  <c r="U14" i="33" a="1"/>
  <c r="U14" i="33" s="1"/>
  <c r="S172" i="25" a="1"/>
  <c r="S172" i="25" s="1"/>
  <c r="W181" i="25" a="1"/>
  <c r="W181" i="25" s="1"/>
  <c r="V11" i="26" a="1"/>
  <c r="V11" i="26" s="1"/>
  <c r="W14" i="26" a="1"/>
  <c r="W14" i="26" s="1"/>
  <c r="T174" i="26" a="1"/>
  <c r="T174" i="26" s="1"/>
  <c r="U172" i="26" a="1"/>
  <c r="U172" i="26" s="1"/>
  <c r="W177" i="26" a="1"/>
  <c r="W177" i="26" s="1"/>
  <c r="U181" i="26" a="1"/>
  <c r="U181" i="26" s="1"/>
  <c r="U7" i="32" a="1"/>
  <c r="U7" i="32" s="1"/>
  <c r="V11" i="32" a="1"/>
  <c r="V11" i="32" s="1"/>
  <c r="X17" i="32" a="1"/>
  <c r="X17" i="32" s="1"/>
  <c r="W12" i="31" a="1"/>
  <c r="W12" i="31" s="1"/>
  <c r="V16" i="31" a="1"/>
  <c r="V16" i="31" s="1"/>
  <c r="V180" i="31" a="1"/>
  <c r="V180" i="31" s="1"/>
  <c r="T15" i="30" a="1"/>
  <c r="T15" i="30" s="1"/>
  <c r="V175" i="30" a="1"/>
  <c r="V175" i="30" s="1"/>
  <c r="W13" i="28" a="1"/>
  <c r="W13" i="28" s="1"/>
  <c r="V12" i="28" a="1"/>
  <c r="V12" i="28" s="1"/>
  <c r="U7" i="27" a="1"/>
  <c r="U7" i="27" s="1"/>
  <c r="W172" i="27" a="1"/>
  <c r="W172" i="27" s="1"/>
  <c r="X7" i="28" a="1"/>
  <c r="X7" i="28" s="1"/>
  <c r="W170" i="25" a="1"/>
  <c r="W170" i="25" s="1"/>
  <c r="X7" i="30" a="1"/>
  <c r="X7" i="30" s="1"/>
  <c r="U180" i="28" a="1"/>
  <c r="U180" i="28" s="1"/>
  <c r="S174" i="28" a="1"/>
  <c r="S174" i="28" s="1"/>
  <c r="X18" i="33" a="1"/>
  <c r="X18" i="33" s="1"/>
  <c r="T176" i="29" a="1"/>
  <c r="T176" i="29" s="1"/>
  <c r="S14" i="28" a="1"/>
  <c r="S14" i="28" s="1"/>
  <c r="V177" i="25" a="1"/>
  <c r="V177" i="25" s="1"/>
  <c r="T7" i="25" a="1"/>
  <c r="T7" i="25" s="1"/>
  <c r="W178" i="25" a="1"/>
  <c r="W178" i="25" s="1"/>
  <c r="V12" i="26" a="1"/>
  <c r="V12" i="26" s="1"/>
  <c r="W178" i="33" a="1"/>
  <c r="W178" i="33" s="1"/>
  <c r="V12" i="25" a="1"/>
  <c r="V12" i="25" s="1"/>
  <c r="V173" i="25" a="1"/>
  <c r="V173" i="25" s="1"/>
  <c r="S174" i="26" a="1"/>
  <c r="S174" i="26" s="1"/>
  <c r="T9" i="32" a="1"/>
  <c r="T9" i="32" s="1"/>
  <c r="S14" i="31" a="1"/>
  <c r="S14" i="31" s="1"/>
  <c r="T17" i="31" a="1"/>
  <c r="T17" i="31" s="1"/>
  <c r="T172" i="31" a="1"/>
  <c r="T172" i="31" s="1"/>
  <c r="U9" i="30" a="1"/>
  <c r="U9" i="30" s="1"/>
  <c r="U18" i="30" a="1"/>
  <c r="U18" i="30" s="1"/>
  <c r="X176" i="30" a="1"/>
  <c r="X176" i="30" s="1"/>
  <c r="W170" i="30" a="1"/>
  <c r="W170" i="30" s="1"/>
  <c r="X178" i="27" a="1"/>
  <c r="X178" i="27" s="1"/>
  <c r="W7" i="31" a="1"/>
  <c r="W7" i="31" s="1"/>
  <c r="U12" i="27" a="1"/>
  <c r="U12" i="27" s="1"/>
  <c r="V13" i="30" a="1"/>
  <c r="V13" i="30" s="1"/>
  <c r="X11" i="31" a="1"/>
  <c r="X11" i="31" s="1"/>
  <c r="W177" i="33" a="1"/>
  <c r="W177" i="33" s="1"/>
  <c r="X173" i="25" a="1"/>
  <c r="X173" i="25" s="1"/>
  <c r="X18" i="25" a="1"/>
  <c r="X18" i="25" s="1"/>
  <c r="U14" i="31" a="1"/>
  <c r="U14" i="31" s="1"/>
  <c r="T12" i="25" a="1"/>
  <c r="T12" i="25" s="1"/>
  <c r="U174" i="25" a="1"/>
  <c r="U174" i="25" s="1"/>
  <c r="U15" i="33" a="1"/>
  <c r="U15" i="33" s="1"/>
  <c r="U178" i="33" a="1"/>
  <c r="U178" i="33" s="1"/>
  <c r="X13" i="25" a="1"/>
  <c r="X13" i="25" s="1"/>
  <c r="W12" i="25" a="1"/>
  <c r="W12" i="25" s="1"/>
  <c r="U178" i="25" a="1"/>
  <c r="U178" i="25" s="1"/>
  <c r="W15" i="26" a="1"/>
  <c r="W15" i="26" s="1"/>
  <c r="T10" i="32" a="1"/>
  <c r="T10" i="32" s="1"/>
  <c r="S15" i="32" a="1"/>
  <c r="S15" i="32" s="1"/>
  <c r="T13" i="32" a="1"/>
  <c r="T13" i="32" s="1"/>
  <c r="T172" i="32" a="1"/>
  <c r="T172" i="32" s="1"/>
  <c r="W173" i="31" a="1"/>
  <c r="W173" i="31" s="1"/>
  <c r="U10" i="30" a="1"/>
  <c r="U10" i="30" s="1"/>
  <c r="X12" i="30" a="1"/>
  <c r="X12" i="30" s="1"/>
  <c r="S177" i="30" a="1"/>
  <c r="S177" i="30" s="1"/>
  <c r="W176" i="30" a="1"/>
  <c r="W176" i="30" s="1"/>
  <c r="S172" i="30" a="1"/>
  <c r="S172" i="30" s="1"/>
  <c r="X170" i="30" a="1"/>
  <c r="X170" i="30" s="1"/>
  <c r="W179" i="28" a="1"/>
  <c r="W179" i="28" s="1"/>
  <c r="W7" i="27" a="1"/>
  <c r="W7" i="27" s="1"/>
  <c r="S176" i="27" a="1"/>
  <c r="S176" i="27" s="1"/>
  <c r="V9" i="29" a="1"/>
  <c r="V9" i="29" s="1"/>
  <c r="U174" i="27" a="1"/>
  <c r="U174" i="27" s="1"/>
  <c r="V17" i="27" a="1"/>
  <c r="V17" i="27" s="1"/>
  <c r="S13" i="31" a="1"/>
  <c r="S13" i="31" s="1"/>
  <c r="U17" i="31" a="1"/>
  <c r="U17" i="31" s="1"/>
  <c r="U17" i="30" a="1"/>
  <c r="U17" i="30" s="1"/>
  <c r="X181" i="25" a="1"/>
  <c r="X181" i="25" s="1"/>
  <c r="T179" i="25" a="1"/>
  <c r="T179" i="25" s="1"/>
  <c r="X18" i="31" a="1"/>
  <c r="X18" i="31" s="1"/>
  <c r="S170" i="33" a="1"/>
  <c r="S170" i="33" s="1"/>
  <c r="T176" i="33" a="1"/>
  <c r="T176" i="33" s="1"/>
  <c r="T10" i="28" a="1"/>
  <c r="T10" i="28" s="1"/>
  <c r="V13" i="25" a="1"/>
  <c r="V13" i="25" s="1"/>
  <c r="U12" i="33" a="1"/>
  <c r="U12" i="33" s="1"/>
  <c r="S178" i="33" a="1"/>
  <c r="S178" i="33" s="1"/>
  <c r="W172" i="33" a="1"/>
  <c r="W172" i="33" s="1"/>
  <c r="S14" i="25" a="1"/>
  <c r="S14" i="25" s="1"/>
  <c r="X175" i="25" a="1"/>
  <c r="X175" i="25" s="1"/>
  <c r="X179" i="25" a="1"/>
  <c r="X179" i="25" s="1"/>
  <c r="V16" i="26" a="1"/>
  <c r="V16" i="26" s="1"/>
  <c r="V175" i="26" a="1"/>
  <c r="V175" i="26" s="1"/>
  <c r="S7" i="32" a="1"/>
  <c r="S7" i="32" s="1"/>
  <c r="U11" i="32" a="1"/>
  <c r="U11" i="32" s="1"/>
  <c r="V14" i="32" a="1"/>
  <c r="V14" i="32" s="1"/>
  <c r="X176" i="32" a="1"/>
  <c r="X176" i="32" s="1"/>
  <c r="X173" i="32" a="1"/>
  <c r="X173" i="32" s="1"/>
  <c r="U175" i="32" a="1"/>
  <c r="U175" i="32" s="1"/>
  <c r="T14" i="31" a="1"/>
  <c r="T14" i="31" s="1"/>
  <c r="W16" i="31" a="1"/>
  <c r="W16" i="31" s="1"/>
  <c r="U175" i="31" a="1"/>
  <c r="U175" i="31" s="1"/>
  <c r="X177" i="30" a="1"/>
  <c r="X177" i="30" s="1"/>
  <c r="U176" i="30" a="1"/>
  <c r="U176" i="30" s="1"/>
  <c r="X172" i="30" a="1"/>
  <c r="X172" i="30" s="1"/>
  <c r="T172" i="30" a="1"/>
  <c r="T172" i="30" s="1"/>
  <c r="W180" i="30" a="1"/>
  <c r="W180" i="30" s="1"/>
  <c r="V179" i="28" a="1"/>
  <c r="V179" i="28" s="1"/>
  <c r="T170" i="27" a="1"/>
  <c r="T170" i="27" s="1"/>
  <c r="X7" i="25" a="1"/>
  <c r="X7" i="25" s="1"/>
  <c r="U18" i="29" a="1"/>
  <c r="U18" i="29" s="1"/>
  <c r="T7" i="27" a="1"/>
  <c r="T7" i="27" s="1"/>
  <c r="U15" i="31" a="1"/>
  <c r="U15" i="31" s="1"/>
  <c r="V174" i="31" a="1"/>
  <c r="V174" i="31" s="1"/>
  <c r="T180" i="30" a="1"/>
  <c r="T180" i="30" s="1"/>
  <c r="W10" i="30" a="1"/>
  <c r="W10" i="30" s="1"/>
  <c r="W178" i="28" a="1"/>
  <c r="W178" i="28" s="1"/>
  <c r="X181" i="28" a="1"/>
  <c r="X181" i="28" s="1"/>
  <c r="X180" i="33" a="1"/>
  <c r="X180" i="33" s="1"/>
  <c r="T170" i="25" a="1"/>
  <c r="T170" i="25" s="1"/>
  <c r="V170" i="28" a="1"/>
  <c r="V170" i="28" s="1"/>
  <c r="X15" i="33" a="1"/>
  <c r="X15" i="33" s="1"/>
  <c r="T180" i="26" a="1"/>
  <c r="T180" i="26" s="1"/>
  <c r="W13" i="33" a="1"/>
  <c r="W13" i="33" s="1"/>
  <c r="U174" i="33" a="1"/>
  <c r="U174" i="33" s="1"/>
  <c r="S176" i="25" a="1"/>
  <c r="S176" i="25" s="1"/>
  <c r="V175" i="25" a="1"/>
  <c r="V175" i="25" s="1"/>
  <c r="S180" i="25" a="1"/>
  <c r="S180" i="25" s="1"/>
  <c r="U172" i="25" a="1"/>
  <c r="U172" i="25" s="1"/>
  <c r="W178" i="26" a="1"/>
  <c r="W178" i="26" s="1"/>
  <c r="S11" i="32" a="1"/>
  <c r="S11" i="32" s="1"/>
  <c r="W176" i="32" a="1"/>
  <c r="W176" i="32" s="1"/>
  <c r="W173" i="32" a="1"/>
  <c r="W173" i="32" s="1"/>
  <c r="S177" i="32" a="1"/>
  <c r="S177" i="32" s="1"/>
  <c r="W15" i="31" a="1"/>
  <c r="W15" i="31" s="1"/>
  <c r="T12" i="31" a="1"/>
  <c r="T12" i="31" s="1"/>
  <c r="S17" i="31" a="1"/>
  <c r="S17" i="31" s="1"/>
  <c r="X176" i="31" a="1"/>
  <c r="X176" i="31" s="1"/>
  <c r="W180" i="31" a="1"/>
  <c r="W180" i="31" s="1"/>
  <c r="S15" i="30" a="1"/>
  <c r="S15" i="30" s="1"/>
  <c r="W177" i="30" a="1"/>
  <c r="W177" i="30" s="1"/>
  <c r="T176" i="30" a="1"/>
  <c r="T176" i="30" s="1"/>
  <c r="W172" i="30" a="1"/>
  <c r="W172" i="30" s="1"/>
  <c r="U173" i="30" a="1"/>
  <c r="U173" i="30" s="1"/>
  <c r="V180" i="30" a="1"/>
  <c r="V180" i="30" s="1"/>
  <c r="X18" i="28" a="1"/>
  <c r="X18" i="28" s="1"/>
  <c r="S179" i="28" a="1"/>
  <c r="S179" i="28" s="1"/>
  <c r="X172" i="29" a="1"/>
  <c r="X172" i="29" s="1"/>
  <c r="X15" i="27" a="1"/>
  <c r="X15" i="27" s="1"/>
  <c r="X172" i="31" a="1"/>
  <c r="X172" i="31" s="1"/>
  <c r="W178" i="32" a="1"/>
  <c r="W178" i="32" s="1"/>
  <c r="S181" i="31" a="1"/>
  <c r="S181" i="31" s="1"/>
  <c r="X15" i="30" a="1"/>
  <c r="X15" i="30" s="1"/>
  <c r="V180" i="29" a="1"/>
  <c r="V180" i="29" s="1"/>
  <c r="U172" i="32" a="1"/>
  <c r="U172" i="32" s="1"/>
  <c r="X14" i="33" a="1"/>
  <c r="X14" i="33" s="1"/>
  <c r="S170" i="28" a="1"/>
  <c r="S170" i="28" s="1"/>
  <c r="S173" i="33" a="1"/>
  <c r="S173" i="33" s="1"/>
  <c r="S176" i="33" a="1"/>
  <c r="S176" i="33" s="1"/>
  <c r="X176" i="25" a="1"/>
  <c r="X176" i="25" s="1"/>
  <c r="U175" i="25" a="1"/>
  <c r="U175" i="25" s="1"/>
  <c r="V181" i="25" a="1"/>
  <c r="V181" i="25" s="1"/>
  <c r="S174" i="25" a="1"/>
  <c r="S174" i="25" s="1"/>
  <c r="W173" i="26" a="1"/>
  <c r="W173" i="26" s="1"/>
  <c r="U180" i="26" a="1"/>
  <c r="U180" i="26" s="1"/>
  <c r="W9" i="32" a="1"/>
  <c r="W9" i="32" s="1"/>
  <c r="V176" i="32" a="1"/>
  <c r="V176" i="32" s="1"/>
  <c r="U173" i="32" a="1"/>
  <c r="U173" i="32" s="1"/>
  <c r="V178" i="32" a="1"/>
  <c r="V178" i="32" s="1"/>
  <c r="V13" i="31" a="1"/>
  <c r="V13" i="31" s="1"/>
  <c r="S177" i="31" a="1"/>
  <c r="S177" i="31" s="1"/>
  <c r="T18" i="30" a="1"/>
  <c r="T18" i="30" s="1"/>
  <c r="V177" i="30" a="1"/>
  <c r="V177" i="30" s="1"/>
  <c r="S176" i="30" a="1"/>
  <c r="S176" i="30" s="1"/>
  <c r="U172" i="30" a="1"/>
  <c r="U172" i="30" s="1"/>
  <c r="S12" i="28" a="1"/>
  <c r="S12" i="28" s="1"/>
  <c r="W16" i="29" a="1"/>
  <c r="W16" i="29" s="1"/>
  <c r="S170" i="26" a="1"/>
  <c r="S170" i="26" s="1"/>
  <c r="X175" i="29" a="1"/>
  <c r="X175" i="29" s="1"/>
  <c r="X11" i="32" a="1"/>
  <c r="X11" i="32" s="1"/>
  <c r="S12" i="32" a="1"/>
  <c r="S12" i="32" s="1"/>
  <c r="T176" i="31" a="1"/>
  <c r="T176" i="31" s="1"/>
  <c r="X13" i="28" a="1"/>
  <c r="X13" i="28" s="1"/>
  <c r="U16" i="28" a="1"/>
  <c r="U16" i="28" s="1"/>
  <c r="V175" i="28" a="1"/>
  <c r="V175" i="28" s="1"/>
  <c r="W9" i="30" a="1"/>
  <c r="W9" i="30" s="1"/>
  <c r="T177" i="28" a="1"/>
  <c r="T177" i="28" s="1"/>
  <c r="S181" i="33" a="1"/>
  <c r="S181" i="33" s="1"/>
  <c r="V170" i="33" a="1"/>
  <c r="V170" i="33" s="1"/>
  <c r="V177" i="33" a="1"/>
  <c r="V177" i="33" s="1"/>
  <c r="U12" i="25" a="1"/>
  <c r="U12" i="25" s="1"/>
  <c r="W176" i="25" a="1"/>
  <c r="W176" i="25" s="1"/>
  <c r="T175" i="25" a="1"/>
  <c r="T175" i="25" s="1"/>
  <c r="T177" i="25" a="1"/>
  <c r="T177" i="25" s="1"/>
  <c r="S13" i="26" a="1"/>
  <c r="S13" i="26" s="1"/>
  <c r="X11" i="26" a="1"/>
  <c r="X11" i="26" s="1"/>
  <c r="U170" i="26" a="1"/>
  <c r="U170" i="26" s="1"/>
  <c r="V173" i="26" a="1"/>
  <c r="V173" i="26" s="1"/>
  <c r="X181" i="26" a="1"/>
  <c r="X181" i="26" s="1"/>
  <c r="W175" i="26" a="1"/>
  <c r="W175" i="26" s="1"/>
  <c r="U17" i="32" a="1"/>
  <c r="U17" i="32" s="1"/>
  <c r="W10" i="32" a="1"/>
  <c r="W10" i="32" s="1"/>
  <c r="U176" i="32" a="1"/>
  <c r="U176" i="32" s="1"/>
  <c r="T173" i="32" a="1"/>
  <c r="T173" i="32" s="1"/>
  <c r="X179" i="32" a="1"/>
  <c r="X179" i="32" s="1"/>
  <c r="T180" i="32" a="1"/>
  <c r="T180" i="32" s="1"/>
  <c r="W17" i="31" a="1"/>
  <c r="W17" i="31" s="1"/>
  <c r="X14" i="31" a="1"/>
  <c r="X14" i="31" s="1"/>
  <c r="U12" i="31" a="1"/>
  <c r="U12" i="31" s="1"/>
  <c r="V178" i="31" a="1"/>
  <c r="V178" i="31" s="1"/>
  <c r="W12" i="30" a="1"/>
  <c r="W12" i="30" s="1"/>
  <c r="T177" i="30" a="1"/>
  <c r="T177" i="30" s="1"/>
  <c r="V173" i="30" a="1"/>
  <c r="V173" i="30" s="1"/>
  <c r="U179" i="30" a="1"/>
  <c r="U179" i="30" s="1"/>
  <c r="W18" i="28" a="1"/>
  <c r="W18" i="28" s="1"/>
  <c r="U13" i="28" a="1"/>
  <c r="U13" i="28" s="1"/>
  <c r="X179" i="28" a="1"/>
  <c r="X179" i="28" s="1"/>
  <c r="W170" i="29" a="1"/>
  <c r="W170" i="29" s="1"/>
  <c r="W177" i="29" a="1"/>
  <c r="W177" i="29" s="1"/>
  <c r="W180" i="27" a="1"/>
  <c r="W180" i="27" s="1"/>
  <c r="U170" i="28" a="1"/>
  <c r="U170" i="28" s="1"/>
  <c r="W10" i="31" a="1"/>
  <c r="W10" i="31" s="1"/>
  <c r="X173" i="28" a="1"/>
  <c r="X173" i="28" s="1"/>
  <c r="X179" i="30" a="1"/>
  <c r="X179" i="30" s="1"/>
  <c r="X18" i="30" a="1"/>
  <c r="X18" i="30" s="1"/>
  <c r="X7" i="31" a="1"/>
  <c r="X7" i="31" s="1"/>
  <c r="T170" i="30" a="1"/>
  <c r="T170" i="30" s="1"/>
  <c r="T170" i="28" a="1"/>
  <c r="T170" i="28" s="1"/>
  <c r="T179" i="33" a="1"/>
  <c r="T179" i="33" s="1"/>
  <c r="W13" i="25" a="1"/>
  <c r="W13" i="25" s="1"/>
  <c r="S12" i="25" a="1"/>
  <c r="S12" i="25" s="1"/>
  <c r="U180" i="25" a="1"/>
  <c r="U180" i="25" s="1"/>
  <c r="U14" i="26" a="1"/>
  <c r="U14" i="26" s="1"/>
  <c r="X170" i="26" a="1"/>
  <c r="X170" i="26" s="1"/>
  <c r="U173" i="26" a="1"/>
  <c r="U173" i="26" s="1"/>
  <c r="X176" i="26" a="1"/>
  <c r="X176" i="26" s="1"/>
  <c r="S179" i="26" a="1"/>
  <c r="S179" i="26" s="1"/>
  <c r="U18" i="32" a="1"/>
  <c r="U18" i="32" s="1"/>
  <c r="W179" i="32" a="1"/>
  <c r="W179" i="32" s="1"/>
  <c r="W181" i="32" a="1"/>
  <c r="W181" i="32" s="1"/>
  <c r="W13" i="31" a="1"/>
  <c r="W13" i="31" s="1"/>
  <c r="T180" i="31" a="1"/>
  <c r="T180" i="31" s="1"/>
  <c r="T9" i="30" a="1"/>
  <c r="T9" i="30" s="1"/>
  <c r="T173" i="30" a="1"/>
  <c r="T173" i="30" s="1"/>
  <c r="X180" i="30" a="1"/>
  <c r="X180" i="30" s="1"/>
  <c r="T12" i="28" a="1"/>
  <c r="T12" i="28" s="1"/>
  <c r="X181" i="29" a="1"/>
  <c r="X181" i="29" s="1"/>
  <c r="S7" i="27" a="1"/>
  <c r="S7" i="27" s="1"/>
  <c r="S11" i="27" a="1"/>
  <c r="S11" i="27" s="1"/>
  <c r="T170" i="32" a="1"/>
  <c r="T170" i="32" s="1"/>
  <c r="T16" i="26" a="1"/>
  <c r="T16" i="26" s="1"/>
  <c r="S174" i="32" a="1"/>
  <c r="S174" i="32" s="1"/>
  <c r="W14" i="32" a="1"/>
  <c r="W14" i="32" s="1"/>
  <c r="X14" i="30" a="1"/>
  <c r="X14" i="30" s="1"/>
  <c r="W181" i="30" a="1"/>
  <c r="W181" i="30" s="1"/>
  <c r="S7" i="31" a="1"/>
  <c r="S7" i="31" s="1"/>
  <c r="T12" i="30" a="1"/>
  <c r="T12" i="30" s="1"/>
  <c r="S12" i="33" a="1"/>
  <c r="S12" i="33" s="1"/>
  <c r="W180" i="33" a="1"/>
  <c r="W180" i="33" s="1"/>
  <c r="S13" i="25" a="1"/>
  <c r="S13" i="25" s="1"/>
  <c r="U13" i="25" a="1"/>
  <c r="U13" i="25" s="1"/>
  <c r="V170" i="26" a="1"/>
  <c r="V170" i="26" s="1"/>
  <c r="T173" i="26" a="1"/>
  <c r="T173" i="26" s="1"/>
  <c r="S177" i="26" a="1"/>
  <c r="S177" i="26" s="1"/>
  <c r="W176" i="26" a="1"/>
  <c r="W176" i="26" s="1"/>
  <c r="V180" i="26" a="1"/>
  <c r="V180" i="26" s="1"/>
  <c r="X15" i="32" a="1"/>
  <c r="X15" i="32" s="1"/>
  <c r="W7" i="32" a="1"/>
  <c r="W7" i="32" s="1"/>
  <c r="V179" i="32" a="1"/>
  <c r="V179" i="32" s="1"/>
  <c r="T18" i="31" a="1"/>
  <c r="T18" i="31" s="1"/>
  <c r="W181" i="31" a="1"/>
  <c r="W181" i="31" s="1"/>
  <c r="T10" i="30" a="1"/>
  <c r="T10" i="30" s="1"/>
  <c r="S175" i="30" a="1"/>
  <c r="S175" i="30" s="1"/>
  <c r="S173" i="30" a="1"/>
  <c r="S173" i="30" s="1"/>
  <c r="S181" i="30" a="1"/>
  <c r="S181" i="30" s="1"/>
  <c r="V13" i="28" a="1"/>
  <c r="V13" i="28" s="1"/>
  <c r="X175" i="27" a="1"/>
  <c r="X175" i="27" s="1"/>
  <c r="U11" i="28" a="1"/>
  <c r="U11" i="28" s="1"/>
  <c r="X181" i="27" a="1"/>
  <c r="X181" i="27" s="1"/>
  <c r="X18" i="27" a="1"/>
  <c r="X18" i="27" s="1"/>
  <c r="X181" i="32" a="1"/>
  <c r="X181" i="32" s="1"/>
  <c r="S173" i="31" a="1"/>
  <c r="S173" i="31" s="1"/>
  <c r="X179" i="26" a="1"/>
  <c r="X179" i="26" s="1"/>
  <c r="S170" i="31" a="1"/>
  <c r="S170" i="31" s="1"/>
  <c r="W170" i="31" a="1"/>
  <c r="W170" i="31" s="1"/>
  <c r="U170" i="30" a="1"/>
  <c r="U170" i="30" s="1"/>
  <c r="U13" i="33" a="1"/>
  <c r="U13" i="33" s="1"/>
  <c r="W170" i="33" a="1"/>
  <c r="W170" i="33" s="1"/>
  <c r="W175" i="33" a="1"/>
  <c r="W175" i="33" s="1"/>
  <c r="U14" i="25" a="1"/>
  <c r="U14" i="25" s="1"/>
  <c r="W14" i="25" a="1"/>
  <c r="W14" i="25" s="1"/>
  <c r="X16" i="26" a="1"/>
  <c r="X16" i="26" s="1"/>
  <c r="X173" i="26" a="1"/>
  <c r="X173" i="26" s="1"/>
  <c r="X177" i="26" a="1"/>
  <c r="X177" i="26" s="1"/>
  <c r="V176" i="26" a="1"/>
  <c r="V176" i="26" s="1"/>
  <c r="X175" i="26" a="1"/>
  <c r="X175" i="26" s="1"/>
  <c r="S178" i="26" a="1"/>
  <c r="S178" i="26" s="1"/>
  <c r="V9" i="32" a="1"/>
  <c r="V9" i="32" s="1"/>
  <c r="S16" i="32" a="1"/>
  <c r="S16" i="32" s="1"/>
  <c r="U179" i="32" a="1"/>
  <c r="U179" i="32" s="1"/>
  <c r="S12" i="31" a="1"/>
  <c r="S12" i="31" s="1"/>
  <c r="V15" i="30" a="1"/>
  <c r="V15" i="30" s="1"/>
  <c r="X173" i="30" a="1"/>
  <c r="X173" i="30" s="1"/>
  <c r="S13" i="28" a="1"/>
  <c r="S13" i="28" s="1"/>
  <c r="X14" i="28" a="1"/>
  <c r="X14" i="28" s="1"/>
  <c r="X170" i="31" a="1"/>
  <c r="X170" i="31" s="1"/>
  <c r="X11" i="29" a="1"/>
  <c r="X11" i="29" s="1"/>
  <c r="W172" i="25" a="1"/>
  <c r="W172" i="25" s="1"/>
  <c r="S7" i="26" a="1"/>
  <c r="S7" i="26" s="1"/>
  <c r="X7" i="32" a="1"/>
  <c r="X7" i="32" s="1"/>
  <c r="W181" i="26" a="1"/>
  <c r="W181" i="26" s="1"/>
  <c r="W175" i="31" a="1"/>
  <c r="W175" i="31" s="1"/>
  <c r="X16" i="31" a="1"/>
  <c r="X16" i="31" s="1"/>
  <c r="V170" i="31" a="1"/>
  <c r="V170" i="31" s="1"/>
  <c r="V18" i="32" a="1"/>
  <c r="V18" i="32" s="1"/>
  <c r="W14" i="33" a="1"/>
  <c r="W14" i="33" s="1"/>
  <c r="U170" i="33" a="1"/>
  <c r="U170" i="33" s="1"/>
  <c r="X175" i="33" a="1"/>
  <c r="X175" i="33" s="1"/>
  <c r="U18" i="25" a="1"/>
  <c r="U18" i="25" s="1"/>
  <c r="W11" i="26" a="1"/>
  <c r="W11" i="26" s="1"/>
  <c r="T13" i="26" a="1"/>
  <c r="T13" i="26" s="1"/>
  <c r="S173" i="26" a="1"/>
  <c r="S173" i="26" s="1"/>
  <c r="V177" i="26" a="1"/>
  <c r="V177" i="26" s="1"/>
  <c r="U176" i="26" a="1"/>
  <c r="U176" i="26" s="1"/>
  <c r="T179" i="26" a="1"/>
  <c r="T179" i="26" s="1"/>
  <c r="V179" i="26" a="1"/>
  <c r="V179" i="26" s="1"/>
  <c r="T7" i="32" a="1"/>
  <c r="T7" i="32" s="1"/>
  <c r="V17" i="32" a="1"/>
  <c r="V17" i="32" s="1"/>
  <c r="V10" i="32" a="1"/>
  <c r="V10" i="32" s="1"/>
  <c r="T179" i="32" a="1"/>
  <c r="T179" i="32" s="1"/>
  <c r="X174" i="32" a="1"/>
  <c r="X174" i="32" s="1"/>
  <c r="S18" i="31" a="1"/>
  <c r="S18" i="31" s="1"/>
  <c r="V7" i="31" a="1"/>
  <c r="V7" i="31" s="1"/>
  <c r="X17" i="30" a="1"/>
  <c r="X17" i="30" s="1"/>
  <c r="W18" i="30" a="1"/>
  <c r="W18" i="30" s="1"/>
  <c r="S12" i="30" a="1"/>
  <c r="S12" i="30" s="1"/>
  <c r="W15" i="30" a="1"/>
  <c r="W15" i="30" s="1"/>
  <c r="T174" i="30" a="1"/>
  <c r="T174" i="30" s="1"/>
  <c r="W175" i="30" a="1"/>
  <c r="W175" i="30" s="1"/>
  <c r="V14" i="29" a="1"/>
  <c r="V14" i="29" s="1"/>
  <c r="S170" i="29" a="1"/>
  <c r="S170" i="29" s="1"/>
  <c r="U180" i="29" a="1"/>
  <c r="U180" i="29" s="1"/>
  <c r="X17" i="27" a="1"/>
  <c r="X17" i="27" s="1"/>
  <c r="T14" i="27" a="1"/>
  <c r="T14" i="27" s="1"/>
  <c r="U17" i="27" a="1"/>
  <c r="U17" i="27" s="1"/>
  <c r="V13" i="27" a="1"/>
  <c r="V13" i="27" s="1"/>
  <c r="T179" i="27" a="1"/>
  <c r="T179" i="27" s="1"/>
  <c r="W173" i="27" a="1"/>
  <c r="W173" i="27" s="1"/>
  <c r="T174" i="27" a="1"/>
  <c r="T174" i="27" s="1"/>
  <c r="V181" i="27" a="1"/>
  <c r="V181" i="27" s="1"/>
  <c r="W11" i="29" a="1"/>
  <c r="W11" i="29" s="1"/>
  <c r="S18" i="27" a="1"/>
  <c r="S18" i="27" s="1"/>
  <c r="S179" i="27" a="1"/>
  <c r="S179" i="27" s="1"/>
  <c r="U175" i="27" a="1"/>
  <c r="U175" i="27" s="1"/>
  <c r="W175" i="27" a="1"/>
  <c r="W175" i="27" s="1"/>
  <c r="W12" i="27" a="1"/>
  <c r="W12" i="27" s="1"/>
  <c r="T11" i="29" a="1"/>
  <c r="T11" i="29" s="1"/>
  <c r="S180" i="29" a="1"/>
  <c r="S180" i="29" s="1"/>
  <c r="T13" i="27" a="1"/>
  <c r="T13" i="27" s="1"/>
  <c r="S12" i="27" a="1"/>
  <c r="S12" i="27" s="1"/>
  <c r="X179" i="27" a="1"/>
  <c r="X179" i="27" s="1"/>
  <c r="X176" i="27" a="1"/>
  <c r="X176" i="27" s="1"/>
  <c r="U177" i="27" a="1"/>
  <c r="U177" i="27" s="1"/>
  <c r="V17" i="29" a="1"/>
  <c r="V17" i="29" s="1"/>
  <c r="X12" i="29" a="1"/>
  <c r="X12" i="29" s="1"/>
  <c r="S11" i="29" a="1"/>
  <c r="S11" i="29" s="1"/>
  <c r="S16" i="29" a="1"/>
  <c r="S16" i="29" s="1"/>
  <c r="S9" i="29" a="1"/>
  <c r="S9" i="29" s="1"/>
  <c r="V181" i="29" a="1"/>
  <c r="V181" i="29" s="1"/>
  <c r="V14" i="27" a="1"/>
  <c r="V14" i="27" s="1"/>
  <c r="U13" i="27" a="1"/>
  <c r="U13" i="27" s="1"/>
  <c r="S177" i="27" a="1"/>
  <c r="S177" i="27" s="1"/>
  <c r="V180" i="27" a="1"/>
  <c r="V180" i="27" s="1"/>
  <c r="V12" i="29" a="1"/>
  <c r="V12" i="29" s="1"/>
  <c r="U11" i="29" a="1"/>
  <c r="U11" i="29" s="1"/>
  <c r="S10" i="29" a="1"/>
  <c r="S10" i="29" s="1"/>
  <c r="W172" i="29" a="1"/>
  <c r="W172" i="29" s="1"/>
  <c r="T172" i="29" a="1"/>
  <c r="T172" i="29" s="1"/>
  <c r="W14" i="27" a="1"/>
  <c r="W14" i="27" s="1"/>
  <c r="S172" i="27" a="1"/>
  <c r="S172" i="27" s="1"/>
  <c r="V178" i="27" a="1"/>
  <c r="V178" i="27" s="1"/>
  <c r="U172" i="27" a="1"/>
  <c r="U172" i="27" s="1"/>
  <c r="U12" i="29" a="1"/>
  <c r="U12" i="29" s="1"/>
  <c r="T16" i="29" a="1"/>
  <c r="T16" i="29" s="1"/>
  <c r="V173" i="29" a="1"/>
  <c r="V173" i="29" s="1"/>
  <c r="T173" i="29" a="1"/>
  <c r="T173" i="29" s="1"/>
  <c r="T180" i="29" a="1"/>
  <c r="T180" i="29" s="1"/>
  <c r="V173" i="27" a="1"/>
  <c r="V173" i="27" s="1"/>
  <c r="T180" i="27" a="1"/>
  <c r="T180" i="27" s="1"/>
  <c r="V11" i="29" a="1"/>
  <c r="V11" i="29" s="1"/>
  <c r="S175" i="29" a="1"/>
  <c r="S175" i="29" s="1"/>
  <c r="W181" i="29" a="1"/>
  <c r="W181" i="29" s="1"/>
  <c r="U179" i="27" a="1"/>
  <c r="U179" i="27" s="1"/>
  <c r="T175" i="27" a="1"/>
  <c r="T175" i="27" s="1"/>
  <c r="W181" i="27" a="1"/>
  <c r="W181" i="27" s="1"/>
  <c r="X15" i="29" a="1"/>
  <c r="X15" i="29" s="1"/>
  <c r="S174" i="27" a="1"/>
  <c r="S174" i="27" s="1"/>
  <c r="W176" i="27" a="1"/>
  <c r="W176" i="27" s="1"/>
  <c r="U181" i="29" a="1"/>
  <c r="U181" i="29" s="1"/>
  <c r="U178" i="27" a="1"/>
  <c r="U178" i="27" s="1"/>
  <c r="T15" i="29" a="1"/>
  <c r="T15" i="29" s="1"/>
  <c r="S12" i="29" a="1"/>
  <c r="S12" i="29" s="1"/>
  <c r="S180" i="27" a="1"/>
  <c r="S180" i="27" s="1"/>
  <c r="S15" i="29" a="1"/>
  <c r="S15" i="29" s="1"/>
  <c r="W17" i="29" a="1"/>
  <c r="W17" i="29" s="1"/>
  <c r="S17" i="29" a="1"/>
  <c r="S17" i="29" s="1"/>
  <c r="W7" i="29" a="1"/>
  <c r="W7" i="29" s="1"/>
  <c r="V172" i="29" a="1"/>
  <c r="V172" i="29" s="1"/>
  <c r="V175" i="29" a="1"/>
  <c r="V175" i="29" s="1"/>
  <c r="X180" i="29" a="1"/>
  <c r="X180" i="29" s="1"/>
  <c r="S14" i="27" a="1"/>
  <c r="S14" i="27" s="1"/>
  <c r="S17" i="27" a="1"/>
  <c r="S17" i="27" s="1"/>
  <c r="V175" i="27" a="1"/>
  <c r="V175" i="27" s="1"/>
  <c r="V179" i="27" a="1"/>
  <c r="V179" i="27" s="1"/>
  <c r="T7" i="29" a="1"/>
  <c r="T7" i="29" s="1"/>
  <c r="X170" i="29" a="1"/>
  <c r="X170" i="29" s="1"/>
  <c r="U173" i="29" a="1"/>
  <c r="U173" i="29" s="1"/>
  <c r="S172" i="29" a="1"/>
  <c r="S172" i="29" s="1"/>
  <c r="S181" i="29" a="1"/>
  <c r="S181" i="29" s="1"/>
  <c r="U18" i="27" a="1"/>
  <c r="U18" i="27" s="1"/>
  <c r="S13" i="27" a="1"/>
  <c r="S13" i="27" s="1"/>
  <c r="V18" i="27" a="1"/>
  <c r="V18" i="27" s="1"/>
  <c r="T177" i="27" a="1"/>
  <c r="T177" i="27" s="1"/>
  <c r="T14" i="29" a="1"/>
  <c r="T14" i="29" s="1"/>
  <c r="V170" i="29" a="1"/>
  <c r="V170" i="29" s="1"/>
  <c r="T18" i="27" a="1"/>
  <c r="T18" i="27" s="1"/>
  <c r="U14" i="27" a="1"/>
  <c r="U14" i="27" s="1"/>
  <c r="W18" i="27" a="1"/>
  <c r="W18" i="27" s="1"/>
  <c r="W178" i="27" a="1"/>
  <c r="W178" i="27" s="1"/>
  <c r="X14" i="29" a="1"/>
  <c r="X14" i="29" s="1"/>
  <c r="T170" i="29" a="1"/>
  <c r="T170" i="29" s="1"/>
  <c r="X12" i="27" a="1"/>
  <c r="X12" i="27" s="1"/>
  <c r="W15" i="27" a="1"/>
  <c r="W15" i="27" s="1"/>
  <c r="T12" i="27" a="1"/>
  <c r="T12" i="27" s="1"/>
  <c r="T172" i="27" a="1"/>
  <c r="T172" i="27" s="1"/>
  <c r="U180" i="27" a="1"/>
  <c r="U180" i="27" s="1"/>
  <c r="V172" i="27" a="1"/>
  <c r="V172" i="27" s="1"/>
  <c r="W180" i="29" a="1"/>
  <c r="W180" i="29" s="1"/>
  <c r="K172" i="20" a="1"/>
  <c r="K172" i="20" s="1"/>
  <c r="K173" i="20" a="1"/>
  <c r="K173" i="20" s="1"/>
  <c r="O9" i="20" a="1"/>
  <c r="O9" i="20" s="1"/>
  <c r="O17" i="20" a="1"/>
  <c r="O17" i="20" s="1"/>
  <c r="P18" i="20" a="1"/>
  <c r="P18" i="20" s="1"/>
  <c r="P13" i="20" a="1"/>
  <c r="P13" i="20" s="1"/>
  <c r="O10" i="20" a="1"/>
  <c r="O10" i="20" s="1"/>
  <c r="P16" i="20" a="1"/>
  <c r="P16" i="20" s="1"/>
  <c r="P14" i="20" a="1"/>
  <c r="P14" i="20" s="1"/>
  <c r="O16" i="20" a="1"/>
  <c r="O16" i="20" s="1"/>
  <c r="P17" i="20" a="1"/>
  <c r="P17" i="20" s="1"/>
  <c r="O12" i="20" a="1"/>
  <c r="O12" i="20" s="1"/>
  <c r="O18" i="20" a="1"/>
  <c r="O18" i="20" s="1"/>
  <c r="O13" i="20" a="1"/>
  <c r="O13" i="20" s="1"/>
  <c r="O14" i="20" a="1"/>
  <c r="O14" i="20" s="1"/>
  <c r="O15" i="20" a="1"/>
  <c r="O15" i="20" s="1"/>
  <c r="P12" i="20" a="1"/>
  <c r="P12" i="20" s="1"/>
  <c r="P15" i="20" a="1"/>
  <c r="P15" i="20" s="1"/>
  <c r="O11" i="20" a="1"/>
  <c r="O11" i="20" s="1"/>
  <c r="P9" i="20" a="1"/>
  <c r="P9" i="20" s="1"/>
  <c r="P10" i="20" a="1"/>
  <c r="P10" i="20" s="1"/>
  <c r="P11" i="20" a="1"/>
  <c r="P11" i="20" s="1"/>
  <c r="J32" i="4"/>
  <c r="M172" i="20" a="1"/>
  <c r="M172" i="20" s="1"/>
  <c r="M173" i="20" a="1"/>
  <c r="M173" i="20" s="1"/>
  <c r="K175" i="20" a="1"/>
  <c r="K175" i="20" s="1"/>
  <c r="L175" i="20" a="1"/>
  <c r="L175" i="20" s="1"/>
  <c r="P179" i="20" a="1"/>
  <c r="P179" i="20" s="1"/>
  <c r="L180" i="20" a="1"/>
  <c r="L180" i="20" s="1"/>
  <c r="P172" i="20" a="1"/>
  <c r="P172" i="20" s="1"/>
  <c r="O173" i="20" a="1"/>
  <c r="O173" i="20" s="1"/>
  <c r="P181" i="20" a="1"/>
  <c r="P181" i="20" s="1"/>
  <c r="K176" i="20" a="1"/>
  <c r="K176" i="20" s="1"/>
  <c r="L172" i="20" a="1"/>
  <c r="L172" i="20" s="1"/>
  <c r="K178" i="20" a="1"/>
  <c r="K178" i="20" s="1"/>
  <c r="N181" i="20" a="1"/>
  <c r="N181" i="20" s="1"/>
  <c r="M179" i="20" a="1"/>
  <c r="M179" i="20" s="1"/>
  <c r="L177" i="20" a="1"/>
  <c r="L177" i="20" s="1"/>
  <c r="O175" i="20" a="1"/>
  <c r="O175" i="20" s="1"/>
  <c r="O172" i="20" a="1"/>
  <c r="O172" i="20" s="1"/>
  <c r="P174" i="20" a="1"/>
  <c r="P174" i="20" s="1"/>
  <c r="O180" i="20" a="1"/>
  <c r="O180" i="20" s="1"/>
  <c r="N172" i="20" a="1"/>
  <c r="N172" i="20" s="1"/>
  <c r="L178" i="20" a="1"/>
  <c r="L178" i="20" s="1"/>
  <c r="N179" i="20" a="1"/>
  <c r="N179" i="20" s="1"/>
  <c r="M180" i="20" a="1"/>
  <c r="M180" i="20" s="1"/>
  <c r="O179" i="20" a="1"/>
  <c r="O179" i="20" s="1"/>
  <c r="P175" i="20" a="1"/>
  <c r="P175" i="20" s="1"/>
  <c r="P176" i="20" a="1"/>
  <c r="P176" i="20" s="1"/>
  <c r="K174" i="20" a="1"/>
  <c r="K174" i="20" s="1"/>
  <c r="P177" i="20" a="1"/>
  <c r="P177" i="20" s="1"/>
  <c r="M174" i="20" a="1"/>
  <c r="M174" i="20" s="1"/>
  <c r="P180" i="20" a="1"/>
  <c r="P180" i="20" s="1"/>
  <c r="N174" i="20" a="1"/>
  <c r="N174" i="20" s="1"/>
  <c r="L173" i="20" a="1"/>
  <c r="L173" i="20" s="1"/>
  <c r="L176" i="20" a="1"/>
  <c r="L176" i="20" s="1"/>
  <c r="M176" i="20" a="1"/>
  <c r="M176" i="20" s="1"/>
  <c r="K179" i="20" a="1"/>
  <c r="K179" i="20" s="1"/>
  <c r="O176" i="20" a="1"/>
  <c r="O176" i="20" s="1"/>
  <c r="L181" i="20" a="1"/>
  <c r="L181" i="20" s="1"/>
  <c r="M178" i="20" a="1"/>
  <c r="M178" i="20" s="1"/>
  <c r="P178" i="20" a="1"/>
  <c r="P178" i="20" s="1"/>
  <c r="L174" i="20" a="1"/>
  <c r="L174" i="20" s="1"/>
  <c r="L179" i="20" a="1"/>
  <c r="L179" i="20" s="1"/>
  <c r="O181" i="20" a="1"/>
  <c r="O181" i="20" s="1"/>
  <c r="P173" i="20" a="1"/>
  <c r="P173" i="20" s="1"/>
  <c r="M175" i="20" a="1"/>
  <c r="M175" i="20" s="1"/>
  <c r="K180" i="20" a="1"/>
  <c r="K180" i="20" s="1"/>
  <c r="O177" i="20" a="1"/>
  <c r="O177" i="20" s="1"/>
  <c r="K177" i="20" a="1"/>
  <c r="K177" i="20" s="1"/>
  <c r="M181" i="20" a="1"/>
  <c r="M181" i="20" s="1"/>
  <c r="N175" i="20" a="1"/>
  <c r="N175" i="20" s="1"/>
  <c r="K181" i="20" a="1"/>
  <c r="K181" i="20" s="1"/>
  <c r="O178" i="20" a="1"/>
  <c r="O178" i="20" s="1"/>
  <c r="N176" i="20" a="1"/>
  <c r="N176" i="20" s="1"/>
  <c r="O174" i="20" a="1"/>
  <c r="O174" i="20" s="1"/>
  <c r="M177" i="20" a="1"/>
  <c r="M177" i="20" s="1"/>
  <c r="N173" i="20" a="1"/>
  <c r="N173" i="20" s="1"/>
  <c r="N177" i="20" a="1"/>
  <c r="N177" i="20" s="1"/>
  <c r="N180" i="20" a="1"/>
  <c r="N180" i="20" s="1"/>
  <c r="N178" i="20" a="1"/>
  <c r="N178" i="20" s="1"/>
  <c r="X171" i="20" a="1"/>
  <c r="X171" i="20" s="1"/>
  <c r="W171" i="20" a="1"/>
  <c r="W171" i="20" s="1"/>
  <c r="V171" i="20" a="1"/>
  <c r="V171" i="20" s="1"/>
  <c r="U171" i="20" a="1"/>
  <c r="U171" i="20" s="1"/>
  <c r="T171" i="20" a="1"/>
  <c r="T171" i="20" s="1"/>
  <c r="S171" i="20" a="1"/>
  <c r="S171" i="20" s="1"/>
  <c r="W175" i="20" a="1"/>
  <c r="W175" i="20" s="1"/>
  <c r="U174" i="20" a="1"/>
  <c r="U174" i="20" s="1"/>
  <c r="X180" i="20" a="1"/>
  <c r="X180" i="20" s="1"/>
  <c r="S172" i="20" a="1"/>
  <c r="S172" i="20" s="1"/>
  <c r="X177" i="20" a="1"/>
  <c r="X177" i="20" s="1"/>
  <c r="S176" i="20" a="1"/>
  <c r="S176" i="20" s="1"/>
  <c r="S175" i="20" a="1"/>
  <c r="S175" i="20" s="1"/>
  <c r="V179" i="20" a="1"/>
  <c r="V179" i="20" s="1"/>
  <c r="S180" i="20" a="1"/>
  <c r="S180" i="20" s="1"/>
  <c r="U170" i="20" a="1"/>
  <c r="U170" i="20" s="1"/>
  <c r="X173" i="20" a="1"/>
  <c r="X173" i="20" s="1"/>
  <c r="V176" i="20" a="1"/>
  <c r="V176" i="20" s="1"/>
  <c r="T177" i="20" a="1"/>
  <c r="T177" i="20" s="1"/>
  <c r="U172" i="20" a="1"/>
  <c r="U172" i="20" s="1"/>
  <c r="V181" i="20" a="1"/>
  <c r="V181" i="20" s="1"/>
  <c r="S170" i="20" a="1"/>
  <c r="S170" i="20" s="1"/>
  <c r="W176" i="20" a="1"/>
  <c r="W176" i="20" s="1"/>
  <c r="W173" i="20" a="1"/>
  <c r="W173" i="20" s="1"/>
  <c r="S178" i="20" a="1"/>
  <c r="S178" i="20" s="1"/>
  <c r="U177" i="20" a="1"/>
  <c r="U177" i="20" s="1"/>
  <c r="U173" i="20" a="1"/>
  <c r="U173" i="20" s="1"/>
  <c r="U181" i="20" a="1"/>
  <c r="U181" i="20" s="1"/>
  <c r="V180" i="20" a="1"/>
  <c r="V180" i="20" s="1"/>
  <c r="S179" i="20" a="1"/>
  <c r="S179" i="20" s="1"/>
  <c r="W178" i="20" a="1"/>
  <c r="W178" i="20" s="1"/>
  <c r="X170" i="20" a="1"/>
  <c r="X170" i="20" s="1"/>
  <c r="T180" i="20" a="1"/>
  <c r="T180" i="20" s="1"/>
  <c r="T172" i="20" a="1"/>
  <c r="T172" i="20" s="1"/>
  <c r="W181" i="20" a="1"/>
  <c r="W181" i="20" s="1"/>
  <c r="V172" i="20" a="1"/>
  <c r="V172" i="20" s="1"/>
  <c r="W180" i="20" a="1"/>
  <c r="W180" i="20" s="1"/>
  <c r="S177" i="20" a="1"/>
  <c r="S177" i="20" s="1"/>
  <c r="W172" i="20" a="1"/>
  <c r="W172" i="20" s="1"/>
  <c r="V174" i="20" a="1"/>
  <c r="V174" i="20" s="1"/>
  <c r="T173" i="20" a="1"/>
  <c r="T173" i="20" s="1"/>
  <c r="V173" i="20" a="1"/>
  <c r="V173" i="20" s="1"/>
  <c r="T174" i="20" a="1"/>
  <c r="T174" i="20" s="1"/>
  <c r="V175" i="20" a="1"/>
  <c r="V175" i="20" s="1"/>
  <c r="X172" i="20" a="1"/>
  <c r="X172" i="20" s="1"/>
  <c r="W179" i="20" a="1"/>
  <c r="W179" i="20" s="1"/>
  <c r="U178" i="20" a="1"/>
  <c r="U178" i="20" s="1"/>
  <c r="U175" i="20" a="1"/>
  <c r="U175" i="20" s="1"/>
  <c r="U176" i="20" a="1"/>
  <c r="U176" i="20" s="1"/>
  <c r="V177" i="20" a="1"/>
  <c r="V177" i="20" s="1"/>
  <c r="X178" i="20" a="1"/>
  <c r="X178" i="20" s="1"/>
  <c r="W170" i="20" a="1"/>
  <c r="W170" i="20" s="1"/>
  <c r="W174" i="20" a="1"/>
  <c r="W174" i="20" s="1"/>
  <c r="T175" i="20" a="1"/>
  <c r="T175" i="20" s="1"/>
  <c r="T179" i="20" a="1"/>
  <c r="T179" i="20" s="1"/>
  <c r="T170" i="20" a="1"/>
  <c r="T170" i="20" s="1"/>
  <c r="U180" i="20" a="1"/>
  <c r="U180" i="20" s="1"/>
  <c r="S181" i="20" a="1"/>
  <c r="S181" i="20" s="1"/>
  <c r="X176" i="20" a="1"/>
  <c r="X176" i="20" s="1"/>
  <c r="V178" i="20" a="1"/>
  <c r="V178" i="20" s="1"/>
  <c r="T176" i="20" a="1"/>
  <c r="T176" i="20" s="1"/>
  <c r="T178" i="20" a="1"/>
  <c r="T178" i="20" s="1"/>
  <c r="X181" i="20" a="1"/>
  <c r="X181" i="20" s="1"/>
  <c r="W177" i="20" a="1"/>
  <c r="W177" i="20" s="1"/>
  <c r="V170" i="20" a="1"/>
  <c r="V170" i="20" s="1"/>
  <c r="X179" i="20" a="1"/>
  <c r="X179" i="20" s="1"/>
  <c r="S174" i="20" a="1"/>
  <c r="S174" i="20" s="1"/>
  <c r="X174" i="20" a="1"/>
  <c r="X174" i="20" s="1"/>
  <c r="U179" i="20" a="1"/>
  <c r="U179" i="20" s="1"/>
  <c r="T181" i="20" a="1"/>
  <c r="T181" i="20" s="1"/>
  <c r="X175" i="20" a="1"/>
  <c r="X175" i="20" s="1"/>
  <c r="X18" i="20" a="1"/>
  <c r="X18" i="20" s="1"/>
  <c r="T18" i="20" a="1"/>
  <c r="T18" i="20" s="1"/>
  <c r="U17" i="20" a="1"/>
  <c r="U17" i="20" s="1"/>
  <c r="V16" i="20" a="1"/>
  <c r="V16" i="20" s="1"/>
  <c r="W18" i="20" a="1"/>
  <c r="W18" i="20" s="1"/>
  <c r="S18" i="20" a="1"/>
  <c r="S18" i="20" s="1"/>
  <c r="X17" i="20" a="1"/>
  <c r="X17" i="20" s="1"/>
  <c r="T17" i="20" a="1"/>
  <c r="T17" i="20" s="1"/>
  <c r="U16" i="20" a="1"/>
  <c r="U16" i="20" s="1"/>
  <c r="T15" i="20" a="1"/>
  <c r="T15" i="20" s="1"/>
  <c r="U14" i="20" a="1"/>
  <c r="U14" i="20" s="1"/>
  <c r="S9" i="20" a="1"/>
  <c r="S9" i="20" s="1"/>
  <c r="U7" i="20" a="1"/>
  <c r="U7" i="20" s="1"/>
  <c r="T8" i="20" a="1"/>
  <c r="T8" i="20" s="1"/>
  <c r="S15" i="20" a="1"/>
  <c r="S15" i="20" s="1"/>
  <c r="T14" i="20" a="1"/>
  <c r="T14" i="20" s="1"/>
  <c r="X8" i="20" a="1"/>
  <c r="X8" i="20" s="1"/>
  <c r="T7" i="20" a="1"/>
  <c r="T7" i="20" s="1"/>
  <c r="W16" i="20" a="1"/>
  <c r="W16" i="20" s="1"/>
  <c r="W9" i="20" a="1"/>
  <c r="W9" i="20" s="1"/>
  <c r="X14" i="20" a="1"/>
  <c r="X14" i="20" s="1"/>
  <c r="X7" i="20" a="1"/>
  <c r="X7" i="20" s="1"/>
  <c r="S14" i="20" a="1"/>
  <c r="S14" i="20" s="1"/>
  <c r="X11" i="20" a="1"/>
  <c r="X11" i="20" s="1"/>
  <c r="X10" i="20" a="1"/>
  <c r="X10" i="20" s="1"/>
  <c r="W8" i="20" a="1"/>
  <c r="W8" i="20" s="1"/>
  <c r="S7" i="20" a="1"/>
  <c r="S7" i="20" s="1"/>
  <c r="U18" i="20" a="1"/>
  <c r="U18" i="20" s="1"/>
  <c r="V11" i="20" a="1"/>
  <c r="V11" i="20" s="1"/>
  <c r="U8" i="20" a="1"/>
  <c r="U8" i="20" s="1"/>
  <c r="S17" i="20" a="1"/>
  <c r="S17" i="20" s="1"/>
  <c r="U11" i="20" a="1"/>
  <c r="U11" i="20" s="1"/>
  <c r="V7" i="20" a="1"/>
  <c r="V7" i="20" s="1"/>
  <c r="V18" i="20" a="1"/>
  <c r="V18" i="20" s="1"/>
  <c r="W17" i="20" a="1"/>
  <c r="W17" i="20" s="1"/>
  <c r="X16" i="20" a="1"/>
  <c r="X16" i="20" s="1"/>
  <c r="W11" i="20" a="1"/>
  <c r="W11" i="20" s="1"/>
  <c r="W10" i="20" a="1"/>
  <c r="W10" i="20" s="1"/>
  <c r="X9" i="20" a="1"/>
  <c r="X9" i="20" s="1"/>
  <c r="V8" i="20" a="1"/>
  <c r="V8" i="20" s="1"/>
  <c r="V17" i="20" a="1"/>
  <c r="V17" i="20" s="1"/>
  <c r="T16" i="20" a="1"/>
  <c r="T16" i="20" s="1"/>
  <c r="U10" i="20" a="1"/>
  <c r="U10" i="20" s="1"/>
  <c r="X15" i="20" a="1"/>
  <c r="X15" i="20" s="1"/>
  <c r="V10" i="20" a="1"/>
  <c r="V10" i="20" s="1"/>
  <c r="W15" i="20" a="1"/>
  <c r="W15" i="20" s="1"/>
  <c r="V9" i="20" a="1"/>
  <c r="V9" i="20" s="1"/>
  <c r="T9" i="20" a="1"/>
  <c r="T9" i="20" s="1"/>
  <c r="S16" i="20" a="1"/>
  <c r="S16" i="20" s="1"/>
  <c r="V15" i="20" a="1"/>
  <c r="V15" i="20" s="1"/>
  <c r="W14" i="20" a="1"/>
  <c r="W14" i="20" s="1"/>
  <c r="T11" i="20" a="1"/>
  <c r="T11" i="20" s="1"/>
  <c r="T10" i="20" a="1"/>
  <c r="T10" i="20" s="1"/>
  <c r="U9" i="20" a="1"/>
  <c r="U9" i="20" s="1"/>
  <c r="S8" i="20" a="1"/>
  <c r="S8" i="20" s="1"/>
  <c r="W7" i="20" a="1"/>
  <c r="W7" i="20" s="1"/>
  <c r="U15" i="20" a="1"/>
  <c r="U15" i="20" s="1"/>
  <c r="V14" i="20" a="1"/>
  <c r="V14" i="20" s="1"/>
  <c r="S11" i="20" a="1"/>
  <c r="S11" i="20" s="1"/>
  <c r="T13" i="20" a="1"/>
  <c r="T13" i="20" s="1"/>
  <c r="S13" i="20" a="1"/>
  <c r="S13" i="20" s="1"/>
  <c r="U12" i="20" a="1"/>
  <c r="U12" i="20" s="1"/>
  <c r="W13" i="20" a="1"/>
  <c r="W13" i="20" s="1"/>
  <c r="V12" i="20" a="1"/>
  <c r="V12" i="20" s="1"/>
  <c r="X13" i="20" a="1"/>
  <c r="X13" i="20" s="1"/>
  <c r="V13" i="20" a="1"/>
  <c r="V13" i="20" s="1"/>
  <c r="X12" i="20" a="1"/>
  <c r="X12" i="20" s="1"/>
  <c r="W12" i="20" a="1"/>
  <c r="W12" i="20" s="1"/>
  <c r="S12" i="20" a="1"/>
  <c r="S12" i="20" s="1"/>
  <c r="U13" i="20" a="1"/>
  <c r="U13" i="20" s="1"/>
  <c r="T12" i="20" a="1"/>
  <c r="T12" i="20" s="1"/>
  <c r="N8" i="20" a="1"/>
  <c r="N8" i="20" s="1"/>
  <c r="M12" i="20" a="1"/>
  <c r="M12" i="20" s="1"/>
  <c r="L12" i="20" a="1"/>
  <c r="L12" i="20" s="1"/>
  <c r="M8" i="20" a="1"/>
  <c r="M8" i="20" s="1"/>
  <c r="N12" i="20" a="1"/>
  <c r="N12" i="20" s="1"/>
  <c r="L8" i="20" a="1"/>
  <c r="L8" i="20" s="1"/>
  <c r="N13" i="20" a="1"/>
  <c r="N13" i="20" s="1"/>
  <c r="K8" i="20" a="1"/>
  <c r="K8" i="20" s="1"/>
  <c r="M13" i="20" a="1"/>
  <c r="M13" i="20" s="1"/>
  <c r="L13" i="20" a="1"/>
  <c r="L13" i="20" s="1"/>
  <c r="K12" i="20" a="1"/>
  <c r="K12" i="20" s="1"/>
  <c r="K13" i="20" a="1"/>
  <c r="K13" i="20" s="1"/>
  <c r="N7" i="20" a="1"/>
  <c r="N7" i="20" s="1"/>
  <c r="N10" i="20" a="1"/>
  <c r="N10" i="20" s="1"/>
  <c r="N11" i="20" a="1"/>
  <c r="N11" i="20" s="1"/>
  <c r="M14" i="20" a="1"/>
  <c r="M14" i="20" s="1"/>
  <c r="L16" i="20" a="1"/>
  <c r="L16" i="20" s="1"/>
  <c r="K9" i="20" a="1"/>
  <c r="K9" i="20" s="1"/>
  <c r="L18" i="20" a="1"/>
  <c r="L18" i="20" s="1"/>
  <c r="K18" i="20" a="1"/>
  <c r="K18" i="20" s="1"/>
  <c r="L14" i="20" a="1"/>
  <c r="L14" i="20" s="1"/>
  <c r="L9" i="20" a="1"/>
  <c r="L9" i="20" s="1"/>
  <c r="M10" i="20" a="1"/>
  <c r="M10" i="20" s="1"/>
  <c r="M11" i="20" a="1"/>
  <c r="M11" i="20" s="1"/>
  <c r="K15" i="20" a="1"/>
  <c r="K15" i="20" s="1"/>
  <c r="K16" i="20" a="1"/>
  <c r="K16" i="20" s="1"/>
  <c r="N15" i="20" a="1"/>
  <c r="N15" i="20" s="1"/>
  <c r="N17" i="20" a="1"/>
  <c r="N17" i="20" s="1"/>
  <c r="P7" i="20" a="1"/>
  <c r="P7" i="20" s="1"/>
  <c r="N18" i="20" a="1"/>
  <c r="N18" i="20" s="1"/>
  <c r="L17" i="20" a="1"/>
  <c r="L17" i="20" s="1"/>
  <c r="L10" i="20" a="1"/>
  <c r="L10" i="20" s="1"/>
  <c r="L11" i="20" a="1"/>
  <c r="L11" i="20" s="1"/>
  <c r="N16" i="20" a="1"/>
  <c r="N16" i="20" s="1"/>
  <c r="N9" i="20" a="1"/>
  <c r="N9" i="20" s="1"/>
  <c r="M18" i="20" a="1"/>
  <c r="M18" i="20" s="1"/>
  <c r="N14" i="20" a="1"/>
  <c r="N14" i="20" s="1"/>
  <c r="M7" i="20" a="1"/>
  <c r="M7" i="20" s="1"/>
  <c r="L7" i="20" a="1"/>
  <c r="L7" i="20" s="1"/>
  <c r="L15" i="20" a="1"/>
  <c r="L15" i="20" s="1"/>
  <c r="O7" i="20" a="1"/>
  <c r="O7" i="20" s="1"/>
  <c r="K14" i="20" a="1"/>
  <c r="K14" i="20" s="1"/>
  <c r="M9" i="20" a="1"/>
  <c r="M9" i="20" s="1"/>
  <c r="K17" i="20" a="1"/>
  <c r="K17" i="20" s="1"/>
  <c r="K10" i="20" a="1"/>
  <c r="K10" i="20" s="1"/>
  <c r="M15" i="20" a="1"/>
  <c r="M15" i="20" s="1"/>
  <c r="M16" i="20" a="1"/>
  <c r="M16" i="20" s="1"/>
  <c r="K11" i="20" a="1"/>
  <c r="K11" i="20" s="1"/>
  <c r="M17" i="20" a="1"/>
  <c r="M17" i="20" s="1"/>
  <c r="N92" i="1"/>
  <c r="AE66" i="4"/>
  <c r="I92" i="1"/>
  <c r="K92" i="1"/>
  <c r="P92" i="1"/>
  <c r="M92" i="1"/>
  <c r="H92" i="1"/>
  <c r="O92" i="1"/>
  <c r="R66" i="4"/>
  <c r="Y81" i="4"/>
  <c r="AF66" i="4"/>
  <c r="AE81" i="4"/>
  <c r="AK66" i="4"/>
  <c r="AF81" i="4"/>
  <c r="AL66" i="4"/>
  <c r="AL81" i="4"/>
  <c r="AR66" i="4"/>
  <c r="W81" i="4"/>
  <c r="AM81" i="4"/>
  <c r="AS66" i="4"/>
  <c r="BO66" i="4"/>
  <c r="R81" i="4"/>
  <c r="AT66" i="4"/>
  <c r="AY66" i="4"/>
  <c r="AD81" i="4"/>
  <c r="AZ66" i="4"/>
  <c r="BA66" i="4"/>
  <c r="BF66" i="4"/>
  <c r="Q81" i="4"/>
  <c r="AK81" i="4"/>
  <c r="BG66" i="4"/>
  <c r="AM66" i="4"/>
  <c r="BH66" i="4"/>
  <c r="BM66" i="4"/>
  <c r="BN66" i="4"/>
  <c r="BT66" i="4"/>
  <c r="BU66" i="4"/>
  <c r="W66" i="4"/>
  <c r="BV66" i="4"/>
  <c r="CA66" i="4"/>
  <c r="X66" i="4"/>
  <c r="CB66" i="4"/>
  <c r="Y66" i="4"/>
  <c r="X81" i="4"/>
  <c r="AD66" i="4"/>
  <c r="CC66" i="4"/>
  <c r="U182" i="30" l="1"/>
  <c r="O182" i="25"/>
  <c r="O19" i="25"/>
  <c r="X182" i="33"/>
  <c r="V19" i="31"/>
  <c r="V182" i="29"/>
  <c r="U182" i="33"/>
  <c r="V182" i="31"/>
  <c r="P182" i="31"/>
  <c r="L182" i="29"/>
  <c r="L182" i="30"/>
  <c r="P19" i="32"/>
  <c r="T19" i="28"/>
  <c r="M182" i="27"/>
  <c r="K19" i="25"/>
  <c r="K182" i="31"/>
  <c r="O19" i="32"/>
  <c r="L182" i="32"/>
  <c r="K182" i="25"/>
  <c r="S19" i="30"/>
  <c r="L182" i="33"/>
  <c r="N182" i="27"/>
  <c r="K182" i="32"/>
  <c r="N182" i="29"/>
  <c r="P19" i="30"/>
  <c r="N19" i="27"/>
  <c r="K182" i="28"/>
  <c r="W19" i="32"/>
  <c r="N182" i="31"/>
  <c r="K182" i="26"/>
  <c r="O182" i="32"/>
  <c r="L19" i="32"/>
  <c r="K19" i="26"/>
  <c r="T19" i="25"/>
  <c r="N19" i="33"/>
  <c r="L19" i="27"/>
  <c r="O19" i="27"/>
  <c r="N19" i="29"/>
  <c r="L19" i="29"/>
  <c r="M182" i="29"/>
  <c r="M182" i="25"/>
  <c r="P19" i="26"/>
  <c r="P19" i="27"/>
  <c r="O182" i="33"/>
  <c r="N19" i="32"/>
  <c r="O182" i="27"/>
  <c r="K19" i="27"/>
  <c r="L182" i="28"/>
  <c r="P182" i="32"/>
  <c r="O182" i="30"/>
  <c r="P182" i="26"/>
  <c r="M182" i="31"/>
  <c r="O182" i="28"/>
  <c r="L19" i="30"/>
  <c r="K19" i="29"/>
  <c r="T19" i="32"/>
  <c r="K182" i="27"/>
  <c r="N182" i="25"/>
  <c r="N19" i="30"/>
  <c r="N19" i="26"/>
  <c r="P19" i="31"/>
  <c r="M19" i="25"/>
  <c r="L19" i="33"/>
  <c r="O182" i="26"/>
  <c r="M19" i="33"/>
  <c r="S182" i="29"/>
  <c r="U182" i="26"/>
  <c r="P182" i="27"/>
  <c r="M19" i="30"/>
  <c r="M19" i="26"/>
  <c r="O19" i="33"/>
  <c r="L19" i="28"/>
  <c r="K182" i="29"/>
  <c r="P19" i="25"/>
  <c r="K182" i="30"/>
  <c r="L19" i="26"/>
  <c r="M182" i="33"/>
  <c r="N182" i="26"/>
  <c r="O19" i="26"/>
  <c r="M19" i="32"/>
  <c r="M182" i="26"/>
  <c r="M19" i="27"/>
  <c r="O182" i="29"/>
  <c r="N182" i="30"/>
  <c r="N19" i="31"/>
  <c r="K19" i="33"/>
  <c r="M182" i="28"/>
  <c r="L182" i="31"/>
  <c r="P182" i="33"/>
  <c r="M182" i="30"/>
  <c r="O19" i="28"/>
  <c r="L182" i="25"/>
  <c r="L182" i="26"/>
  <c r="S19" i="33"/>
  <c r="K19" i="28"/>
  <c r="L19" i="31"/>
  <c r="M19" i="28"/>
  <c r="M19" i="31"/>
  <c r="L182" i="27"/>
  <c r="P19" i="33"/>
  <c r="P182" i="25"/>
  <c r="P19" i="29"/>
  <c r="N182" i="33"/>
  <c r="K19" i="30"/>
  <c r="N19" i="25"/>
  <c r="P182" i="28"/>
  <c r="L19" i="25"/>
  <c r="O19" i="29"/>
  <c r="P19" i="28"/>
  <c r="O182" i="31"/>
  <c r="O19" i="30"/>
  <c r="P182" i="30"/>
  <c r="P182" i="29"/>
  <c r="T182" i="29"/>
  <c r="S182" i="33"/>
  <c r="N19" i="28"/>
  <c r="O19" i="31"/>
  <c r="N182" i="28"/>
  <c r="M19" i="29"/>
  <c r="M182" i="32"/>
  <c r="K182" i="33"/>
  <c r="K19" i="31"/>
  <c r="K19" i="32"/>
  <c r="N182" i="32"/>
  <c r="X19" i="32"/>
  <c r="V182" i="26"/>
  <c r="U19" i="33"/>
  <c r="W182" i="28"/>
  <c r="U19" i="32"/>
  <c r="U182" i="25"/>
  <c r="U182" i="29"/>
  <c r="X182" i="30"/>
  <c r="V19" i="32"/>
  <c r="X182" i="25"/>
  <c r="S19" i="26"/>
  <c r="W182" i="27"/>
  <c r="U19" i="30"/>
  <c r="T182" i="28"/>
  <c r="U19" i="26"/>
  <c r="T182" i="33"/>
  <c r="X19" i="26"/>
  <c r="T182" i="30"/>
  <c r="W182" i="25"/>
  <c r="U19" i="31"/>
  <c r="U182" i="27"/>
  <c r="W19" i="26"/>
  <c r="T19" i="33"/>
  <c r="S182" i="26"/>
  <c r="X19" i="28"/>
  <c r="U19" i="28"/>
  <c r="U182" i="32"/>
  <c r="X19" i="30"/>
  <c r="X19" i="33"/>
  <c r="X182" i="32"/>
  <c r="X19" i="27"/>
  <c r="X182" i="29"/>
  <c r="S19" i="29"/>
  <c r="W182" i="33"/>
  <c r="S19" i="31"/>
  <c r="X19" i="31"/>
  <c r="S19" i="28"/>
  <c r="T19" i="27"/>
  <c r="U19" i="27"/>
  <c r="V19" i="30"/>
  <c r="T19" i="29"/>
  <c r="U19" i="25"/>
  <c r="V182" i="32"/>
  <c r="U182" i="31"/>
  <c r="S19" i="32"/>
  <c r="T182" i="32"/>
  <c r="W19" i="28"/>
  <c r="S182" i="25"/>
  <c r="V19" i="26"/>
  <c r="W19" i="25"/>
  <c r="T19" i="31"/>
  <c r="W19" i="30"/>
  <c r="W182" i="31"/>
  <c r="U182" i="28"/>
  <c r="V182" i="33"/>
  <c r="S182" i="28"/>
  <c r="T182" i="27"/>
  <c r="V19" i="29"/>
  <c r="S182" i="27"/>
  <c r="S182" i="31"/>
  <c r="V182" i="25"/>
  <c r="V19" i="28"/>
  <c r="T182" i="31"/>
  <c r="V182" i="27"/>
  <c r="W19" i="33"/>
  <c r="S182" i="32"/>
  <c r="X19" i="29"/>
  <c r="W182" i="32"/>
  <c r="X182" i="27"/>
  <c r="X182" i="26"/>
  <c r="W182" i="29"/>
  <c r="X182" i="31"/>
  <c r="V19" i="25"/>
  <c r="X19" i="25"/>
  <c r="U19" i="29"/>
  <c r="X182" i="28"/>
  <c r="V182" i="28"/>
  <c r="W182" i="30"/>
  <c r="W19" i="31"/>
  <c r="S182" i="30"/>
  <c r="V19" i="33"/>
  <c r="T182" i="26"/>
  <c r="V19" i="27"/>
  <c r="T19" i="30"/>
  <c r="S19" i="27"/>
  <c r="T182" i="25"/>
  <c r="W19" i="29"/>
  <c r="S19" i="25"/>
  <c r="W19" i="27"/>
  <c r="T19" i="26"/>
  <c r="V182" i="30"/>
  <c r="W182" i="26"/>
  <c r="H100" i="1"/>
  <c r="H107" i="1"/>
  <c r="K182" i="20"/>
  <c r="K19" i="20"/>
  <c r="T182" i="20"/>
  <c r="U182" i="20"/>
  <c r="V182" i="20"/>
  <c r="L182" i="20"/>
  <c r="P182" i="20"/>
  <c r="N182" i="20"/>
  <c r="X182" i="20"/>
  <c r="O182" i="20"/>
  <c r="W182" i="20"/>
  <c r="M182" i="20"/>
  <c r="L92" i="1"/>
  <c r="O93" i="1"/>
  <c r="N93" i="1"/>
  <c r="X19" i="20"/>
  <c r="P19" i="20"/>
  <c r="M19" i="20"/>
  <c r="W19" i="20"/>
  <c r="U19" i="20"/>
  <c r="O19" i="20"/>
  <c r="N19" i="20"/>
  <c r="T19" i="20"/>
  <c r="L19" i="20"/>
  <c r="V19" i="20"/>
  <c r="J92" i="1"/>
  <c r="M93" i="1"/>
  <c r="K93" i="1"/>
  <c r="P93" i="1"/>
  <c r="BZ47" i="4"/>
  <c r="BY47" i="4"/>
  <c r="BZ31" i="4"/>
  <c r="BZ32" i="4" s="1"/>
  <c r="BY31" i="4"/>
  <c r="BY32" i="4" s="1"/>
  <c r="BS47" i="4"/>
  <c r="BR47" i="4"/>
  <c r="BS31" i="4"/>
  <c r="BS32" i="4" s="1"/>
  <c r="BR31" i="4"/>
  <c r="BR32" i="4" s="1"/>
  <c r="BL47" i="4"/>
  <c r="BK47" i="4"/>
  <c r="BL31" i="4"/>
  <c r="BL32" i="4" s="1"/>
  <c r="BK31" i="4"/>
  <c r="BK32" i="4" s="1"/>
  <c r="BE47" i="4"/>
  <c r="BD47" i="4"/>
  <c r="BE31" i="4"/>
  <c r="BE32" i="4" s="1"/>
  <c r="BD31" i="4"/>
  <c r="BD32" i="4" s="1"/>
  <c r="AX47" i="4"/>
  <c r="AW47" i="4"/>
  <c r="AX31" i="4"/>
  <c r="AX32" i="4" s="1"/>
  <c r="AW31" i="4"/>
  <c r="AW32" i="4" s="1"/>
  <c r="AQ47" i="4"/>
  <c r="AP47" i="4"/>
  <c r="AQ31" i="4"/>
  <c r="AQ32" i="4" s="1"/>
  <c r="AP31" i="4"/>
  <c r="AP32" i="4" s="1"/>
  <c r="AJ47" i="4"/>
  <c r="AI47" i="4"/>
  <c r="AJ31" i="4"/>
  <c r="AJ32" i="4" s="1"/>
  <c r="AI31" i="4"/>
  <c r="AI32" i="4" s="1"/>
  <c r="AC47" i="4"/>
  <c r="AC31" i="4"/>
  <c r="AC32" i="4" s="1"/>
  <c r="V47" i="4"/>
  <c r="U47" i="4"/>
  <c r="V31" i="4"/>
  <c r="V32" i="4" s="1"/>
  <c r="U31" i="4"/>
  <c r="U32" i="4" s="1"/>
  <c r="P47" i="4"/>
  <c r="O47" i="4"/>
  <c r="P31" i="4"/>
  <c r="P32" i="4" s="1"/>
  <c r="O31" i="4"/>
  <c r="O32" i="4" s="1"/>
  <c r="H115" i="1" l="1"/>
  <c r="H131" i="1" s="1"/>
  <c r="H123" i="1"/>
  <c r="H12" i="7" s="1"/>
  <c r="N94" i="1"/>
  <c r="L93" i="1"/>
  <c r="O94" i="1"/>
  <c r="P94" i="1"/>
  <c r="K94" i="1"/>
  <c r="I93" i="1"/>
  <c r="M94" i="1"/>
  <c r="H93" i="1"/>
  <c r="J93" i="1"/>
  <c r="F21" i="1"/>
  <c r="O81" i="4"/>
  <c r="BK66" i="4"/>
  <c r="P81" i="4"/>
  <c r="BL66" i="4"/>
  <c r="BR66" i="4"/>
  <c r="BS66" i="4"/>
  <c r="AI66" i="4"/>
  <c r="BY66" i="4"/>
  <c r="V66" i="4"/>
  <c r="U81" i="4"/>
  <c r="BZ66" i="4"/>
  <c r="V81" i="4"/>
  <c r="AC66" i="4"/>
  <c r="AC81" i="4"/>
  <c r="U66" i="4"/>
  <c r="AJ66" i="4"/>
  <c r="AI81" i="4"/>
  <c r="AJ81" i="4"/>
  <c r="AQ66" i="4"/>
  <c r="AX66" i="4"/>
  <c r="BE66" i="4"/>
  <c r="BD66" i="4"/>
  <c r="AW66" i="4"/>
  <c r="AP66" i="4"/>
  <c r="N81" i="4"/>
  <c r="O66" i="4"/>
  <c r="P66" i="4"/>
  <c r="D41" i="41" l="1"/>
  <c r="D43" i="41" s="1"/>
  <c r="P15" i="42" a="1"/>
  <c r="P15" i="42" s="1"/>
  <c r="P17" i="42" s="1"/>
  <c r="P19" i="42" s="1"/>
  <c r="P21" i="42" s="1"/>
  <c r="P23" i="42" s="1"/>
  <c r="P25" i="42" s="1"/>
  <c r="P27" i="42" s="1"/>
  <c r="P29" i="42" s="1"/>
  <c r="P31" i="42" s="1"/>
  <c r="P33" i="42" s="1"/>
  <c r="P35" i="42" s="1"/>
  <c r="P37" i="42" s="1"/>
  <c r="G15" i="42" a="1"/>
  <c r="G15" i="42" s="1"/>
  <c r="G17" i="42" s="1"/>
  <c r="G19" i="42" s="1"/>
  <c r="G21" i="42" s="1"/>
  <c r="G23" i="42" s="1"/>
  <c r="G25" i="42" s="1"/>
  <c r="G27" i="42" s="1"/>
  <c r="G29" i="42" s="1"/>
  <c r="G31" i="42" s="1"/>
  <c r="G33" i="42" s="1"/>
  <c r="G35" i="42" s="1"/>
  <c r="G37" i="42" s="1"/>
  <c r="D95" i="41"/>
  <c r="D97" i="41" s="1"/>
  <c r="K7" i="6"/>
  <c r="H7" i="6"/>
  <c r="D7" i="6"/>
  <c r="B7" i="6"/>
  <c r="E7" i="6"/>
  <c r="G7" i="6"/>
  <c r="J7" i="6"/>
  <c r="F7" i="6"/>
  <c r="I7" i="6"/>
  <c r="C7" i="6"/>
  <c r="S163" i="20" a="1"/>
  <c r="S163" i="20" s="1"/>
  <c r="L94" i="1"/>
  <c r="L95" i="1" s="1"/>
  <c r="H108" i="1"/>
  <c r="H101" i="1"/>
  <c r="H139" i="1"/>
  <c r="C7" i="20" s="1"/>
  <c r="P95" i="1"/>
  <c r="O95" i="1"/>
  <c r="I94" i="1"/>
  <c r="N95" i="1"/>
  <c r="M95" i="1"/>
  <c r="K95" i="1"/>
  <c r="J94" i="1"/>
  <c r="H94" i="1"/>
  <c r="Q92" i="1"/>
  <c r="V100" i="1"/>
  <c r="AC100" i="1"/>
  <c r="V107" i="1"/>
  <c r="I107" i="1" s="1"/>
  <c r="AC107" i="1"/>
  <c r="P107" i="1" s="1"/>
  <c r="AA100" i="1"/>
  <c r="N100" i="1" s="1"/>
  <c r="Z100" i="1"/>
  <c r="M100" i="1" s="1"/>
  <c r="AA107" i="1"/>
  <c r="N107" i="1" s="1"/>
  <c r="AD100" i="1"/>
  <c r="X100" i="1"/>
  <c r="K100" i="1" s="1"/>
  <c r="W107" i="1"/>
  <c r="J107" i="1" s="1"/>
  <c r="AB100" i="1"/>
  <c r="AB107" i="1"/>
  <c r="O107" i="1" s="1"/>
  <c r="Y100" i="1"/>
  <c r="L100" i="1" s="1"/>
  <c r="Z107" i="1"/>
  <c r="M107" i="1" s="1"/>
  <c r="Y107" i="1"/>
  <c r="L107" i="1" s="1"/>
  <c r="W100" i="1"/>
  <c r="X107" i="1"/>
  <c r="K107" i="1" s="1"/>
  <c r="I47" i="4"/>
  <c r="I48" i="4" s="1"/>
  <c r="H47" i="4"/>
  <c r="H48" i="4" s="1"/>
  <c r="G47" i="4"/>
  <c r="G48" i="4" s="1"/>
  <c r="B46" i="4"/>
  <c r="B45" i="4"/>
  <c r="B44" i="4"/>
  <c r="B43" i="4"/>
  <c r="B42" i="4"/>
  <c r="B41" i="4"/>
  <c r="B40" i="4"/>
  <c r="B39" i="4"/>
  <c r="B38" i="4"/>
  <c r="B37" i="4"/>
  <c r="B35" i="4"/>
  <c r="H31" i="4"/>
  <c r="H32" i="4" s="1"/>
  <c r="I32" i="4"/>
  <c r="G31" i="4"/>
  <c r="G32" i="4" s="1"/>
  <c r="B30" i="4"/>
  <c r="B23" i="34" s="1"/>
  <c r="B29" i="4"/>
  <c r="B22" i="34" s="1"/>
  <c r="B28" i="4"/>
  <c r="B21" i="34" s="1"/>
  <c r="B27" i="4"/>
  <c r="B20" i="34" s="1"/>
  <c r="B26" i="4"/>
  <c r="B19" i="34" s="1"/>
  <c r="B25" i="4"/>
  <c r="B18" i="34" s="1"/>
  <c r="B24" i="4"/>
  <c r="B17" i="34" s="1"/>
  <c r="H17" i="34" s="1"/>
  <c r="B23" i="4"/>
  <c r="B16" i="34" s="1"/>
  <c r="H16" i="34" s="1"/>
  <c r="B22" i="4"/>
  <c r="B15" i="34" s="1"/>
  <c r="H15" i="34" s="1"/>
  <c r="B21" i="4"/>
  <c r="B14" i="34" s="1"/>
  <c r="H14" i="34" s="1"/>
  <c r="B19" i="4"/>
  <c r="F88" i="1" l="1"/>
  <c r="D117" i="41"/>
  <c r="D99" i="41"/>
  <c r="D103" i="41" s="1"/>
  <c r="D100" i="41"/>
  <c r="E103" i="41" s="1"/>
  <c r="G46" i="42"/>
  <c r="G41" i="42"/>
  <c r="G43" i="42" s="1"/>
  <c r="P46" i="42"/>
  <c r="P41" i="42"/>
  <c r="P43" i="42" s="1"/>
  <c r="D63" i="41"/>
  <c r="D46" i="41"/>
  <c r="E49" i="41" s="1"/>
  <c r="D45" i="41"/>
  <c r="D49" i="41" s="1"/>
  <c r="H116" i="1"/>
  <c r="H132" i="1" s="1"/>
  <c r="H124" i="1"/>
  <c r="H13" i="7" s="1"/>
  <c r="T163" i="20" s="1" a="1"/>
  <c r="T163" i="20" s="1"/>
  <c r="K115" i="1"/>
  <c r="K131" i="1" s="1"/>
  <c r="L96" i="1"/>
  <c r="L97" i="1" s="1"/>
  <c r="M115" i="1"/>
  <c r="M131" i="1" s="1"/>
  <c r="N115" i="1"/>
  <c r="N131" i="1" s="1"/>
  <c r="J100" i="1"/>
  <c r="L115" i="1"/>
  <c r="L131" i="1" s="1"/>
  <c r="O100" i="1"/>
  <c r="O123" i="1" s="1"/>
  <c r="O12" i="7" s="1"/>
  <c r="P96" i="1"/>
  <c r="P97" i="1" s="1"/>
  <c r="P100" i="1"/>
  <c r="I100" i="1"/>
  <c r="Q107" i="1"/>
  <c r="Q100" i="1"/>
  <c r="H109" i="1"/>
  <c r="H102" i="1"/>
  <c r="L123" i="1"/>
  <c r="L12" i="7" s="1"/>
  <c r="K123" i="1"/>
  <c r="K12" i="7" s="1"/>
  <c r="N123" i="1"/>
  <c r="N12" i="7" s="1"/>
  <c r="M123" i="1"/>
  <c r="M12" i="7" s="1"/>
  <c r="S325" i="20" a="1"/>
  <c r="S325" i="20" s="1"/>
  <c r="K163" i="20" a="1"/>
  <c r="K163" i="20" s="1"/>
  <c r="K325" i="20" a="1"/>
  <c r="K325" i="20" s="1"/>
  <c r="N96" i="1"/>
  <c r="O96" i="1"/>
  <c r="I95" i="1"/>
  <c r="X108" i="1"/>
  <c r="K108" i="1" s="1"/>
  <c r="AC108" i="1"/>
  <c r="P108" i="1" s="1"/>
  <c r="W108" i="1"/>
  <c r="J108" i="1" s="1"/>
  <c r="V108" i="1"/>
  <c r="I108" i="1" s="1"/>
  <c r="Y108" i="1"/>
  <c r="L108" i="1" s="1"/>
  <c r="Z108" i="1"/>
  <c r="M108" i="1" s="1"/>
  <c r="AB108" i="1"/>
  <c r="O108" i="1" s="1"/>
  <c r="AA108" i="1"/>
  <c r="N108" i="1" s="1"/>
  <c r="Z101" i="1"/>
  <c r="AA101" i="1"/>
  <c r="V101" i="1"/>
  <c r="AB101" i="1"/>
  <c r="W101" i="1"/>
  <c r="J101" i="1" s="1"/>
  <c r="X101" i="1"/>
  <c r="K101" i="1" s="1"/>
  <c r="Y101" i="1"/>
  <c r="AD101" i="1"/>
  <c r="AC101" i="1"/>
  <c r="P101" i="1" s="1"/>
  <c r="J95" i="1"/>
  <c r="Q93" i="1"/>
  <c r="Q108" i="1" s="1"/>
  <c r="K96" i="1"/>
  <c r="H95" i="1"/>
  <c r="F92" i="1"/>
  <c r="M96" i="1"/>
  <c r="K325" i="28" l="1" a="1"/>
  <c r="K325" i="28" s="1"/>
  <c r="S163" i="28" a="1"/>
  <c r="S163" i="28" s="1"/>
  <c r="K163" i="28" a="1"/>
  <c r="K163" i="28" s="1"/>
  <c r="S325" i="28" a="1"/>
  <c r="S325" i="28" s="1"/>
  <c r="K163" i="30" a="1"/>
  <c r="K163" i="30" s="1"/>
  <c r="S325" i="30" a="1"/>
  <c r="S325" i="30" s="1"/>
  <c r="K325" i="30" a="1"/>
  <c r="K325" i="30" s="1"/>
  <c r="S163" i="30" a="1"/>
  <c r="S163" i="30" s="1"/>
  <c r="K325" i="32" a="1"/>
  <c r="K325" i="32" s="1"/>
  <c r="S163" i="32" a="1"/>
  <c r="S163" i="32" s="1"/>
  <c r="K163" i="32" a="1"/>
  <c r="K163" i="32" s="1"/>
  <c r="S325" i="32" a="1"/>
  <c r="S325" i="32" s="1"/>
  <c r="K163" i="26" a="1"/>
  <c r="K163" i="26" s="1"/>
  <c r="S325" i="26" a="1"/>
  <c r="S325" i="26" s="1"/>
  <c r="K325" i="26" a="1"/>
  <c r="K325" i="26" s="1"/>
  <c r="S163" i="26" a="1"/>
  <c r="S163" i="26" s="1"/>
  <c r="S163" i="31" a="1"/>
  <c r="S163" i="31" s="1"/>
  <c r="K163" i="31" a="1"/>
  <c r="K163" i="31" s="1"/>
  <c r="K325" i="31" a="1"/>
  <c r="K325" i="31" s="1"/>
  <c r="S325" i="31" a="1"/>
  <c r="S325" i="31" s="1"/>
  <c r="P48" i="42" a="1"/>
  <c r="P48" i="42" s="1"/>
  <c r="G48" i="42" a="1"/>
  <c r="G48" i="42" s="1"/>
  <c r="E50" i="41"/>
  <c r="E51" i="41" s="1"/>
  <c r="E52" i="41" s="1"/>
  <c r="E53" i="41" s="1"/>
  <c r="E54" i="41" s="1"/>
  <c r="E55" i="41" s="1"/>
  <c r="E56" i="41" s="1"/>
  <c r="E57" i="41" s="1"/>
  <c r="E58" i="41" s="1"/>
  <c r="D50" i="41"/>
  <c r="D51" i="41" s="1"/>
  <c r="D52" i="41" s="1"/>
  <c r="D53" i="41" s="1"/>
  <c r="D54" i="41" s="1"/>
  <c r="D55" i="41" s="1"/>
  <c r="D56" i="41" s="1"/>
  <c r="D57" i="41" s="1"/>
  <c r="D58" i="41" s="1"/>
  <c r="E104" i="41"/>
  <c r="E105" i="41" s="1"/>
  <c r="E106" i="41" s="1"/>
  <c r="E107" i="41" s="1"/>
  <c r="E108" i="41" s="1"/>
  <c r="E109" i="41" s="1"/>
  <c r="E110" i="41" s="1"/>
  <c r="E111" i="41" s="1"/>
  <c r="E112" i="41" s="1"/>
  <c r="D104" i="41"/>
  <c r="D105" i="41" s="1"/>
  <c r="D106" i="41" s="1"/>
  <c r="D107" i="41" s="1"/>
  <c r="D108" i="41" s="1"/>
  <c r="D109" i="41" s="1"/>
  <c r="D110" i="41" s="1"/>
  <c r="D111" i="41" s="1"/>
  <c r="D112" i="41" s="1"/>
  <c r="H125" i="1"/>
  <c r="H14" i="7" s="1"/>
  <c r="U163" i="20" s="1" a="1"/>
  <c r="U163" i="20" s="1"/>
  <c r="Q101" i="1"/>
  <c r="Q116" i="1" s="1"/>
  <c r="Q132" i="1" s="1"/>
  <c r="Q123" i="1"/>
  <c r="Q12" i="7" s="1"/>
  <c r="I123" i="1"/>
  <c r="I12" i="7" s="1"/>
  <c r="H117" i="1"/>
  <c r="H133" i="1" s="1"/>
  <c r="J115" i="1"/>
  <c r="J131" i="1" s="1"/>
  <c r="J123" i="1"/>
  <c r="J12" i="7" s="1"/>
  <c r="Q115" i="1"/>
  <c r="Q131" i="1" s="1"/>
  <c r="I96" i="1"/>
  <c r="I97" i="1" s="1"/>
  <c r="I115" i="1"/>
  <c r="I131" i="1" s="1"/>
  <c r="P115" i="1"/>
  <c r="P131" i="1" s="1"/>
  <c r="P123" i="1"/>
  <c r="P12" i="7" s="1"/>
  <c r="H110" i="1"/>
  <c r="H103" i="1"/>
  <c r="O115" i="1"/>
  <c r="O131" i="1" s="1"/>
  <c r="P116" i="1"/>
  <c r="P132" i="1" s="1"/>
  <c r="J116" i="1"/>
  <c r="J132" i="1" s="1"/>
  <c r="I101" i="1"/>
  <c r="M101" i="1"/>
  <c r="L101" i="1"/>
  <c r="O101" i="1"/>
  <c r="O124" i="1" s="1"/>
  <c r="O13" i="7" s="1"/>
  <c r="N101" i="1"/>
  <c r="K116" i="1"/>
  <c r="K132" i="1" s="1"/>
  <c r="P124" i="1"/>
  <c r="P13" i="7" s="1"/>
  <c r="J124" i="1"/>
  <c r="J13" i="7" s="1"/>
  <c r="L163" i="20" a="1"/>
  <c r="L163" i="20" s="1"/>
  <c r="S399" i="20"/>
  <c r="S400" i="20" s="1"/>
  <c r="S423" i="20" s="1"/>
  <c r="K399" i="20"/>
  <c r="K400" i="20" s="1"/>
  <c r="K423" i="20" s="1"/>
  <c r="L139" i="1"/>
  <c r="C7" i="30" s="1"/>
  <c r="F100" i="1"/>
  <c r="H140" i="1"/>
  <c r="D7" i="20" s="1"/>
  <c r="O97" i="1"/>
  <c r="N97" i="1"/>
  <c r="AD102" i="1"/>
  <c r="V102" i="1"/>
  <c r="K124" i="1"/>
  <c r="K13" i="7" s="1"/>
  <c r="Z102" i="1"/>
  <c r="M102" i="1" s="1"/>
  <c r="X102" i="1"/>
  <c r="K102" i="1" s="1"/>
  <c r="W102" i="1"/>
  <c r="J102" i="1" s="1"/>
  <c r="AA102" i="1"/>
  <c r="N102" i="1" s="1"/>
  <c r="AC102" i="1"/>
  <c r="P102" i="1" s="1"/>
  <c r="AB102" i="1"/>
  <c r="O102" i="1" s="1"/>
  <c r="Y102" i="1"/>
  <c r="AB109" i="1"/>
  <c r="O109" i="1" s="1"/>
  <c r="AC109" i="1"/>
  <c r="P109" i="1" s="1"/>
  <c r="AA109" i="1"/>
  <c r="N109" i="1" s="1"/>
  <c r="Z109" i="1"/>
  <c r="M109" i="1" s="1"/>
  <c r="V109" i="1"/>
  <c r="I109" i="1" s="1"/>
  <c r="W109" i="1"/>
  <c r="J109" i="1" s="1"/>
  <c r="Y109" i="1"/>
  <c r="L109" i="1" s="1"/>
  <c r="X109" i="1"/>
  <c r="K109" i="1" s="1"/>
  <c r="F93" i="1"/>
  <c r="Q94" i="1"/>
  <c r="Q109" i="1" s="1"/>
  <c r="H96" i="1"/>
  <c r="M97" i="1"/>
  <c r="K97" i="1"/>
  <c r="J96" i="1"/>
  <c r="F107" i="1"/>
  <c r="F108" i="1"/>
  <c r="AA325" i="28" l="1"/>
  <c r="K399" i="28"/>
  <c r="K400" i="28" s="1"/>
  <c r="K423" i="28" s="1"/>
  <c r="AA325" i="32"/>
  <c r="K399" i="32"/>
  <c r="K400" i="32" s="1"/>
  <c r="K423" i="32" s="1"/>
  <c r="K399" i="31"/>
  <c r="K400" i="31" s="1"/>
  <c r="K423" i="31" s="1"/>
  <c r="K399" i="26"/>
  <c r="K400" i="26" s="1"/>
  <c r="K423" i="26" s="1"/>
  <c r="K399" i="30"/>
  <c r="K400" i="30" s="1"/>
  <c r="K423" i="30" s="1"/>
  <c r="AA325" i="30"/>
  <c r="AA325" i="26"/>
  <c r="AA325" i="31"/>
  <c r="S399" i="32"/>
  <c r="AA163" i="32"/>
  <c r="K325" i="25" a="1"/>
  <c r="K325" i="25" s="1"/>
  <c r="S163" i="25" a="1"/>
  <c r="S163" i="25" s="1"/>
  <c r="K163" i="25" a="1"/>
  <c r="K163" i="25" s="1"/>
  <c r="S325" i="25" a="1"/>
  <c r="S325" i="25" s="1"/>
  <c r="L163" i="29" a="1"/>
  <c r="L163" i="29" s="1"/>
  <c r="L325" i="29" a="1"/>
  <c r="L325" i="29" s="1"/>
  <c r="T325" i="29" a="1"/>
  <c r="T325" i="29" s="1"/>
  <c r="T163" i="29" a="1"/>
  <c r="T163" i="29" s="1"/>
  <c r="AA163" i="30"/>
  <c r="S399" i="30"/>
  <c r="S399" i="26"/>
  <c r="AA163" i="26"/>
  <c r="L163" i="25" a="1"/>
  <c r="L163" i="25" s="1"/>
  <c r="L325" i="25" a="1"/>
  <c r="L325" i="25" s="1"/>
  <c r="T325" i="25" a="1"/>
  <c r="T325" i="25" s="1"/>
  <c r="T163" i="25" a="1"/>
  <c r="T163" i="25" s="1"/>
  <c r="K163" i="29" a="1"/>
  <c r="K163" i="29" s="1"/>
  <c r="S325" i="29" a="1"/>
  <c r="S325" i="29" s="1"/>
  <c r="S163" i="29" a="1"/>
  <c r="S163" i="29" s="1"/>
  <c r="K325" i="29" a="1"/>
  <c r="K325" i="29" s="1"/>
  <c r="L325" i="28" a="1"/>
  <c r="L325" i="28" s="1"/>
  <c r="L163" i="28" a="1"/>
  <c r="L163" i="28" s="1"/>
  <c r="T325" i="28" a="1"/>
  <c r="T325" i="28" s="1"/>
  <c r="T163" i="28" a="1"/>
  <c r="T163" i="28" s="1"/>
  <c r="S325" i="27" a="1"/>
  <c r="S325" i="27" s="1"/>
  <c r="K163" i="27" a="1"/>
  <c r="K163" i="27" s="1"/>
  <c r="K325" i="27" a="1"/>
  <c r="K325" i="27" s="1"/>
  <c r="S163" i="27" a="1"/>
  <c r="S163" i="27" s="1"/>
  <c r="S325" i="33" a="1"/>
  <c r="S325" i="33" s="1"/>
  <c r="K325" i="33" a="1"/>
  <c r="K325" i="33" s="1"/>
  <c r="S163" i="33" a="1"/>
  <c r="S163" i="33" s="1"/>
  <c r="K163" i="33" a="1"/>
  <c r="K163" i="33" s="1"/>
  <c r="S399" i="28"/>
  <c r="AA163" i="28"/>
  <c r="L163" i="26" a="1"/>
  <c r="L163" i="26" s="1"/>
  <c r="L325" i="26" a="1"/>
  <c r="L325" i="26" s="1"/>
  <c r="T163" i="26" a="1"/>
  <c r="T163" i="26" s="1"/>
  <c r="T325" i="26" a="1"/>
  <c r="T325" i="26" s="1"/>
  <c r="S399" i="31"/>
  <c r="AA163" i="31"/>
  <c r="D114" i="41" a="1"/>
  <c r="D114" i="41" s="1"/>
  <c r="E114" i="41" a="1"/>
  <c r="E114" i="41" s="1"/>
  <c r="D60" i="41" a="1"/>
  <c r="D60" i="41" s="1"/>
  <c r="E60" i="41" a="1"/>
  <c r="E60" i="41" s="1"/>
  <c r="Q124" i="1"/>
  <c r="Q13" i="7" s="1"/>
  <c r="K31" i="30"/>
  <c r="S23" i="30"/>
  <c r="S27" i="30"/>
  <c r="K197" i="30"/>
  <c r="K301" i="30" s="1" a="1"/>
  <c r="K301" i="30" s="1"/>
  <c r="K189" i="30"/>
  <c r="K293" i="30" s="1" a="1"/>
  <c r="K293" i="30" s="1"/>
  <c r="S186" i="30"/>
  <c r="K190" i="30"/>
  <c r="K294" i="30" s="1" a="1"/>
  <c r="K294" i="30" s="1"/>
  <c r="K23" i="30"/>
  <c r="K26" i="30"/>
  <c r="K32" i="30"/>
  <c r="K191" i="30"/>
  <c r="K295" i="30" s="1" a="1"/>
  <c r="K295" i="30" s="1"/>
  <c r="S25" i="30"/>
  <c r="S195" i="30"/>
  <c r="S299" i="30" s="1" a="1"/>
  <c r="S299" i="30" s="1"/>
  <c r="S30" i="30"/>
  <c r="S187" i="30"/>
  <c r="S291" i="30" s="1" a="1"/>
  <c r="S291" i="30" s="1"/>
  <c r="K25" i="30"/>
  <c r="K192" i="30"/>
  <c r="K296" i="30" s="1" a="1"/>
  <c r="K296" i="30" s="1"/>
  <c r="S29" i="30"/>
  <c r="K186" i="30"/>
  <c r="S34" i="30"/>
  <c r="K34" i="30"/>
  <c r="K30" i="30"/>
  <c r="K28" i="30"/>
  <c r="K27" i="30"/>
  <c r="K187" i="30"/>
  <c r="K291" i="30" s="1" a="1"/>
  <c r="K291" i="30" s="1"/>
  <c r="K24" i="30"/>
  <c r="K195" i="30"/>
  <c r="K299" i="30" s="1" a="1"/>
  <c r="K299" i="30" s="1"/>
  <c r="C10" i="30"/>
  <c r="C15" i="30" s="1"/>
  <c r="K196" i="30"/>
  <c r="K300" i="30" s="1" a="1"/>
  <c r="K300" i="30" s="1"/>
  <c r="S26" i="30"/>
  <c r="S24" i="30"/>
  <c r="K29" i="30"/>
  <c r="S32" i="30"/>
  <c r="S31" i="30"/>
  <c r="S190" i="30"/>
  <c r="S294" i="30" s="1" a="1"/>
  <c r="S294" i="30" s="1"/>
  <c r="K188" i="30"/>
  <c r="K292" i="30" s="1" a="1"/>
  <c r="K292" i="30" s="1"/>
  <c r="S196" i="30"/>
  <c r="S300" i="30" s="1" a="1"/>
  <c r="S300" i="30" s="1"/>
  <c r="S197" i="30"/>
  <c r="S301" i="30" s="1" a="1"/>
  <c r="S301" i="30" s="1"/>
  <c r="S189" i="30"/>
  <c r="S293" i="30" s="1" a="1"/>
  <c r="S293" i="30" s="1"/>
  <c r="S191" i="30"/>
  <c r="S295" i="30" s="1" a="1"/>
  <c r="S295" i="30" s="1"/>
  <c r="S192" i="30"/>
  <c r="S296" i="30" s="1" a="1"/>
  <c r="S296" i="30" s="1"/>
  <c r="S188" i="30"/>
  <c r="S292" i="30" s="1" a="1"/>
  <c r="S292" i="30" s="1"/>
  <c r="K194" i="30"/>
  <c r="K298" i="30" s="1" a="1"/>
  <c r="K298" i="30" s="1"/>
  <c r="S193" i="30"/>
  <c r="S297" i="30" s="1" a="1"/>
  <c r="S297" i="30" s="1"/>
  <c r="K193" i="30"/>
  <c r="K297" i="30" s="1" a="1"/>
  <c r="K297" i="30" s="1"/>
  <c r="S194" i="30"/>
  <c r="S298" i="30" s="1" a="1"/>
  <c r="S298" i="30" s="1"/>
  <c r="S33" i="30"/>
  <c r="K33" i="30"/>
  <c r="S28" i="30"/>
  <c r="F123" i="1"/>
  <c r="H111" i="1"/>
  <c r="H104" i="1"/>
  <c r="H118" i="1"/>
  <c r="H134" i="1" s="1"/>
  <c r="Q102" i="1"/>
  <c r="Q125" i="1" s="1"/>
  <c r="Q14" i="7" s="1"/>
  <c r="H126" i="1"/>
  <c r="H15" i="7" s="1"/>
  <c r="V163" i="20" s="1" a="1"/>
  <c r="V163" i="20" s="1"/>
  <c r="N124" i="1"/>
  <c r="N13" i="7" s="1"/>
  <c r="L116" i="1"/>
  <c r="L132" i="1" s="1"/>
  <c r="L140" i="1" s="1"/>
  <c r="D7" i="30" s="1"/>
  <c r="L124" i="1"/>
  <c r="L13" i="7" s="1"/>
  <c r="K117" i="1"/>
  <c r="K133" i="1" s="1"/>
  <c r="M116" i="1"/>
  <c r="M132" i="1" s="1"/>
  <c r="M140" i="1" s="1"/>
  <c r="D7" i="31" s="1"/>
  <c r="M124" i="1"/>
  <c r="M13" i="7" s="1"/>
  <c r="L102" i="1"/>
  <c r="O117" i="1"/>
  <c r="O133" i="1" s="1"/>
  <c r="I102" i="1"/>
  <c r="I116" i="1"/>
  <c r="I132" i="1" s="1"/>
  <c r="I140" i="1" s="1"/>
  <c r="D7" i="27" s="1"/>
  <c r="I124" i="1"/>
  <c r="I13" i="7" s="1"/>
  <c r="P117" i="1"/>
  <c r="P133" i="1" s="1"/>
  <c r="O116" i="1"/>
  <c r="O132" i="1" s="1"/>
  <c r="O140" i="1" s="1"/>
  <c r="D7" i="26" s="1"/>
  <c r="J117" i="1"/>
  <c r="J133" i="1" s="1"/>
  <c r="M117" i="1"/>
  <c r="M133" i="1" s="1"/>
  <c r="N117" i="1"/>
  <c r="N133" i="1" s="1"/>
  <c r="N116" i="1"/>
  <c r="N132" i="1" s="1"/>
  <c r="N140" i="1" s="1"/>
  <c r="D7" i="32" s="1"/>
  <c r="O125" i="1"/>
  <c r="O14" i="7" s="1"/>
  <c r="P125" i="1"/>
  <c r="P14" i="7" s="1"/>
  <c r="N125" i="1"/>
  <c r="N14" i="7" s="1"/>
  <c r="J125" i="1"/>
  <c r="J14" i="7" s="1"/>
  <c r="K125" i="1"/>
  <c r="K14" i="7" s="1"/>
  <c r="M125" i="1"/>
  <c r="M14" i="7" s="1"/>
  <c r="K140" i="1"/>
  <c r="D7" i="28" s="1"/>
  <c r="Q140" i="1"/>
  <c r="D7" i="33" s="1"/>
  <c r="M163" i="20" a="1"/>
  <c r="M163" i="20" s="1"/>
  <c r="T325" i="20" a="1"/>
  <c r="T325" i="20" s="1"/>
  <c r="L325" i="20" a="1"/>
  <c r="L325" i="20" s="1"/>
  <c r="X103" i="1"/>
  <c r="X104" i="1" s="1"/>
  <c r="K104" i="1" s="1"/>
  <c r="AA399" i="20"/>
  <c r="Q139" i="1"/>
  <c r="C7" i="33" s="1"/>
  <c r="P140" i="1"/>
  <c r="D7" i="25" s="1"/>
  <c r="H141" i="1"/>
  <c r="E7" i="20" s="1"/>
  <c r="J140" i="1"/>
  <c r="D7" i="29" s="1"/>
  <c r="I139" i="1"/>
  <c r="C7" i="27" s="1"/>
  <c r="J139" i="1"/>
  <c r="C7" i="29" s="1"/>
  <c r="O139" i="1"/>
  <c r="C7" i="26" s="1"/>
  <c r="P139" i="1"/>
  <c r="C7" i="25" s="1"/>
  <c r="M139" i="1"/>
  <c r="C7" i="31" s="1"/>
  <c r="K139" i="1"/>
  <c r="C7" i="28" s="1"/>
  <c r="N139" i="1"/>
  <c r="C7" i="32" s="1"/>
  <c r="AA103" i="1"/>
  <c r="N103" i="1" s="1"/>
  <c r="V103" i="1"/>
  <c r="I103" i="1" s="1"/>
  <c r="Z103" i="1"/>
  <c r="M103" i="1" s="1"/>
  <c r="AD103" i="1"/>
  <c r="W103" i="1"/>
  <c r="AB103" i="1"/>
  <c r="O103" i="1" s="1"/>
  <c r="Y103" i="1"/>
  <c r="AC103" i="1"/>
  <c r="AB110" i="1"/>
  <c r="O110" i="1" s="1"/>
  <c r="AC110" i="1"/>
  <c r="P110" i="1" s="1"/>
  <c r="L23" i="20"/>
  <c r="L128" i="20" s="1" a="1"/>
  <c r="L128" i="20" s="1"/>
  <c r="F101" i="1"/>
  <c r="F94" i="1"/>
  <c r="Q95" i="1"/>
  <c r="Q110" i="1" s="1"/>
  <c r="H97" i="1"/>
  <c r="AA110" i="1"/>
  <c r="N110" i="1" s="1"/>
  <c r="Y110" i="1"/>
  <c r="L110" i="1" s="1"/>
  <c r="X110" i="1"/>
  <c r="K110" i="1" s="1"/>
  <c r="W110" i="1"/>
  <c r="J110" i="1" s="1"/>
  <c r="V110" i="1"/>
  <c r="I110" i="1" s="1"/>
  <c r="Z110" i="1"/>
  <c r="M110" i="1" s="1"/>
  <c r="J97" i="1"/>
  <c r="F115" i="1"/>
  <c r="K399" i="33" l="1"/>
  <c r="K400" i="33" s="1"/>
  <c r="K423" i="33" s="1"/>
  <c r="AA325" i="25"/>
  <c r="K399" i="25"/>
  <c r="K400" i="25" s="1"/>
  <c r="K423" i="25" s="1"/>
  <c r="AB325" i="26"/>
  <c r="L399" i="28"/>
  <c r="L400" i="28" s="1"/>
  <c r="L423" i="28" s="1"/>
  <c r="L399" i="25"/>
  <c r="L400" i="25" s="1"/>
  <c r="L423" i="25" s="1"/>
  <c r="AB325" i="29"/>
  <c r="L399" i="29"/>
  <c r="L400" i="29" s="1"/>
  <c r="L423" i="29" s="1"/>
  <c r="L399" i="26"/>
  <c r="L400" i="26" s="1"/>
  <c r="L423" i="26" s="1"/>
  <c r="K399" i="29"/>
  <c r="K400" i="29" s="1"/>
  <c r="K423" i="29" s="1"/>
  <c r="K399" i="27"/>
  <c r="K400" i="27" s="1"/>
  <c r="K423" i="27" s="1"/>
  <c r="S399" i="27"/>
  <c r="AA163" i="27"/>
  <c r="AA325" i="33"/>
  <c r="M163" i="31" a="1"/>
  <c r="M163" i="31" s="1"/>
  <c r="M325" i="31" a="1"/>
  <c r="M325" i="31" s="1"/>
  <c r="U163" i="31" a="1"/>
  <c r="U163" i="31" s="1"/>
  <c r="U325" i="31" a="1"/>
  <c r="U325" i="31" s="1"/>
  <c r="S400" i="26"/>
  <c r="S423" i="26" s="1"/>
  <c r="AA423" i="26" s="1"/>
  <c r="AA399" i="26"/>
  <c r="AA400" i="26" s="1"/>
  <c r="L163" i="31" a="1"/>
  <c r="L163" i="31" s="1"/>
  <c r="L325" i="31" a="1"/>
  <c r="L325" i="31" s="1"/>
  <c r="T325" i="31" a="1"/>
  <c r="T325" i="31" s="1"/>
  <c r="T163" i="31" a="1"/>
  <c r="T163" i="31" s="1"/>
  <c r="S400" i="30"/>
  <c r="S423" i="30" s="1"/>
  <c r="AA423" i="30" s="1"/>
  <c r="AA399" i="30"/>
  <c r="AA400" i="30" s="1"/>
  <c r="M163" i="29" a="1"/>
  <c r="M163" i="29" s="1"/>
  <c r="M325" i="29" a="1"/>
  <c r="M325" i="29" s="1"/>
  <c r="U325" i="29" a="1"/>
  <c r="U325" i="29" s="1"/>
  <c r="U163" i="29" a="1"/>
  <c r="U163" i="29" s="1"/>
  <c r="AA325" i="27"/>
  <c r="AB163" i="28"/>
  <c r="T399" i="28"/>
  <c r="AB163" i="29"/>
  <c r="T399" i="29"/>
  <c r="M163" i="25" a="1"/>
  <c r="M163" i="25" s="1"/>
  <c r="M325" i="25" a="1"/>
  <c r="M325" i="25" s="1"/>
  <c r="U163" i="25" a="1"/>
  <c r="U163" i="25" s="1"/>
  <c r="U325" i="25" a="1"/>
  <c r="U325" i="25" s="1"/>
  <c r="L163" i="30" a="1"/>
  <c r="L163" i="30" s="1"/>
  <c r="L325" i="30" a="1"/>
  <c r="L325" i="30" s="1"/>
  <c r="T325" i="30" a="1"/>
  <c r="T325" i="30" s="1"/>
  <c r="T163" i="30" a="1"/>
  <c r="T163" i="30" s="1"/>
  <c r="S400" i="31"/>
  <c r="S423" i="31" s="1"/>
  <c r="AA423" i="31" s="1"/>
  <c r="AA399" i="31"/>
  <c r="AA400" i="31" s="1"/>
  <c r="AB325" i="28"/>
  <c r="L325" i="33" a="1"/>
  <c r="L325" i="33" s="1"/>
  <c r="L163" i="33" a="1"/>
  <c r="L163" i="33" s="1"/>
  <c r="T325" i="33" a="1"/>
  <c r="T325" i="33" s="1"/>
  <c r="T163" i="33" a="1"/>
  <c r="T163" i="33" s="1"/>
  <c r="AB163" i="26"/>
  <c r="T399" i="26"/>
  <c r="M325" i="28" a="1"/>
  <c r="M325" i="28" s="1"/>
  <c r="M163" i="28" a="1"/>
  <c r="M163" i="28" s="1"/>
  <c r="U163" i="28" a="1"/>
  <c r="U163" i="28" s="1"/>
  <c r="U325" i="28" a="1"/>
  <c r="U325" i="28" s="1"/>
  <c r="M325" i="33" a="1"/>
  <c r="M325" i="33" s="1"/>
  <c r="M163" i="33" a="1"/>
  <c r="M163" i="33" s="1"/>
  <c r="U325" i="33" a="1"/>
  <c r="U325" i="33" s="1"/>
  <c r="U163" i="33" a="1"/>
  <c r="U163" i="33" s="1"/>
  <c r="S399" i="29"/>
  <c r="AA163" i="29"/>
  <c r="AA325" i="29"/>
  <c r="S399" i="25"/>
  <c r="AA163" i="25"/>
  <c r="M325" i="26" a="1"/>
  <c r="M325" i="26" s="1"/>
  <c r="M163" i="26" a="1"/>
  <c r="M163" i="26" s="1"/>
  <c r="U163" i="26" a="1"/>
  <c r="U163" i="26" s="1"/>
  <c r="U325" i="26" a="1"/>
  <c r="U325" i="26" s="1"/>
  <c r="S400" i="28"/>
  <c r="S423" i="28" s="1"/>
  <c r="AA423" i="28" s="1"/>
  <c r="AA399" i="28"/>
  <c r="AA400" i="28" s="1"/>
  <c r="L325" i="32" a="1"/>
  <c r="L325" i="32" s="1"/>
  <c r="L163" i="32" a="1"/>
  <c r="L163" i="32" s="1"/>
  <c r="T163" i="32" a="1"/>
  <c r="T163" i="32" s="1"/>
  <c r="T325" i="32" a="1"/>
  <c r="T325" i="32" s="1"/>
  <c r="AB163" i="25"/>
  <c r="T399" i="25"/>
  <c r="M325" i="32" a="1"/>
  <c r="M325" i="32" s="1"/>
  <c r="M163" i="32" a="1"/>
  <c r="M163" i="32" s="1"/>
  <c r="U163" i="32" a="1"/>
  <c r="U163" i="32" s="1"/>
  <c r="U325" i="32" a="1"/>
  <c r="U325" i="32" s="1"/>
  <c r="L325" i="27" a="1"/>
  <c r="L325" i="27" s="1"/>
  <c r="L163" i="27" a="1"/>
  <c r="L163" i="27" s="1"/>
  <c r="T163" i="27" a="1"/>
  <c r="T163" i="27" s="1"/>
  <c r="T325" i="27" a="1"/>
  <c r="T325" i="27" s="1"/>
  <c r="S399" i="33"/>
  <c r="AA163" i="33"/>
  <c r="AB325" i="25"/>
  <c r="S400" i="32"/>
  <c r="S423" i="32" s="1"/>
  <c r="AA423" i="32" s="1"/>
  <c r="AA399" i="32"/>
  <c r="AA400" i="32" s="1"/>
  <c r="D116" i="41"/>
  <c r="D62" i="41"/>
  <c r="AA296" i="30"/>
  <c r="AA291" i="30"/>
  <c r="AA293" i="30"/>
  <c r="AA301" i="30"/>
  <c r="AA299" i="30"/>
  <c r="AA295" i="30"/>
  <c r="S32" i="28"/>
  <c r="S188" i="28"/>
  <c r="S292" i="28" s="1" a="1"/>
  <c r="S292" i="28" s="1"/>
  <c r="K28" i="28"/>
  <c r="K24" i="28"/>
  <c r="K193" i="28"/>
  <c r="K297" i="28" s="1" a="1"/>
  <c r="K297" i="28" s="1"/>
  <c r="K29" i="28"/>
  <c r="S197" i="28"/>
  <c r="S301" i="28" s="1" a="1"/>
  <c r="S301" i="28" s="1"/>
  <c r="S31" i="28"/>
  <c r="S196" i="28"/>
  <c r="S300" i="28" s="1" a="1"/>
  <c r="S300" i="28" s="1"/>
  <c r="S189" i="28"/>
  <c r="S293" i="28" s="1" a="1"/>
  <c r="S293" i="28" s="1"/>
  <c r="S27" i="28"/>
  <c r="S190" i="28"/>
  <c r="S294" i="28" s="1" a="1"/>
  <c r="S294" i="28" s="1"/>
  <c r="K187" i="28"/>
  <c r="K291" i="28" s="1" a="1"/>
  <c r="K291" i="28" s="1"/>
  <c r="S26" i="28"/>
  <c r="S191" i="28"/>
  <c r="S295" i="28" s="1" a="1"/>
  <c r="S295" i="28" s="1"/>
  <c r="C10" i="28"/>
  <c r="C15" i="28" s="1"/>
  <c r="S23" i="28"/>
  <c r="S192" i="28"/>
  <c r="S296" i="28" s="1" a="1"/>
  <c r="S296" i="28" s="1"/>
  <c r="K26" i="28"/>
  <c r="S29" i="28"/>
  <c r="S193" i="28"/>
  <c r="S297" i="28" s="1" a="1"/>
  <c r="S297" i="28" s="1"/>
  <c r="K30" i="28"/>
  <c r="S186" i="28"/>
  <c r="S24" i="28"/>
  <c r="S30" i="28"/>
  <c r="K190" i="28"/>
  <c r="K294" i="28" s="1" a="1"/>
  <c r="K294" i="28" s="1"/>
  <c r="K25" i="28"/>
  <c r="S194" i="28"/>
  <c r="S298" i="28" s="1" a="1"/>
  <c r="S298" i="28" s="1"/>
  <c r="S187" i="28"/>
  <c r="S291" i="28" s="1" a="1"/>
  <c r="S291" i="28" s="1"/>
  <c r="K34" i="28"/>
  <c r="S34" i="28"/>
  <c r="S25" i="28"/>
  <c r="S33" i="28"/>
  <c r="K32" i="28"/>
  <c r="K196" i="28"/>
  <c r="K300" i="28" s="1" a="1"/>
  <c r="K300" i="28" s="1"/>
  <c r="K27" i="28"/>
  <c r="S195" i="28"/>
  <c r="S299" i="28" s="1" a="1"/>
  <c r="S299" i="28" s="1"/>
  <c r="K197" i="28"/>
  <c r="K301" i="28" s="1" a="1"/>
  <c r="K301" i="28" s="1"/>
  <c r="K188" i="28"/>
  <c r="K292" i="28" s="1" a="1"/>
  <c r="K292" i="28" s="1"/>
  <c r="K31" i="28"/>
  <c r="K189" i="28"/>
  <c r="K293" i="28" s="1" a="1"/>
  <c r="K293" i="28" s="1"/>
  <c r="K195" i="28"/>
  <c r="K299" i="28" s="1" a="1"/>
  <c r="K299" i="28" s="1"/>
  <c r="K33" i="28"/>
  <c r="K191" i="28"/>
  <c r="K295" i="28" s="1" a="1"/>
  <c r="K295" i="28" s="1"/>
  <c r="K192" i="28"/>
  <c r="K296" i="28" s="1" a="1"/>
  <c r="K296" i="28" s="1"/>
  <c r="K194" i="28"/>
  <c r="K298" i="28" s="1" a="1"/>
  <c r="K298" i="28" s="1"/>
  <c r="S28" i="28"/>
  <c r="K23" i="28"/>
  <c r="K186" i="28"/>
  <c r="K155" i="30" a="1"/>
  <c r="K155" i="30" s="1"/>
  <c r="K138" i="30" a="1"/>
  <c r="K138" i="30" s="1"/>
  <c r="K375" i="30" s="1"/>
  <c r="K342" i="30"/>
  <c r="K338" i="30"/>
  <c r="K151" i="30" a="1"/>
  <c r="K151" i="30" s="1"/>
  <c r="K134" i="30" a="1"/>
  <c r="K134" i="30" s="1"/>
  <c r="K371" i="30" s="1"/>
  <c r="K334" i="30"/>
  <c r="K130" i="30" a="1"/>
  <c r="K130" i="30" s="1"/>
  <c r="K367" i="30" s="1"/>
  <c r="K147" i="30" a="1"/>
  <c r="K147" i="30" s="1"/>
  <c r="S138" i="30" a="1"/>
  <c r="S138" i="30" s="1"/>
  <c r="S155" i="30" a="1"/>
  <c r="S155" i="30" s="1"/>
  <c r="S342" i="30"/>
  <c r="S333" i="30"/>
  <c r="S129" i="30" a="1"/>
  <c r="S129" i="30" s="1"/>
  <c r="T33" i="26"/>
  <c r="D10" i="26"/>
  <c r="L187" i="26"/>
  <c r="L24" i="26"/>
  <c r="T34" i="26"/>
  <c r="L195" i="26"/>
  <c r="T27" i="26"/>
  <c r="T25" i="26"/>
  <c r="L196" i="26"/>
  <c r="L188" i="26"/>
  <c r="T23" i="26"/>
  <c r="T192" i="26"/>
  <c r="T24" i="26"/>
  <c r="L197" i="26"/>
  <c r="L28" i="26"/>
  <c r="L189" i="26"/>
  <c r="L190" i="26"/>
  <c r="T32" i="26"/>
  <c r="T194" i="26"/>
  <c r="L191" i="26"/>
  <c r="T28" i="26"/>
  <c r="T187" i="26"/>
  <c r="T26" i="26"/>
  <c r="T196" i="26"/>
  <c r="T31" i="26"/>
  <c r="L193" i="26"/>
  <c r="L33" i="26"/>
  <c r="L194" i="26"/>
  <c r="L30" i="26"/>
  <c r="T189" i="26"/>
  <c r="L23" i="26"/>
  <c r="L31" i="26"/>
  <c r="T191" i="26"/>
  <c r="T195" i="26"/>
  <c r="L25" i="26"/>
  <c r="L34" i="26"/>
  <c r="T190" i="26"/>
  <c r="T30" i="26"/>
  <c r="L26" i="26"/>
  <c r="T193" i="26"/>
  <c r="L32" i="26"/>
  <c r="T188" i="26"/>
  <c r="L192" i="26"/>
  <c r="T186" i="26"/>
  <c r="T197" i="26"/>
  <c r="L27" i="26"/>
  <c r="L29" i="26"/>
  <c r="L186" i="26"/>
  <c r="T29" i="26"/>
  <c r="AA298" i="30"/>
  <c r="S335" i="30"/>
  <c r="S131" i="30" a="1"/>
  <c r="S131" i="30" s="1"/>
  <c r="S148" i="30" a="1"/>
  <c r="S148" i="30" s="1"/>
  <c r="S339" i="30"/>
  <c r="S135" i="30" a="1"/>
  <c r="S135" i="30" s="1"/>
  <c r="S152" i="30" a="1"/>
  <c r="S152" i="30" s="1"/>
  <c r="AA297" i="30"/>
  <c r="S334" i="30"/>
  <c r="S130" i="30" a="1"/>
  <c r="S130" i="30" s="1"/>
  <c r="S147" i="30" a="1"/>
  <c r="S147" i="30" s="1"/>
  <c r="S29" i="32"/>
  <c r="S186" i="32"/>
  <c r="K25" i="32"/>
  <c r="K190" i="32"/>
  <c r="K294" i="32" s="1" a="1"/>
  <c r="K294" i="32" s="1"/>
  <c r="S187" i="32"/>
  <c r="S291" i="32" s="1" a="1"/>
  <c r="S291" i="32" s="1"/>
  <c r="S23" i="32"/>
  <c r="S30" i="32"/>
  <c r="C10" i="32"/>
  <c r="C15" i="32" s="1"/>
  <c r="K27" i="32"/>
  <c r="S31" i="32"/>
  <c r="S34" i="32"/>
  <c r="S25" i="32"/>
  <c r="S26" i="32"/>
  <c r="K31" i="32"/>
  <c r="S196" i="32"/>
  <c r="S300" i="32" s="1" a="1"/>
  <c r="S300" i="32" s="1"/>
  <c r="S27" i="32"/>
  <c r="K196" i="32"/>
  <c r="K300" i="32" s="1" a="1"/>
  <c r="K300" i="32" s="1"/>
  <c r="K24" i="32"/>
  <c r="S188" i="32"/>
  <c r="S292" i="32" s="1" a="1"/>
  <c r="S292" i="32" s="1"/>
  <c r="K32" i="32"/>
  <c r="S33" i="32"/>
  <c r="K193" i="32"/>
  <c r="K297" i="32" s="1" a="1"/>
  <c r="K297" i="32" s="1"/>
  <c r="S28" i="32"/>
  <c r="S24" i="32"/>
  <c r="S190" i="32"/>
  <c r="S294" i="32" s="1" a="1"/>
  <c r="S294" i="32" s="1"/>
  <c r="K34" i="32"/>
  <c r="K26" i="32"/>
  <c r="K187" i="32"/>
  <c r="K291" i="32" s="1" a="1"/>
  <c r="K291" i="32" s="1"/>
  <c r="K188" i="32"/>
  <c r="K292" i="32" s="1" a="1"/>
  <c r="K292" i="32" s="1"/>
  <c r="S191" i="32"/>
  <c r="S295" i="32" s="1" a="1"/>
  <c r="S295" i="32" s="1"/>
  <c r="K192" i="32"/>
  <c r="K296" i="32" s="1" a="1"/>
  <c r="K296" i="32" s="1"/>
  <c r="K28" i="32"/>
  <c r="S195" i="32"/>
  <c r="S299" i="32" s="1" a="1"/>
  <c r="S299" i="32" s="1"/>
  <c r="K30" i="32"/>
  <c r="S32" i="32"/>
  <c r="K23" i="32"/>
  <c r="K194" i="32"/>
  <c r="K298" i="32" s="1" a="1"/>
  <c r="K298" i="32" s="1"/>
  <c r="K195" i="32"/>
  <c r="K299" i="32" s="1" a="1"/>
  <c r="K299" i="32" s="1"/>
  <c r="S197" i="32"/>
  <c r="S301" i="32" s="1" a="1"/>
  <c r="S301" i="32" s="1"/>
  <c r="K191" i="32"/>
  <c r="K295" i="32" s="1" a="1"/>
  <c r="K295" i="32" s="1"/>
  <c r="K189" i="32"/>
  <c r="K293" i="32" s="1" a="1"/>
  <c r="K293" i="32" s="1"/>
  <c r="K186" i="32"/>
  <c r="K29" i="32"/>
  <c r="K33" i="32"/>
  <c r="S189" i="32"/>
  <c r="S293" i="32" s="1" a="1"/>
  <c r="S293" i="32" s="1"/>
  <c r="K197" i="32"/>
  <c r="K301" i="32" s="1" a="1"/>
  <c r="K301" i="32" s="1"/>
  <c r="S193" i="32"/>
  <c r="S297" i="32" s="1" a="1"/>
  <c r="S297" i="32" s="1"/>
  <c r="S192" i="32"/>
  <c r="S296" i="32" s="1" a="1"/>
  <c r="S296" i="32" s="1"/>
  <c r="S194" i="32"/>
  <c r="S298" i="32" s="1" a="1"/>
  <c r="S298" i="32" s="1"/>
  <c r="T32" i="33"/>
  <c r="T34" i="33"/>
  <c r="L23" i="33"/>
  <c r="D10" i="33"/>
  <c r="T26" i="33"/>
  <c r="T193" i="33"/>
  <c r="L34" i="33"/>
  <c r="T27" i="33"/>
  <c r="T194" i="33"/>
  <c r="T24" i="33"/>
  <c r="T33" i="33"/>
  <c r="L30" i="33"/>
  <c r="T187" i="33"/>
  <c r="L192" i="33"/>
  <c r="T23" i="33"/>
  <c r="T196" i="33"/>
  <c r="T188" i="33"/>
  <c r="L26" i="33"/>
  <c r="T197" i="33"/>
  <c r="L28" i="33"/>
  <c r="T189" i="33"/>
  <c r="T31" i="33"/>
  <c r="T190" i="33"/>
  <c r="L187" i="33"/>
  <c r="L27" i="33"/>
  <c r="L33" i="33"/>
  <c r="L24" i="33"/>
  <c r="L195" i="33"/>
  <c r="L32" i="33"/>
  <c r="T191" i="33"/>
  <c r="T25" i="33"/>
  <c r="T30" i="33"/>
  <c r="T192" i="33"/>
  <c r="T195" i="33"/>
  <c r="L189" i="33"/>
  <c r="L188" i="33"/>
  <c r="T28" i="33"/>
  <c r="L196" i="33"/>
  <c r="L186" i="33"/>
  <c r="L190" i="33"/>
  <c r="L191" i="33"/>
  <c r="L29" i="33"/>
  <c r="L193" i="33"/>
  <c r="T29" i="33"/>
  <c r="L31" i="33"/>
  <c r="L25" i="33"/>
  <c r="L194" i="33"/>
  <c r="L197" i="33"/>
  <c r="T186" i="33"/>
  <c r="AA292" i="30"/>
  <c r="K333" i="30"/>
  <c r="K129" i="30" a="1"/>
  <c r="K129" i="30" s="1"/>
  <c r="K366" i="30" s="1"/>
  <c r="K341" i="30"/>
  <c r="K154" i="30" a="1"/>
  <c r="K154" i="30" s="1"/>
  <c r="K137" i="30" a="1"/>
  <c r="K137" i="30" s="1"/>
  <c r="K374" i="30" s="1"/>
  <c r="T194" i="27"/>
  <c r="T31" i="27"/>
  <c r="L24" i="27"/>
  <c r="T187" i="27"/>
  <c r="L23" i="27"/>
  <c r="T197" i="27"/>
  <c r="T189" i="27"/>
  <c r="L187" i="27"/>
  <c r="T24" i="27"/>
  <c r="L196" i="27"/>
  <c r="T25" i="27"/>
  <c r="L188" i="27"/>
  <c r="L28" i="27"/>
  <c r="T192" i="27"/>
  <c r="T26" i="27"/>
  <c r="T27" i="27"/>
  <c r="T186" i="27"/>
  <c r="L190" i="27"/>
  <c r="T32" i="27"/>
  <c r="T30" i="27"/>
  <c r="T23" i="27"/>
  <c r="L30" i="27"/>
  <c r="L32" i="27"/>
  <c r="D10" i="27"/>
  <c r="T34" i="27"/>
  <c r="T33" i="27"/>
  <c r="T28" i="27"/>
  <c r="T195" i="27"/>
  <c r="L25" i="27"/>
  <c r="L29" i="27"/>
  <c r="L197" i="27"/>
  <c r="T196" i="27"/>
  <c r="T29" i="27"/>
  <c r="T193" i="27"/>
  <c r="L26" i="27"/>
  <c r="L189" i="27"/>
  <c r="L193" i="27"/>
  <c r="L192" i="27"/>
  <c r="L33" i="27"/>
  <c r="L34" i="27"/>
  <c r="L31" i="27"/>
  <c r="L195" i="27"/>
  <c r="L27" i="27"/>
  <c r="L191" i="27"/>
  <c r="L186" i="27"/>
  <c r="L194" i="27"/>
  <c r="T190" i="27"/>
  <c r="T191" i="27"/>
  <c r="T188" i="27"/>
  <c r="T32" i="28"/>
  <c r="L32" i="28"/>
  <c r="T29" i="28"/>
  <c r="L34" i="28"/>
  <c r="D10" i="28"/>
  <c r="L193" i="28"/>
  <c r="T196" i="28"/>
  <c r="T31" i="28"/>
  <c r="L26" i="28"/>
  <c r="T197" i="28"/>
  <c r="L28" i="28"/>
  <c r="T189" i="28"/>
  <c r="T23" i="28"/>
  <c r="L24" i="28"/>
  <c r="T190" i="28"/>
  <c r="L25" i="28"/>
  <c r="L187" i="28"/>
  <c r="T34" i="28"/>
  <c r="T191" i="28"/>
  <c r="L188" i="28"/>
  <c r="T33" i="28"/>
  <c r="T27" i="28"/>
  <c r="T192" i="28"/>
  <c r="L27" i="28"/>
  <c r="T193" i="28"/>
  <c r="L23" i="28"/>
  <c r="T188" i="28"/>
  <c r="T186" i="28"/>
  <c r="T24" i="28"/>
  <c r="T194" i="28"/>
  <c r="T26" i="28"/>
  <c r="T25" i="28"/>
  <c r="T195" i="28"/>
  <c r="T187" i="28"/>
  <c r="L30" i="28"/>
  <c r="L29" i="28"/>
  <c r="T30" i="28"/>
  <c r="L33" i="28"/>
  <c r="L191" i="28"/>
  <c r="L197" i="28"/>
  <c r="L190" i="28"/>
  <c r="L186" i="28"/>
  <c r="L194" i="28"/>
  <c r="L196" i="28"/>
  <c r="L189" i="28"/>
  <c r="L195" i="28"/>
  <c r="L192" i="28"/>
  <c r="L31" i="28"/>
  <c r="T28" i="28"/>
  <c r="K335" i="30"/>
  <c r="K131" i="30" a="1"/>
  <c r="K131" i="30" s="1"/>
  <c r="K368" i="30" s="1"/>
  <c r="K148" i="30" a="1"/>
  <c r="K148" i="30" s="1"/>
  <c r="S190" i="31"/>
  <c r="S294" i="31" s="1" a="1"/>
  <c r="S294" i="31" s="1"/>
  <c r="K187" i="31"/>
  <c r="K291" i="31" s="1" a="1"/>
  <c r="K291" i="31" s="1"/>
  <c r="K27" i="31"/>
  <c r="K32" i="31"/>
  <c r="S191" i="31"/>
  <c r="S295" i="31" s="1" a="1"/>
  <c r="S295" i="31" s="1"/>
  <c r="K196" i="31"/>
  <c r="K300" i="31" s="1" a="1"/>
  <c r="K300" i="31" s="1"/>
  <c r="S24" i="31"/>
  <c r="K188" i="31"/>
  <c r="K292" i="31" s="1" a="1"/>
  <c r="K292" i="31" s="1"/>
  <c r="K34" i="31"/>
  <c r="S34" i="31"/>
  <c r="S192" i="31"/>
  <c r="S296" i="31" s="1" a="1"/>
  <c r="S296" i="31" s="1"/>
  <c r="C10" i="31"/>
  <c r="C15" i="31" s="1"/>
  <c r="K31" i="31"/>
  <c r="S186" i="31"/>
  <c r="K33" i="31"/>
  <c r="K190" i="31"/>
  <c r="K294" i="31" s="1" a="1"/>
  <c r="K294" i="31" s="1"/>
  <c r="K28" i="31"/>
  <c r="S26" i="31"/>
  <c r="S194" i="31"/>
  <c r="S298" i="31" s="1" a="1"/>
  <c r="S298" i="31" s="1"/>
  <c r="S187" i="31"/>
  <c r="S291" i="31" s="1" a="1"/>
  <c r="S291" i="31" s="1"/>
  <c r="K30" i="31"/>
  <c r="S23" i="31"/>
  <c r="K29" i="31"/>
  <c r="K192" i="31"/>
  <c r="K296" i="31" s="1" a="1"/>
  <c r="K296" i="31" s="1"/>
  <c r="S33" i="31"/>
  <c r="S196" i="31"/>
  <c r="S300" i="31" s="1" a="1"/>
  <c r="S300" i="31" s="1"/>
  <c r="K24" i="31"/>
  <c r="S25" i="31"/>
  <c r="S188" i="31"/>
  <c r="S292" i="31" s="1" a="1"/>
  <c r="S292" i="31" s="1"/>
  <c r="S197" i="31"/>
  <c r="S301" i="31" s="1" a="1"/>
  <c r="S301" i="31" s="1"/>
  <c r="S32" i="31"/>
  <c r="S29" i="31"/>
  <c r="S189" i="31"/>
  <c r="S293" i="31" s="1" a="1"/>
  <c r="S293" i="31" s="1"/>
  <c r="S27" i="31"/>
  <c r="K194" i="31"/>
  <c r="K298" i="31" s="1" a="1"/>
  <c r="K298" i="31" s="1"/>
  <c r="K25" i="31"/>
  <c r="K195" i="31"/>
  <c r="K299" i="31" s="1" a="1"/>
  <c r="K299" i="31" s="1"/>
  <c r="S195" i="31"/>
  <c r="S299" i="31" s="1" a="1"/>
  <c r="S299" i="31" s="1"/>
  <c r="S31" i="31"/>
  <c r="K197" i="31"/>
  <c r="K301" i="31" s="1" a="1"/>
  <c r="K301" i="31" s="1"/>
  <c r="K186" i="31"/>
  <c r="K189" i="31"/>
  <c r="K293" i="31" s="1" a="1"/>
  <c r="K293" i="31" s="1"/>
  <c r="K23" i="31"/>
  <c r="K193" i="31"/>
  <c r="K297" i="31" s="1" a="1"/>
  <c r="K297" i="31" s="1"/>
  <c r="K26" i="31"/>
  <c r="S30" i="31"/>
  <c r="K191" i="31"/>
  <c r="K295" i="31" s="1" a="1"/>
  <c r="K295" i="31" s="1"/>
  <c r="S193" i="31"/>
  <c r="S297" i="31" s="1" a="1"/>
  <c r="S297" i="31" s="1"/>
  <c r="S28" i="31"/>
  <c r="K336" i="30"/>
  <c r="K132" i="30" a="1"/>
  <c r="K132" i="30" s="1"/>
  <c r="K369" i="30" s="1"/>
  <c r="K149" i="30" a="1"/>
  <c r="K149" i="30" s="1"/>
  <c r="K332" i="30"/>
  <c r="K128" i="30" a="1"/>
  <c r="K128" i="30" s="1"/>
  <c r="K35" i="30"/>
  <c r="S34" i="25"/>
  <c r="S194" i="25"/>
  <c r="S298" i="25" s="1" a="1"/>
  <c r="S298" i="25" s="1"/>
  <c r="S31" i="25"/>
  <c r="K191" i="25"/>
  <c r="K295" i="25" s="1" a="1"/>
  <c r="K295" i="25" s="1"/>
  <c r="S26" i="25"/>
  <c r="S25" i="25"/>
  <c r="S195" i="25"/>
  <c r="S299" i="25" s="1" a="1"/>
  <c r="S299" i="25" s="1"/>
  <c r="K23" i="25"/>
  <c r="S187" i="25"/>
  <c r="S291" i="25" s="1" a="1"/>
  <c r="S291" i="25" s="1"/>
  <c r="K25" i="25"/>
  <c r="K24" i="25"/>
  <c r="K192" i="25"/>
  <c r="K296" i="25" s="1" a="1"/>
  <c r="K296" i="25" s="1"/>
  <c r="K193" i="25"/>
  <c r="K297" i="25" s="1" a="1"/>
  <c r="K297" i="25" s="1"/>
  <c r="K186" i="25"/>
  <c r="S24" i="25"/>
  <c r="S197" i="25"/>
  <c r="S301" i="25" s="1" a="1"/>
  <c r="S301" i="25" s="1"/>
  <c r="S27" i="25"/>
  <c r="S189" i="25"/>
  <c r="S293" i="25" s="1" a="1"/>
  <c r="S293" i="25" s="1"/>
  <c r="K187" i="25"/>
  <c r="K291" i="25" s="1" a="1"/>
  <c r="K291" i="25" s="1"/>
  <c r="K30" i="25"/>
  <c r="K195" i="25"/>
  <c r="K299" i="25" s="1" a="1"/>
  <c r="K299" i="25" s="1"/>
  <c r="S191" i="25"/>
  <c r="S295" i="25" s="1" a="1"/>
  <c r="S295" i="25" s="1"/>
  <c r="S23" i="25"/>
  <c r="S186" i="25"/>
  <c r="S32" i="25"/>
  <c r="K28" i="25"/>
  <c r="S33" i="25"/>
  <c r="K32" i="25"/>
  <c r="K190" i="25"/>
  <c r="K294" i="25" s="1" a="1"/>
  <c r="K294" i="25" s="1"/>
  <c r="C10" i="25"/>
  <c r="C15" i="25" s="1"/>
  <c r="K34" i="25"/>
  <c r="K29" i="25"/>
  <c r="K188" i="25"/>
  <c r="K292" i="25" s="1" a="1"/>
  <c r="K292" i="25" s="1"/>
  <c r="K27" i="25"/>
  <c r="S190" i="25"/>
  <c r="S294" i="25" s="1" a="1"/>
  <c r="S294" i="25" s="1"/>
  <c r="S188" i="25"/>
  <c r="S292" i="25" s="1" a="1"/>
  <c r="S292" i="25" s="1"/>
  <c r="K26" i="25"/>
  <c r="S28" i="25"/>
  <c r="S196" i="25"/>
  <c r="S300" i="25" s="1" a="1"/>
  <c r="S300" i="25" s="1"/>
  <c r="K194" i="25"/>
  <c r="K298" i="25" s="1" a="1"/>
  <c r="K298" i="25" s="1"/>
  <c r="S193" i="25"/>
  <c r="S297" i="25" s="1" a="1"/>
  <c r="S297" i="25" s="1"/>
  <c r="K196" i="25"/>
  <c r="K300" i="25" s="1" a="1"/>
  <c r="K300" i="25" s="1"/>
  <c r="S192" i="25"/>
  <c r="S296" i="25" s="1" a="1"/>
  <c r="S296" i="25" s="1"/>
  <c r="S30" i="25"/>
  <c r="K33" i="25"/>
  <c r="K197" i="25"/>
  <c r="K301" i="25" s="1" a="1"/>
  <c r="K301" i="25" s="1"/>
  <c r="K189" i="25"/>
  <c r="K293" i="25" s="1" a="1"/>
  <c r="K293" i="25" s="1"/>
  <c r="S29" i="25"/>
  <c r="K31" i="25"/>
  <c r="K195" i="26"/>
  <c r="K299" i="26" s="1" a="1"/>
  <c r="K299" i="26" s="1"/>
  <c r="S26" i="26"/>
  <c r="K196" i="26"/>
  <c r="K300" i="26" s="1" a="1"/>
  <c r="K300" i="26" s="1"/>
  <c r="K188" i="26"/>
  <c r="K292" i="26" s="1" a="1"/>
  <c r="K292" i="26" s="1"/>
  <c r="K197" i="26"/>
  <c r="K301" i="26" s="1" a="1"/>
  <c r="K301" i="26" s="1"/>
  <c r="K189" i="26"/>
  <c r="K293" i="26" s="1" a="1"/>
  <c r="K293" i="26" s="1"/>
  <c r="K30" i="26"/>
  <c r="S186" i="26"/>
  <c r="K190" i="26"/>
  <c r="K294" i="26" s="1" a="1"/>
  <c r="K294" i="26" s="1"/>
  <c r="K27" i="26"/>
  <c r="K191" i="26"/>
  <c r="K295" i="26" s="1" a="1"/>
  <c r="K295" i="26" s="1"/>
  <c r="S31" i="26"/>
  <c r="K24" i="26"/>
  <c r="S187" i="26"/>
  <c r="S291" i="26" s="1" a="1"/>
  <c r="S291" i="26" s="1"/>
  <c r="K23" i="26"/>
  <c r="K193" i="26"/>
  <c r="K297" i="26" s="1" a="1"/>
  <c r="K297" i="26" s="1"/>
  <c r="C10" i="26"/>
  <c r="C15" i="26" s="1"/>
  <c r="S34" i="26"/>
  <c r="S33" i="26"/>
  <c r="S23" i="26"/>
  <c r="K34" i="26"/>
  <c r="S30" i="26"/>
  <c r="S197" i="26"/>
  <c r="S301" i="26" s="1" a="1"/>
  <c r="S301" i="26" s="1"/>
  <c r="K32" i="26"/>
  <c r="K194" i="26"/>
  <c r="K298" i="26" s="1" a="1"/>
  <c r="K298" i="26" s="1"/>
  <c r="S25" i="26"/>
  <c r="K187" i="26"/>
  <c r="K291" i="26" s="1" a="1"/>
  <c r="K291" i="26" s="1"/>
  <c r="S24" i="26"/>
  <c r="S32" i="26"/>
  <c r="S194" i="26"/>
  <c r="S298" i="26" s="1" a="1"/>
  <c r="S298" i="26" s="1"/>
  <c r="K26" i="26"/>
  <c r="K28" i="26"/>
  <c r="K29" i="26"/>
  <c r="K192" i="26"/>
  <c r="K296" i="26" s="1" a="1"/>
  <c r="K296" i="26" s="1"/>
  <c r="S195" i="26"/>
  <c r="S299" i="26" s="1" a="1"/>
  <c r="S299" i="26" s="1"/>
  <c r="K33" i="26"/>
  <c r="S28" i="26"/>
  <c r="S188" i="26"/>
  <c r="S292" i="26" s="1" a="1"/>
  <c r="S292" i="26" s="1"/>
  <c r="S29" i="26"/>
  <c r="S196" i="26"/>
  <c r="S300" i="26" s="1" a="1"/>
  <c r="S300" i="26" s="1"/>
  <c r="S189" i="26"/>
  <c r="S293" i="26" s="1" a="1"/>
  <c r="S293" i="26" s="1"/>
  <c r="S191" i="26"/>
  <c r="S295" i="26" s="1" a="1"/>
  <c r="S295" i="26" s="1"/>
  <c r="K25" i="26"/>
  <c r="K186" i="26"/>
  <c r="S190" i="26"/>
  <c r="S294" i="26" s="1" a="1"/>
  <c r="S294" i="26" s="1"/>
  <c r="K31" i="26"/>
  <c r="S192" i="26"/>
  <c r="S296" i="26" s="1" a="1"/>
  <c r="S296" i="26" s="1"/>
  <c r="S193" i="26"/>
  <c r="S297" i="26" s="1" a="1"/>
  <c r="S297" i="26" s="1"/>
  <c r="S27" i="26"/>
  <c r="K337" i="30"/>
  <c r="K150" i="30" a="1"/>
  <c r="K150" i="30" s="1"/>
  <c r="K133" i="30" a="1"/>
  <c r="K133" i="30" s="1"/>
  <c r="K370" i="30" s="1"/>
  <c r="L187" i="31"/>
  <c r="L195" i="31"/>
  <c r="L28" i="31"/>
  <c r="T28" i="31"/>
  <c r="T191" i="31"/>
  <c r="L196" i="31"/>
  <c r="L34" i="31"/>
  <c r="L188" i="31"/>
  <c r="T192" i="31"/>
  <c r="T27" i="31"/>
  <c r="T25" i="31"/>
  <c r="T26" i="31"/>
  <c r="T193" i="31"/>
  <c r="L24" i="31"/>
  <c r="T186" i="31"/>
  <c r="T29" i="31"/>
  <c r="L31" i="31"/>
  <c r="L190" i="31"/>
  <c r="T32" i="31"/>
  <c r="T194" i="31"/>
  <c r="T24" i="31"/>
  <c r="L29" i="31"/>
  <c r="T195" i="31"/>
  <c r="L25" i="31"/>
  <c r="T31" i="31"/>
  <c r="T187" i="31"/>
  <c r="L186" i="31"/>
  <c r="L30" i="31"/>
  <c r="T23" i="31"/>
  <c r="T197" i="31"/>
  <c r="D10" i="31"/>
  <c r="T189" i="31"/>
  <c r="L27" i="31"/>
  <c r="L26" i="31"/>
  <c r="T188" i="31"/>
  <c r="T34" i="31"/>
  <c r="T196" i="31"/>
  <c r="L193" i="31"/>
  <c r="T190" i="31"/>
  <c r="L32" i="31"/>
  <c r="L33" i="31"/>
  <c r="L192" i="31"/>
  <c r="T30" i="31"/>
  <c r="L191" i="31"/>
  <c r="L194" i="31"/>
  <c r="L197" i="31"/>
  <c r="T33" i="31"/>
  <c r="L23" i="31"/>
  <c r="L189" i="31"/>
  <c r="K339" i="30"/>
  <c r="K152" i="30" a="1"/>
  <c r="K152" i="30" s="1"/>
  <c r="K135" i="30" a="1"/>
  <c r="K135" i="30" s="1"/>
  <c r="K372" i="30" s="1"/>
  <c r="S290" i="30" a="1"/>
  <c r="S290" i="30" s="1"/>
  <c r="S198" i="30"/>
  <c r="K27" i="27"/>
  <c r="S34" i="27"/>
  <c r="K32" i="27"/>
  <c r="S26" i="27"/>
  <c r="K30" i="27"/>
  <c r="K24" i="27"/>
  <c r="K29" i="27"/>
  <c r="S25" i="27"/>
  <c r="S24" i="27"/>
  <c r="S194" i="27"/>
  <c r="S298" i="27" s="1" a="1"/>
  <c r="S298" i="27" s="1"/>
  <c r="K23" i="27"/>
  <c r="S187" i="27"/>
  <c r="S291" i="27" s="1" a="1"/>
  <c r="S291" i="27" s="1"/>
  <c r="K193" i="27"/>
  <c r="K297" i="27" s="1" a="1"/>
  <c r="K297" i="27" s="1"/>
  <c r="S197" i="27"/>
  <c r="S301" i="27" s="1" a="1"/>
  <c r="S301" i="27" s="1"/>
  <c r="S189" i="27"/>
  <c r="S293" i="27" s="1" a="1"/>
  <c r="S293" i="27" s="1"/>
  <c r="K187" i="27"/>
  <c r="K291" i="27" s="1" a="1"/>
  <c r="K291" i="27" s="1"/>
  <c r="K195" i="27"/>
  <c r="K299" i="27" s="1" a="1"/>
  <c r="K299" i="27" s="1"/>
  <c r="S27" i="27"/>
  <c r="S191" i="27"/>
  <c r="S295" i="27" s="1" a="1"/>
  <c r="S295" i="27" s="1"/>
  <c r="S23" i="27"/>
  <c r="S31" i="27"/>
  <c r="C10" i="27"/>
  <c r="C15" i="27" s="1"/>
  <c r="S192" i="27"/>
  <c r="S296" i="27" s="1" a="1"/>
  <c r="S296" i="27" s="1"/>
  <c r="S33" i="27"/>
  <c r="K28" i="27"/>
  <c r="S186" i="27"/>
  <c r="S32" i="27"/>
  <c r="K191" i="27"/>
  <c r="K295" i="27" s="1" a="1"/>
  <c r="K295" i="27" s="1"/>
  <c r="K31" i="27"/>
  <c r="K25" i="27"/>
  <c r="K34" i="27"/>
  <c r="S29" i="27"/>
  <c r="K189" i="27"/>
  <c r="K293" i="27" s="1" a="1"/>
  <c r="K293" i="27" s="1"/>
  <c r="S190" i="27"/>
  <c r="S294" i="27" s="1" a="1"/>
  <c r="S294" i="27" s="1"/>
  <c r="K192" i="27"/>
  <c r="K296" i="27" s="1" a="1"/>
  <c r="K296" i="27" s="1"/>
  <c r="S196" i="27"/>
  <c r="S300" i="27" s="1" a="1"/>
  <c r="S300" i="27" s="1"/>
  <c r="S30" i="27"/>
  <c r="K194" i="27"/>
  <c r="K298" i="27" s="1" a="1"/>
  <c r="K298" i="27" s="1"/>
  <c r="K186" i="27"/>
  <c r="K196" i="27"/>
  <c r="K300" i="27" s="1" a="1"/>
  <c r="K300" i="27" s="1"/>
  <c r="S193" i="27"/>
  <c r="S297" i="27" s="1" a="1"/>
  <c r="S297" i="27" s="1"/>
  <c r="K190" i="27"/>
  <c r="K294" i="27" s="1" a="1"/>
  <c r="K294" i="27" s="1"/>
  <c r="S28" i="27"/>
  <c r="K188" i="27"/>
  <c r="K292" i="27" s="1" a="1"/>
  <c r="K292" i="27" s="1"/>
  <c r="S195" i="27"/>
  <c r="S299" i="27" s="1" a="1"/>
  <c r="S299" i="27" s="1"/>
  <c r="K33" i="27"/>
  <c r="K197" i="27"/>
  <c r="K301" i="27" s="1" a="1"/>
  <c r="K301" i="27" s="1"/>
  <c r="K26" i="27"/>
  <c r="S188" i="27"/>
  <c r="S292" i="27" s="1" a="1"/>
  <c r="S292" i="27" s="1"/>
  <c r="AA300" i="30"/>
  <c r="K343" i="30"/>
  <c r="K156" i="30" a="1"/>
  <c r="K156" i="30" s="1"/>
  <c r="K139" i="30" a="1"/>
  <c r="K139" i="30" s="1"/>
  <c r="K376" i="30" s="1"/>
  <c r="D10" i="29"/>
  <c r="T194" i="29"/>
  <c r="L32" i="29"/>
  <c r="L189" i="29"/>
  <c r="T28" i="29"/>
  <c r="T29" i="29"/>
  <c r="L34" i="29"/>
  <c r="L27" i="29"/>
  <c r="L28" i="29"/>
  <c r="T24" i="29"/>
  <c r="T195" i="29"/>
  <c r="L29" i="29"/>
  <c r="L24" i="29"/>
  <c r="T187" i="29"/>
  <c r="T33" i="29"/>
  <c r="L192" i="29"/>
  <c r="T25" i="29"/>
  <c r="T197" i="29"/>
  <c r="L30" i="29"/>
  <c r="T190" i="29"/>
  <c r="L23" i="29"/>
  <c r="L187" i="29"/>
  <c r="T34" i="29"/>
  <c r="T191" i="29"/>
  <c r="T26" i="29"/>
  <c r="T192" i="29"/>
  <c r="L31" i="29"/>
  <c r="T193" i="29"/>
  <c r="L195" i="29"/>
  <c r="L190" i="29"/>
  <c r="L191" i="29"/>
  <c r="T196" i="29"/>
  <c r="T189" i="29"/>
  <c r="L188" i="29"/>
  <c r="L194" i="29"/>
  <c r="L33" i="29"/>
  <c r="T32" i="29"/>
  <c r="L193" i="29"/>
  <c r="L197" i="29"/>
  <c r="L196" i="29"/>
  <c r="T188" i="29"/>
  <c r="T31" i="29"/>
  <c r="T27" i="29"/>
  <c r="L26" i="29"/>
  <c r="T30" i="29"/>
  <c r="T186" i="29"/>
  <c r="T23" i="29"/>
  <c r="L186" i="29"/>
  <c r="L25" i="29"/>
  <c r="S343" i="30"/>
  <c r="S156" i="30" a="1"/>
  <c r="S156" i="30" s="1"/>
  <c r="S139" i="30" a="1"/>
  <c r="S139" i="30" s="1"/>
  <c r="L31" i="30"/>
  <c r="T32" i="30"/>
  <c r="L197" i="30"/>
  <c r="L27" i="30"/>
  <c r="T23" i="30"/>
  <c r="L189" i="30"/>
  <c r="L23" i="30"/>
  <c r="T186" i="30"/>
  <c r="L26" i="30"/>
  <c r="T194" i="30"/>
  <c r="L33" i="30"/>
  <c r="L191" i="30"/>
  <c r="L32" i="30"/>
  <c r="T195" i="30"/>
  <c r="T26" i="30"/>
  <c r="T187" i="30"/>
  <c r="T24" i="30"/>
  <c r="L192" i="30"/>
  <c r="T196" i="30"/>
  <c r="T27" i="30"/>
  <c r="L193" i="30"/>
  <c r="L24" i="30"/>
  <c r="L186" i="30"/>
  <c r="L34" i="30"/>
  <c r="T29" i="30"/>
  <c r="L25" i="30"/>
  <c r="T30" i="30"/>
  <c r="L187" i="30"/>
  <c r="T34" i="30"/>
  <c r="L28" i="30"/>
  <c r="T28" i="30"/>
  <c r="L195" i="30"/>
  <c r="D10" i="30"/>
  <c r="T25" i="30"/>
  <c r="T33" i="30"/>
  <c r="T197" i="30"/>
  <c r="L30" i="30"/>
  <c r="T193" i="30"/>
  <c r="L190" i="30"/>
  <c r="T31" i="30"/>
  <c r="L194" i="30"/>
  <c r="T188" i="30"/>
  <c r="T191" i="30"/>
  <c r="L188" i="30"/>
  <c r="T192" i="30"/>
  <c r="T189" i="30"/>
  <c r="L196" i="30"/>
  <c r="T190" i="30"/>
  <c r="L29" i="30"/>
  <c r="AA294" i="30"/>
  <c r="K290" i="30" a="1"/>
  <c r="K290" i="30" s="1"/>
  <c r="K302" i="30" s="1"/>
  <c r="K198" i="30"/>
  <c r="S336" i="30"/>
  <c r="S132" i="30" a="1"/>
  <c r="S132" i="30" s="1"/>
  <c r="S149" i="30" a="1"/>
  <c r="S149" i="30" s="1"/>
  <c r="C10" i="29"/>
  <c r="C15" i="29" s="1"/>
  <c r="K33" i="29"/>
  <c r="S192" i="29"/>
  <c r="S296" i="29" s="1" a="1"/>
  <c r="S296" i="29" s="1"/>
  <c r="K32" i="29"/>
  <c r="K25" i="29"/>
  <c r="S29" i="29"/>
  <c r="K34" i="29"/>
  <c r="S30" i="29"/>
  <c r="S194" i="29"/>
  <c r="S298" i="29" s="1" a="1"/>
  <c r="S298" i="29" s="1"/>
  <c r="S23" i="29"/>
  <c r="K191" i="29"/>
  <c r="K295" i="29" s="1" a="1"/>
  <c r="K295" i="29" s="1"/>
  <c r="K27" i="29"/>
  <c r="S195" i="29"/>
  <c r="S299" i="29" s="1" a="1"/>
  <c r="S299" i="29" s="1"/>
  <c r="S31" i="29"/>
  <c r="S187" i="29"/>
  <c r="S291" i="29" s="1" a="1"/>
  <c r="S291" i="29" s="1"/>
  <c r="S24" i="29"/>
  <c r="S189" i="29"/>
  <c r="S293" i="29" s="1" a="1"/>
  <c r="S293" i="29" s="1"/>
  <c r="K29" i="29"/>
  <c r="S190" i="29"/>
  <c r="S294" i="29" s="1" a="1"/>
  <c r="S294" i="29" s="1"/>
  <c r="S33" i="29"/>
  <c r="K187" i="29"/>
  <c r="K291" i="29" s="1" a="1"/>
  <c r="K291" i="29" s="1"/>
  <c r="K30" i="29"/>
  <c r="K24" i="29"/>
  <c r="K195" i="29"/>
  <c r="K299" i="29" s="1" a="1"/>
  <c r="K299" i="29" s="1"/>
  <c r="K23" i="29"/>
  <c r="K189" i="29"/>
  <c r="K293" i="29" s="1" a="1"/>
  <c r="K293" i="29" s="1"/>
  <c r="S34" i="29"/>
  <c r="S193" i="29"/>
  <c r="S297" i="29" s="1" a="1"/>
  <c r="S297" i="29" s="1"/>
  <c r="K31" i="29"/>
  <c r="S26" i="29"/>
  <c r="K192" i="29"/>
  <c r="K296" i="29" s="1" a="1"/>
  <c r="K296" i="29" s="1"/>
  <c r="K194" i="29"/>
  <c r="K298" i="29" s="1" a="1"/>
  <c r="K298" i="29" s="1"/>
  <c r="K188" i="29"/>
  <c r="K292" i="29" s="1" a="1"/>
  <c r="K292" i="29" s="1"/>
  <c r="K28" i="29"/>
  <c r="S28" i="29"/>
  <c r="S197" i="29"/>
  <c r="S301" i="29" s="1" a="1"/>
  <c r="S301" i="29" s="1"/>
  <c r="S32" i="29"/>
  <c r="K186" i="29"/>
  <c r="S188" i="29"/>
  <c r="S292" i="29" s="1" a="1"/>
  <c r="S292" i="29" s="1"/>
  <c r="S196" i="29"/>
  <c r="S300" i="29" s="1" a="1"/>
  <c r="S300" i="29" s="1"/>
  <c r="S191" i="29"/>
  <c r="S295" i="29" s="1" a="1"/>
  <c r="S295" i="29" s="1"/>
  <c r="S27" i="29"/>
  <c r="S186" i="29"/>
  <c r="K193" i="29"/>
  <c r="K297" i="29" s="1" a="1"/>
  <c r="K297" i="29" s="1"/>
  <c r="K197" i="29"/>
  <c r="K301" i="29" s="1" a="1"/>
  <c r="K301" i="29" s="1"/>
  <c r="K26" i="29"/>
  <c r="K196" i="29"/>
  <c r="K300" i="29" s="1" a="1"/>
  <c r="K300" i="29" s="1"/>
  <c r="K190" i="29"/>
  <c r="K294" i="29" s="1" a="1"/>
  <c r="K294" i="29" s="1"/>
  <c r="S25" i="29"/>
  <c r="D10" i="32"/>
  <c r="T191" i="32"/>
  <c r="L24" i="32"/>
  <c r="L34" i="32"/>
  <c r="L188" i="32"/>
  <c r="L196" i="32"/>
  <c r="T34" i="32"/>
  <c r="T192" i="32"/>
  <c r="T193" i="32"/>
  <c r="T186" i="32"/>
  <c r="L190" i="32"/>
  <c r="T187" i="32"/>
  <c r="L29" i="32"/>
  <c r="T31" i="32"/>
  <c r="L28" i="32"/>
  <c r="T27" i="32"/>
  <c r="L30" i="32"/>
  <c r="T33" i="32"/>
  <c r="T24" i="32"/>
  <c r="L32" i="32"/>
  <c r="T28" i="32"/>
  <c r="L193" i="32"/>
  <c r="L33" i="32"/>
  <c r="T190" i="32"/>
  <c r="L25" i="32"/>
  <c r="L187" i="32"/>
  <c r="L194" i="32"/>
  <c r="L31" i="32"/>
  <c r="L189" i="32"/>
  <c r="T25" i="32"/>
  <c r="L197" i="32"/>
  <c r="L192" i="32"/>
  <c r="L26" i="32"/>
  <c r="T26" i="32"/>
  <c r="T30" i="32"/>
  <c r="T29" i="32"/>
  <c r="L186" i="32"/>
  <c r="T194" i="32"/>
  <c r="T32" i="32"/>
  <c r="T195" i="32"/>
  <c r="L195" i="32"/>
  <c r="L191" i="32"/>
  <c r="T189" i="32"/>
  <c r="T196" i="32"/>
  <c r="T197" i="32"/>
  <c r="L27" i="32"/>
  <c r="T188" i="32"/>
  <c r="T23" i="32"/>
  <c r="L23" i="32"/>
  <c r="S340" i="30"/>
  <c r="S153" i="30" a="1"/>
  <c r="S153" i="30" s="1"/>
  <c r="S136" i="30" a="1"/>
  <c r="S136" i="30" s="1"/>
  <c r="S338" i="30"/>
  <c r="S134" i="30" a="1"/>
  <c r="S134" i="30" s="1"/>
  <c r="S151" i="30" a="1"/>
  <c r="S151" i="30" s="1"/>
  <c r="S332" i="30"/>
  <c r="S128" i="30" a="1"/>
  <c r="S128" i="30" s="1"/>
  <c r="S35" i="30"/>
  <c r="T27" i="25"/>
  <c r="T197" i="25"/>
  <c r="L23" i="25"/>
  <c r="D10" i="25"/>
  <c r="L25" i="25"/>
  <c r="T189" i="25"/>
  <c r="T190" i="25"/>
  <c r="L187" i="25"/>
  <c r="L29" i="25"/>
  <c r="T31" i="25"/>
  <c r="T23" i="25"/>
  <c r="L195" i="25"/>
  <c r="T26" i="25"/>
  <c r="T25" i="25"/>
  <c r="L196" i="25"/>
  <c r="L30" i="25"/>
  <c r="L188" i="25"/>
  <c r="T192" i="25"/>
  <c r="T24" i="25"/>
  <c r="T29" i="25"/>
  <c r="T186" i="25"/>
  <c r="T28" i="25"/>
  <c r="T32" i="25"/>
  <c r="L33" i="25"/>
  <c r="T194" i="25"/>
  <c r="L28" i="25"/>
  <c r="T195" i="25"/>
  <c r="T33" i="25"/>
  <c r="L24" i="25"/>
  <c r="T187" i="25"/>
  <c r="L31" i="25"/>
  <c r="L192" i="25"/>
  <c r="L193" i="25"/>
  <c r="L191" i="25"/>
  <c r="L32" i="25"/>
  <c r="L27" i="25"/>
  <c r="L189" i="25"/>
  <c r="L186" i="25"/>
  <c r="T193" i="25"/>
  <c r="T191" i="25"/>
  <c r="T188" i="25"/>
  <c r="T34" i="25"/>
  <c r="T196" i="25"/>
  <c r="L197" i="25"/>
  <c r="L34" i="25"/>
  <c r="L194" i="25"/>
  <c r="L190" i="25"/>
  <c r="T30" i="25"/>
  <c r="L26" i="25"/>
  <c r="S189" i="33"/>
  <c r="S293" i="33" s="1" a="1"/>
  <c r="S293" i="33" s="1"/>
  <c r="S32" i="33"/>
  <c r="K30" i="33"/>
  <c r="S190" i="33"/>
  <c r="S294" i="33" s="1" a="1"/>
  <c r="S294" i="33" s="1"/>
  <c r="K187" i="33"/>
  <c r="K291" i="33" s="1" a="1"/>
  <c r="K291" i="33" s="1"/>
  <c r="K195" i="33"/>
  <c r="K299" i="33" s="1" a="1"/>
  <c r="K299" i="33" s="1"/>
  <c r="S191" i="33"/>
  <c r="S295" i="33" s="1" a="1"/>
  <c r="S295" i="33" s="1"/>
  <c r="S31" i="33"/>
  <c r="K26" i="33"/>
  <c r="K25" i="33"/>
  <c r="S28" i="33"/>
  <c r="K189" i="33"/>
  <c r="K293" i="33" s="1" a="1"/>
  <c r="K293" i="33" s="1"/>
  <c r="K28" i="33"/>
  <c r="S33" i="33"/>
  <c r="S24" i="33"/>
  <c r="S23" i="33"/>
  <c r="S193" i="33"/>
  <c r="S297" i="33" s="1" a="1"/>
  <c r="S297" i="33" s="1"/>
  <c r="K27" i="33"/>
  <c r="K24" i="33"/>
  <c r="S186" i="33"/>
  <c r="S29" i="33"/>
  <c r="S34" i="33"/>
  <c r="S27" i="33"/>
  <c r="S195" i="33"/>
  <c r="S299" i="33" s="1" a="1"/>
  <c r="S299" i="33" s="1"/>
  <c r="S25" i="33"/>
  <c r="S187" i="33"/>
  <c r="S291" i="33" s="1" a="1"/>
  <c r="S291" i="33" s="1"/>
  <c r="C10" i="33"/>
  <c r="C15" i="33" s="1"/>
  <c r="K192" i="33"/>
  <c r="K296" i="33" s="1" a="1"/>
  <c r="K296" i="33" s="1"/>
  <c r="S30" i="33"/>
  <c r="S26" i="33"/>
  <c r="S196" i="33"/>
  <c r="S300" i="33" s="1" a="1"/>
  <c r="S300" i="33" s="1"/>
  <c r="K23" i="33"/>
  <c r="K34" i="33"/>
  <c r="K32" i="33"/>
  <c r="S188" i="33"/>
  <c r="S292" i="33" s="1" a="1"/>
  <c r="S292" i="33" s="1"/>
  <c r="S197" i="33"/>
  <c r="S301" i="33" s="1" a="1"/>
  <c r="S301" i="33" s="1"/>
  <c r="K194" i="33"/>
  <c r="K298" i="33" s="1" a="1"/>
  <c r="K298" i="33" s="1"/>
  <c r="K29" i="33"/>
  <c r="S194" i="33"/>
  <c r="S298" i="33" s="1" a="1"/>
  <c r="S298" i="33" s="1"/>
  <c r="K193" i="33"/>
  <c r="K297" i="33" s="1" a="1"/>
  <c r="K297" i="33" s="1"/>
  <c r="K191" i="33"/>
  <c r="K295" i="33" s="1" a="1"/>
  <c r="K295" i="33" s="1"/>
  <c r="K186" i="33"/>
  <c r="S192" i="33"/>
  <c r="S296" i="33" s="1" a="1"/>
  <c r="S296" i="33" s="1"/>
  <c r="K190" i="33"/>
  <c r="K294" i="33" s="1" a="1"/>
  <c r="K294" i="33" s="1"/>
  <c r="K31" i="33"/>
  <c r="K197" i="33"/>
  <c r="K301" i="33" s="1" a="1"/>
  <c r="K301" i="33" s="1"/>
  <c r="K33" i="33"/>
  <c r="K188" i="33"/>
  <c r="K292" i="33" s="1" a="1"/>
  <c r="K292" i="33" s="1"/>
  <c r="K196" i="33"/>
  <c r="K300" i="33" s="1" a="1"/>
  <c r="K300" i="33" s="1"/>
  <c r="S337" i="30"/>
  <c r="S150" i="30" a="1"/>
  <c r="S150" i="30" s="1"/>
  <c r="S133" i="30" a="1"/>
  <c r="S133" i="30" s="1"/>
  <c r="S341" i="30"/>
  <c r="S154" i="30" a="1"/>
  <c r="S154" i="30" s="1"/>
  <c r="S137" i="30" a="1"/>
  <c r="S137" i="30" s="1"/>
  <c r="K340" i="30"/>
  <c r="K153" i="30" a="1"/>
  <c r="K153" i="30" s="1"/>
  <c r="K136" i="30" a="1"/>
  <c r="K136" i="30" s="1"/>
  <c r="K373" i="30" s="1"/>
  <c r="H127" i="1"/>
  <c r="H16" i="7" s="1"/>
  <c r="W325" i="20" s="1" a="1"/>
  <c r="W325" i="20" s="1"/>
  <c r="H119" i="1"/>
  <c r="H135" i="1" s="1"/>
  <c r="Q117" i="1"/>
  <c r="Q133" i="1" s="1"/>
  <c r="Q141" i="1" s="1"/>
  <c r="E7" i="33" s="1"/>
  <c r="F116" i="1"/>
  <c r="Q103" i="1"/>
  <c r="Q118" i="1" s="1"/>
  <c r="Q134" i="1" s="1"/>
  <c r="H112" i="1"/>
  <c r="H105" i="1"/>
  <c r="F124" i="1"/>
  <c r="I118" i="1"/>
  <c r="I134" i="1" s="1"/>
  <c r="L117" i="1"/>
  <c r="L133" i="1" s="1"/>
  <c r="N118" i="1"/>
  <c r="N134" i="1" s="1"/>
  <c r="L125" i="1"/>
  <c r="L14" i="7" s="1"/>
  <c r="K103" i="1"/>
  <c r="P103" i="1"/>
  <c r="L103" i="1"/>
  <c r="M118" i="1"/>
  <c r="M134" i="1" s="1"/>
  <c r="J103" i="1"/>
  <c r="J126" i="1" s="1"/>
  <c r="J15" i="7" s="1"/>
  <c r="I117" i="1"/>
  <c r="I133" i="1" s="1"/>
  <c r="O118" i="1"/>
  <c r="O134" i="1" s="1"/>
  <c r="I125" i="1"/>
  <c r="I14" i="7" s="1"/>
  <c r="O126" i="1"/>
  <c r="O15" i="7" s="1"/>
  <c r="M126" i="1"/>
  <c r="M15" i="7" s="1"/>
  <c r="I126" i="1"/>
  <c r="I15" i="7" s="1"/>
  <c r="N126" i="1"/>
  <c r="N15" i="7" s="1"/>
  <c r="N163" i="20" a="1"/>
  <c r="N163" i="20" s="1"/>
  <c r="U325" i="20" a="1"/>
  <c r="U325" i="20" s="1"/>
  <c r="M325" i="20" a="1"/>
  <c r="M325" i="20" s="1"/>
  <c r="K186" i="20"/>
  <c r="K290" i="20" s="1" a="1"/>
  <c r="K290" i="20" s="1"/>
  <c r="K187" i="20"/>
  <c r="K291" i="20" s="1" a="1"/>
  <c r="K291" i="20" s="1"/>
  <c r="K193" i="20"/>
  <c r="K297" i="20" s="1" a="1"/>
  <c r="K297" i="20" s="1"/>
  <c r="K196" i="20"/>
  <c r="K300" i="20" s="1" a="1"/>
  <c r="K300" i="20" s="1"/>
  <c r="K194" i="20"/>
  <c r="K298" i="20" s="1" a="1"/>
  <c r="K298" i="20" s="1"/>
  <c r="K192" i="20"/>
  <c r="K296" i="20" s="1" a="1"/>
  <c r="K296" i="20" s="1"/>
  <c r="K195" i="20"/>
  <c r="K299" i="20" s="1" a="1"/>
  <c r="K299" i="20" s="1"/>
  <c r="K191" i="20"/>
  <c r="K295" i="20" s="1" a="1"/>
  <c r="K295" i="20" s="1"/>
  <c r="K197" i="20"/>
  <c r="K301" i="20" s="1" a="1"/>
  <c r="K301" i="20" s="1"/>
  <c r="H142" i="1"/>
  <c r="F7" i="20" s="1"/>
  <c r="J141" i="1"/>
  <c r="E7" i="29" s="1"/>
  <c r="M141" i="1"/>
  <c r="E7" i="31" s="1"/>
  <c r="N141" i="1"/>
  <c r="E7" i="32" s="1"/>
  <c r="K141" i="1"/>
  <c r="E7" i="28" s="1"/>
  <c r="K34" i="20"/>
  <c r="K26" i="20"/>
  <c r="K23" i="20"/>
  <c r="K128" i="20" s="1" a="1"/>
  <c r="K128" i="20" s="1"/>
  <c r="K25" i="20"/>
  <c r="F139" i="1"/>
  <c r="F131" i="1"/>
  <c r="O141" i="1"/>
  <c r="E7" i="26" s="1"/>
  <c r="P141" i="1"/>
  <c r="E7" i="25" s="1"/>
  <c r="V104" i="1"/>
  <c r="I104" i="1" s="1"/>
  <c r="AA104" i="1"/>
  <c r="X105" i="1"/>
  <c r="K105" i="1" s="1"/>
  <c r="Z104" i="1"/>
  <c r="M104" i="1" s="1"/>
  <c r="AB111" i="1"/>
  <c r="O111" i="1" s="1"/>
  <c r="L29" i="20"/>
  <c r="L24" i="20"/>
  <c r="L129" i="20" s="1" a="1"/>
  <c r="L129" i="20" s="1"/>
  <c r="T32" i="20"/>
  <c r="L26" i="20"/>
  <c r="L30" i="20"/>
  <c r="T28" i="20"/>
  <c r="T24" i="20"/>
  <c r="T129" i="20" s="1" a="1"/>
  <c r="T129" i="20" s="1"/>
  <c r="L32" i="20"/>
  <c r="T31" i="20"/>
  <c r="T33" i="20"/>
  <c r="T26" i="20"/>
  <c r="L31" i="20"/>
  <c r="T23" i="20"/>
  <c r="T128" i="20" s="1" a="1"/>
  <c r="T128" i="20" s="1"/>
  <c r="T25" i="20"/>
  <c r="L33" i="20"/>
  <c r="T29" i="20"/>
  <c r="T34" i="20"/>
  <c r="L34" i="20"/>
  <c r="T30" i="20"/>
  <c r="L28" i="20"/>
  <c r="T27" i="20"/>
  <c r="L27" i="20"/>
  <c r="L25" i="20"/>
  <c r="S30" i="20"/>
  <c r="S34" i="20"/>
  <c r="S33" i="20"/>
  <c r="S25" i="20"/>
  <c r="S31" i="20"/>
  <c r="K27" i="20"/>
  <c r="K28" i="20"/>
  <c r="K29" i="20"/>
  <c r="K24" i="20"/>
  <c r="K129" i="20" s="1" a="1"/>
  <c r="K129" i="20" s="1"/>
  <c r="S24" i="20"/>
  <c r="S129" i="20" s="1" a="1"/>
  <c r="S129" i="20" s="1"/>
  <c r="K31" i="20"/>
  <c r="K33" i="20"/>
  <c r="S27" i="20"/>
  <c r="S29" i="20"/>
  <c r="S23" i="20"/>
  <c r="S128" i="20" s="1" a="1"/>
  <c r="S128" i="20" s="1"/>
  <c r="S28" i="20"/>
  <c r="S32" i="20"/>
  <c r="K30" i="20"/>
  <c r="K32" i="20"/>
  <c r="AD104" i="1"/>
  <c r="W104" i="1"/>
  <c r="J104" i="1" s="1"/>
  <c r="L189" i="20"/>
  <c r="L187" i="20"/>
  <c r="C10" i="20"/>
  <c r="AB104" i="1"/>
  <c r="AC104" i="1"/>
  <c r="P104" i="1" s="1"/>
  <c r="Y104" i="1"/>
  <c r="AC111" i="1"/>
  <c r="P111" i="1" s="1"/>
  <c r="F102" i="1"/>
  <c r="Q96" i="1"/>
  <c r="Q111" i="1" s="1"/>
  <c r="F95" i="1"/>
  <c r="L186" i="20"/>
  <c r="D10" i="20"/>
  <c r="T186" i="20"/>
  <c r="T191" i="20"/>
  <c r="T187" i="20"/>
  <c r="L192" i="20"/>
  <c r="T193" i="20"/>
  <c r="T190" i="20"/>
  <c r="T195" i="20"/>
  <c r="L188" i="20"/>
  <c r="T196" i="20"/>
  <c r="L196" i="20"/>
  <c r="T189" i="20"/>
  <c r="L197" i="20"/>
  <c r="T192" i="20"/>
  <c r="L193" i="20"/>
  <c r="L190" i="20"/>
  <c r="L194" i="20"/>
  <c r="T188" i="20"/>
  <c r="L191" i="20"/>
  <c r="L195" i="20"/>
  <c r="T194" i="20"/>
  <c r="T197" i="20"/>
  <c r="S186" i="20"/>
  <c r="S290" i="20" s="1" a="1"/>
  <c r="S290" i="20" s="1"/>
  <c r="S187" i="20"/>
  <c r="S291" i="20" s="1" a="1"/>
  <c r="S291" i="20" s="1"/>
  <c r="S192" i="20"/>
  <c r="S296" i="20" s="1" a="1"/>
  <c r="S296" i="20" s="1"/>
  <c r="S195" i="20"/>
  <c r="S299" i="20" s="1" a="1"/>
  <c r="S299" i="20" s="1"/>
  <c r="S193" i="20"/>
  <c r="S297" i="20" s="1" a="1"/>
  <c r="S297" i="20" s="1"/>
  <c r="S191" i="20"/>
  <c r="S295" i="20" s="1" a="1"/>
  <c r="S295" i="20" s="1"/>
  <c r="K190" i="20"/>
  <c r="K294" i="20" s="1" a="1"/>
  <c r="K294" i="20" s="1"/>
  <c r="S194" i="20"/>
  <c r="S298" i="20" s="1" a="1"/>
  <c r="S298" i="20" s="1"/>
  <c r="K189" i="20"/>
  <c r="K293" i="20" s="1" a="1"/>
  <c r="K293" i="20" s="1"/>
  <c r="S196" i="20"/>
  <c r="S300" i="20" s="1" a="1"/>
  <c r="S300" i="20" s="1"/>
  <c r="S190" i="20"/>
  <c r="S294" i="20" s="1" a="1"/>
  <c r="S294" i="20" s="1"/>
  <c r="S188" i="20"/>
  <c r="S292" i="20" s="1" a="1"/>
  <c r="S292" i="20" s="1"/>
  <c r="S197" i="20"/>
  <c r="S301" i="20" s="1" a="1"/>
  <c r="S301" i="20" s="1"/>
  <c r="K188" i="20"/>
  <c r="K292" i="20" s="1" a="1"/>
  <c r="K292" i="20" s="1"/>
  <c r="F109" i="1"/>
  <c r="F132" i="1"/>
  <c r="AA111" i="1"/>
  <c r="N111" i="1" s="1"/>
  <c r="Z111" i="1"/>
  <c r="M111" i="1" s="1"/>
  <c r="X111" i="1"/>
  <c r="K111" i="1" s="1"/>
  <c r="V111" i="1"/>
  <c r="I111" i="1" s="1"/>
  <c r="Y111" i="1"/>
  <c r="L111" i="1" s="1"/>
  <c r="W111" i="1"/>
  <c r="J111" i="1" s="1"/>
  <c r="F140" i="1"/>
  <c r="M399" i="28" l="1"/>
  <c r="M400" i="28" s="1"/>
  <c r="M423" i="28" s="1"/>
  <c r="AB325" i="32"/>
  <c r="AC325" i="33"/>
  <c r="AC325" i="29"/>
  <c r="AC325" i="31"/>
  <c r="AB325" i="27"/>
  <c r="AC325" i="26"/>
  <c r="M399" i="31"/>
  <c r="M400" i="31" s="1"/>
  <c r="M423" i="31" s="1"/>
  <c r="L399" i="27"/>
  <c r="L400" i="27" s="1"/>
  <c r="L423" i="27" s="1"/>
  <c r="M399" i="26"/>
  <c r="M400" i="26" s="1"/>
  <c r="M423" i="26" s="1"/>
  <c r="L399" i="32"/>
  <c r="L400" i="32" s="1"/>
  <c r="L423" i="32" s="1"/>
  <c r="L399" i="31"/>
  <c r="L400" i="31" s="1"/>
  <c r="L423" i="31" s="1"/>
  <c r="M399" i="25"/>
  <c r="M400" i="25" s="1"/>
  <c r="M423" i="25" s="1"/>
  <c r="AC325" i="32"/>
  <c r="L399" i="33"/>
  <c r="L400" i="33" s="1"/>
  <c r="L423" i="33" s="1"/>
  <c r="M399" i="32"/>
  <c r="M400" i="32" s="1"/>
  <c r="M423" i="32" s="1"/>
  <c r="M399" i="29"/>
  <c r="M400" i="29" s="1"/>
  <c r="M423" i="29" s="1"/>
  <c r="M399" i="33"/>
  <c r="M400" i="33" s="1"/>
  <c r="M423" i="33" s="1"/>
  <c r="AC325" i="28"/>
  <c r="L399" i="30"/>
  <c r="L400" i="30" s="1"/>
  <c r="L423" i="30" s="1"/>
  <c r="AB325" i="31"/>
  <c r="AB325" i="30"/>
  <c r="AB325" i="33"/>
  <c r="N325" i="27" a="1"/>
  <c r="N325" i="27" s="1"/>
  <c r="N163" i="27" a="1"/>
  <c r="N163" i="27" s="1"/>
  <c r="V163" i="27" a="1"/>
  <c r="V163" i="27" s="1"/>
  <c r="V325" i="27" a="1"/>
  <c r="V325" i="27" s="1"/>
  <c r="N163" i="31" a="1"/>
  <c r="N163" i="31" s="1"/>
  <c r="N325" i="31" a="1"/>
  <c r="N325" i="31" s="1"/>
  <c r="V163" i="31" a="1"/>
  <c r="V163" i="31" s="1"/>
  <c r="V325" i="31" a="1"/>
  <c r="V325" i="31" s="1"/>
  <c r="AB163" i="31"/>
  <c r="T399" i="31"/>
  <c r="AC163" i="28"/>
  <c r="U399" i="28"/>
  <c r="AC325" i="25"/>
  <c r="N325" i="32" a="1"/>
  <c r="N325" i="32" s="1"/>
  <c r="N163" i="32" a="1"/>
  <c r="N163" i="32" s="1"/>
  <c r="V325" i="32" a="1"/>
  <c r="V325" i="32" s="1"/>
  <c r="V163" i="32" a="1"/>
  <c r="V163" i="32" s="1"/>
  <c r="N325" i="26" a="1"/>
  <c r="N325" i="26" s="1"/>
  <c r="N163" i="26" a="1"/>
  <c r="N163" i="26" s="1"/>
  <c r="V163" i="26" a="1"/>
  <c r="V163" i="26" s="1"/>
  <c r="V325" i="26" a="1"/>
  <c r="V325" i="26" s="1"/>
  <c r="M325" i="27" a="1"/>
  <c r="M325" i="27" s="1"/>
  <c r="M163" i="27" a="1"/>
  <c r="M163" i="27" s="1"/>
  <c r="U325" i="27" a="1"/>
  <c r="U325" i="27" s="1"/>
  <c r="U163" i="27" a="1"/>
  <c r="U163" i="27" s="1"/>
  <c r="S400" i="33"/>
  <c r="S423" i="33" s="1"/>
  <c r="AA423" i="33" s="1"/>
  <c r="AA399" i="33"/>
  <c r="AA400" i="33" s="1"/>
  <c r="AC163" i="25"/>
  <c r="U399" i="25"/>
  <c r="AB163" i="27"/>
  <c r="T399" i="27"/>
  <c r="AC163" i="26"/>
  <c r="U399" i="26"/>
  <c r="T400" i="26"/>
  <c r="T423" i="26" s="1"/>
  <c r="AB423" i="26" s="1"/>
  <c r="AB399" i="26"/>
  <c r="AB400" i="26" s="1"/>
  <c r="AB163" i="30"/>
  <c r="T399" i="30"/>
  <c r="N163" i="29" a="1"/>
  <c r="N163" i="29" s="1"/>
  <c r="N325" i="29" a="1"/>
  <c r="N325" i="29" s="1"/>
  <c r="V325" i="29" a="1"/>
  <c r="V325" i="29" s="1"/>
  <c r="V163" i="29" a="1"/>
  <c r="V163" i="29" s="1"/>
  <c r="T400" i="29"/>
  <c r="T423" i="29" s="1"/>
  <c r="AB423" i="29" s="1"/>
  <c r="AB399" i="29"/>
  <c r="AB400" i="29" s="1"/>
  <c r="AB163" i="33"/>
  <c r="T399" i="33"/>
  <c r="AB163" i="32"/>
  <c r="T399" i="32"/>
  <c r="T400" i="28"/>
  <c r="T423" i="28" s="1"/>
  <c r="AB423" i="28" s="1"/>
  <c r="AB399" i="28"/>
  <c r="AB400" i="28" s="1"/>
  <c r="AC163" i="31"/>
  <c r="U399" i="31"/>
  <c r="AC163" i="32"/>
  <c r="U399" i="32"/>
  <c r="S400" i="25"/>
  <c r="S423" i="25" s="1"/>
  <c r="AA423" i="25" s="1"/>
  <c r="AA399" i="25"/>
  <c r="AA400" i="25" s="1"/>
  <c r="M325" i="30" a="1"/>
  <c r="M325" i="30" s="1"/>
  <c r="M163" i="30" a="1"/>
  <c r="M163" i="30" s="1"/>
  <c r="U163" i="30" a="1"/>
  <c r="U163" i="30" s="1"/>
  <c r="U325" i="30" a="1"/>
  <c r="U325" i="30" s="1"/>
  <c r="AC163" i="29"/>
  <c r="U399" i="29"/>
  <c r="T400" i="25"/>
  <c r="T423" i="25" s="1"/>
  <c r="AB423" i="25" s="1"/>
  <c r="AB399" i="25"/>
  <c r="AB400" i="25" s="1"/>
  <c r="S400" i="29"/>
  <c r="S423" i="29" s="1"/>
  <c r="AA423" i="29" s="1"/>
  <c r="AA399" i="29"/>
  <c r="AA400" i="29" s="1"/>
  <c r="AC163" i="33"/>
  <c r="U399" i="33"/>
  <c r="S400" i="27"/>
  <c r="S423" i="27" s="1"/>
  <c r="AA423" i="27" s="1"/>
  <c r="AA399" i="27"/>
  <c r="AA400" i="27" s="1"/>
  <c r="AA297" i="26"/>
  <c r="AA297" i="28"/>
  <c r="AA297" i="32"/>
  <c r="AA299" i="26"/>
  <c r="AA299" i="32"/>
  <c r="AA300" i="28"/>
  <c r="AA295" i="32"/>
  <c r="AA301" i="26"/>
  <c r="AA300" i="27"/>
  <c r="AA298" i="32"/>
  <c r="AA293" i="32"/>
  <c r="AA300" i="26"/>
  <c r="AA294" i="28"/>
  <c r="AA291" i="28"/>
  <c r="AA293" i="31"/>
  <c r="AA299" i="31"/>
  <c r="AA294" i="27"/>
  <c r="AA291" i="31"/>
  <c r="L198" i="25"/>
  <c r="L203" i="25" s="1"/>
  <c r="AA293" i="29"/>
  <c r="AA301" i="33"/>
  <c r="AA294" i="33"/>
  <c r="AA297" i="31"/>
  <c r="AA295" i="29"/>
  <c r="AA295" i="33"/>
  <c r="AA296" i="29"/>
  <c r="AA295" i="27"/>
  <c r="T198" i="30"/>
  <c r="T202" i="30" s="1"/>
  <c r="AA292" i="27"/>
  <c r="AA292" i="33"/>
  <c r="AA291" i="29"/>
  <c r="AA293" i="26"/>
  <c r="AA301" i="27"/>
  <c r="AA297" i="25"/>
  <c r="AA291" i="25"/>
  <c r="AA297" i="33"/>
  <c r="AA299" i="29"/>
  <c r="AA301" i="28"/>
  <c r="AA291" i="32"/>
  <c r="AA296" i="26"/>
  <c r="AA301" i="25"/>
  <c r="AA295" i="28"/>
  <c r="K334" i="33"/>
  <c r="K130" i="33" a="1"/>
  <c r="K130" i="33" s="1"/>
  <c r="K367" i="33" s="1"/>
  <c r="K147" i="33" a="1"/>
  <c r="K147" i="33" s="1"/>
  <c r="T332" i="25"/>
  <c r="T35" i="25"/>
  <c r="T128" i="25" a="1"/>
  <c r="T128" i="25" s="1"/>
  <c r="L198" i="32"/>
  <c r="T337" i="32"/>
  <c r="T133" i="32" a="1"/>
  <c r="T133" i="32" s="1"/>
  <c r="T150" i="32" a="1"/>
  <c r="T150" i="32" s="1"/>
  <c r="K290" i="29" a="1"/>
  <c r="K290" i="29" s="1"/>
  <c r="K302" i="29" s="1"/>
  <c r="K198" i="29"/>
  <c r="K339" i="29"/>
  <c r="K152" i="29" a="1"/>
  <c r="K152" i="29" s="1"/>
  <c r="K135" i="29" a="1"/>
  <c r="K135" i="29" s="1"/>
  <c r="K372" i="29" s="1"/>
  <c r="S338" i="29"/>
  <c r="S151" i="29" a="1"/>
  <c r="S151" i="29" s="1"/>
  <c r="S134" i="29" a="1"/>
  <c r="S134" i="29" s="1"/>
  <c r="T343" i="30"/>
  <c r="T156" i="30" a="1"/>
  <c r="T156" i="30" s="1"/>
  <c r="T139" i="30" a="1"/>
  <c r="T139" i="30" s="1"/>
  <c r="L341" i="30"/>
  <c r="L154" i="30" a="1"/>
  <c r="L154" i="30" s="1"/>
  <c r="L137" i="30" a="1"/>
  <c r="L137" i="30" s="1"/>
  <c r="L334" i="29"/>
  <c r="L130" i="29" a="1"/>
  <c r="L130" i="29" s="1"/>
  <c r="L147" i="29" a="1"/>
  <c r="L147" i="29" s="1"/>
  <c r="T334" i="29"/>
  <c r="T130" i="29" a="1"/>
  <c r="T130" i="29" s="1"/>
  <c r="T147" i="29" a="1"/>
  <c r="T147" i="29" s="1"/>
  <c r="D15" i="29"/>
  <c r="E11" i="29"/>
  <c r="F12" i="29" s="1"/>
  <c r="K333" i="27"/>
  <c r="K129" i="27" a="1"/>
  <c r="K129" i="27" s="1"/>
  <c r="K366" i="27" s="1"/>
  <c r="L339" i="31"/>
  <c r="L152" i="31" a="1"/>
  <c r="L152" i="31" s="1"/>
  <c r="L135" i="31" a="1"/>
  <c r="L135" i="31" s="1"/>
  <c r="T335" i="31"/>
  <c r="T148" i="31" a="1"/>
  <c r="T148" i="31" s="1"/>
  <c r="T131" i="31" a="1"/>
  <c r="T131" i="31" s="1"/>
  <c r="K337" i="26"/>
  <c r="K150" i="26" a="1"/>
  <c r="K150" i="26" s="1"/>
  <c r="K133" i="26" a="1"/>
  <c r="K133" i="26" s="1"/>
  <c r="K370" i="26" s="1"/>
  <c r="K340" i="25"/>
  <c r="K153" i="25" a="1"/>
  <c r="K153" i="25" s="1"/>
  <c r="K136" i="25" a="1"/>
  <c r="K136" i="25" s="1"/>
  <c r="K373" i="25" s="1"/>
  <c r="S336" i="25"/>
  <c r="S132" i="25" a="1"/>
  <c r="S132" i="25" s="1"/>
  <c r="S149" i="25" a="1"/>
  <c r="S149" i="25" s="1"/>
  <c r="S343" i="25"/>
  <c r="S156" i="25" a="1"/>
  <c r="S156" i="25" s="1"/>
  <c r="S139" i="25" a="1"/>
  <c r="S139" i="25" s="1"/>
  <c r="T198" i="28"/>
  <c r="L198" i="27"/>
  <c r="L334" i="27"/>
  <c r="L130" i="27" a="1"/>
  <c r="L130" i="27" s="1"/>
  <c r="L147" i="27" a="1"/>
  <c r="L147" i="27" s="1"/>
  <c r="L337" i="27"/>
  <c r="L150" i="27" a="1"/>
  <c r="L150" i="27" s="1"/>
  <c r="L133" i="27" a="1"/>
  <c r="L133" i="27" s="1"/>
  <c r="L337" i="33"/>
  <c r="L150" i="33" a="1"/>
  <c r="L150" i="33" s="1"/>
  <c r="L133" i="33" a="1"/>
  <c r="L133" i="33" s="1"/>
  <c r="D15" i="33"/>
  <c r="E11" i="33"/>
  <c r="F12" i="33" s="1"/>
  <c r="S342" i="32"/>
  <c r="S155" i="32" a="1"/>
  <c r="S155" i="32" s="1"/>
  <c r="S138" i="32" a="1"/>
  <c r="S138" i="32" s="1"/>
  <c r="T35" i="26"/>
  <c r="T338" i="26"/>
  <c r="T134" i="26" a="1"/>
  <c r="T134" i="26" s="1"/>
  <c r="T151" i="26" a="1"/>
  <c r="T151" i="26" s="1"/>
  <c r="T342" i="26"/>
  <c r="T155" i="26" a="1"/>
  <c r="T155" i="26" s="1"/>
  <c r="T138" i="26" a="1"/>
  <c r="T138" i="26" s="1"/>
  <c r="K332" i="28"/>
  <c r="K35" i="28"/>
  <c r="K128" i="28" a="1"/>
  <c r="K128" i="28" s="1"/>
  <c r="S334" i="28"/>
  <c r="S147" i="28" a="1"/>
  <c r="S147" i="28" s="1"/>
  <c r="S130" i="28" a="1"/>
  <c r="S130" i="28" s="1"/>
  <c r="AA291" i="33"/>
  <c r="U32" i="33"/>
  <c r="U196" i="33"/>
  <c r="U188" i="33"/>
  <c r="M193" i="33"/>
  <c r="U197" i="33"/>
  <c r="U25" i="33"/>
  <c r="M24" i="33"/>
  <c r="U189" i="33"/>
  <c r="M187" i="33"/>
  <c r="M195" i="33"/>
  <c r="M23" i="33"/>
  <c r="U191" i="33"/>
  <c r="M30" i="33"/>
  <c r="U34" i="33"/>
  <c r="U192" i="33"/>
  <c r="U24" i="33"/>
  <c r="M27" i="33"/>
  <c r="U193" i="33"/>
  <c r="M28" i="33"/>
  <c r="M34" i="33"/>
  <c r="U31" i="33"/>
  <c r="U29" i="33"/>
  <c r="U30" i="33"/>
  <c r="U195" i="33"/>
  <c r="M33" i="33"/>
  <c r="U26" i="33"/>
  <c r="U23" i="33"/>
  <c r="U27" i="33"/>
  <c r="U187" i="33"/>
  <c r="M192" i="33"/>
  <c r="M196" i="33"/>
  <c r="U33" i="33"/>
  <c r="M31" i="33"/>
  <c r="U194" i="33"/>
  <c r="M189" i="33"/>
  <c r="M29" i="33"/>
  <c r="M188" i="33"/>
  <c r="M25" i="33"/>
  <c r="M26" i="33"/>
  <c r="M32" i="33"/>
  <c r="M194" i="33"/>
  <c r="M186" i="33"/>
  <c r="M190" i="33"/>
  <c r="M197" i="33"/>
  <c r="U28" i="33"/>
  <c r="M191" i="33"/>
  <c r="U186" i="33"/>
  <c r="U190" i="33"/>
  <c r="S334" i="33"/>
  <c r="S147" i="33" a="1"/>
  <c r="S147" i="33" s="1"/>
  <c r="S130" i="33" a="1"/>
  <c r="S130" i="33" s="1"/>
  <c r="K335" i="33"/>
  <c r="K148" i="33" a="1"/>
  <c r="K148" i="33" s="1"/>
  <c r="K131" i="33" a="1"/>
  <c r="K131" i="33" s="1"/>
  <c r="K368" i="33" s="1"/>
  <c r="T343" i="25"/>
  <c r="T139" i="25" a="1"/>
  <c r="T139" i="25" s="1"/>
  <c r="T156" i="25" a="1"/>
  <c r="T156" i="25" s="1"/>
  <c r="L337" i="25"/>
  <c r="L133" i="25" a="1"/>
  <c r="L133" i="25" s="1"/>
  <c r="L150" i="25" a="1"/>
  <c r="L150" i="25" s="1"/>
  <c r="T136" i="25" a="1"/>
  <c r="T136" i="25" s="1"/>
  <c r="T153" i="25" a="1"/>
  <c r="T153" i="25" s="1"/>
  <c r="T340" i="25"/>
  <c r="S373" i="30"/>
  <c r="AA373" i="30" s="1"/>
  <c r="AA136" i="30"/>
  <c r="T338" i="32"/>
  <c r="T151" i="32" a="1"/>
  <c r="T151" i="32" s="1"/>
  <c r="T134" i="32" a="1"/>
  <c r="T134" i="32" s="1"/>
  <c r="L341" i="32"/>
  <c r="L137" i="32" a="1"/>
  <c r="L137" i="32" s="1"/>
  <c r="L154" i="32" a="1"/>
  <c r="L154" i="32" s="1"/>
  <c r="L343" i="32"/>
  <c r="L156" i="32" a="1"/>
  <c r="L156" i="32" s="1"/>
  <c r="L139" i="32" a="1"/>
  <c r="L139" i="32" s="1"/>
  <c r="S341" i="29"/>
  <c r="S137" i="29" a="1"/>
  <c r="S137" i="29" s="1"/>
  <c r="S154" i="29" a="1"/>
  <c r="S154" i="29" s="1"/>
  <c r="K147" i="29" a="1"/>
  <c r="K147" i="29" s="1"/>
  <c r="K130" i="29" a="1"/>
  <c r="K130" i="29" s="1"/>
  <c r="K367" i="29" s="1"/>
  <c r="K334" i="29"/>
  <c r="L198" i="29"/>
  <c r="S339" i="27"/>
  <c r="S135" i="27" a="1"/>
  <c r="S135" i="27" s="1"/>
  <c r="S152" i="27" a="1"/>
  <c r="S152" i="27" s="1"/>
  <c r="S340" i="27"/>
  <c r="S153" i="27" a="1"/>
  <c r="S153" i="27" s="1"/>
  <c r="S136" i="27" a="1"/>
  <c r="S136" i="27" s="1"/>
  <c r="K339" i="27"/>
  <c r="K152" i="27" a="1"/>
  <c r="K152" i="27" s="1"/>
  <c r="K135" i="27" a="1"/>
  <c r="K135" i="27" s="1"/>
  <c r="K372" i="27" s="1"/>
  <c r="T135" i="31" a="1"/>
  <c r="T135" i="31" s="1"/>
  <c r="T152" i="31" a="1"/>
  <c r="T152" i="31" s="1"/>
  <c r="T339" i="31"/>
  <c r="T334" i="31"/>
  <c r="T147" i="31" a="1"/>
  <c r="T147" i="31" s="1"/>
  <c r="T130" i="31" a="1"/>
  <c r="T130" i="31" s="1"/>
  <c r="K335" i="26"/>
  <c r="K131" i="26" a="1"/>
  <c r="K131" i="26" s="1"/>
  <c r="K368" i="26" s="1"/>
  <c r="K148" i="26" a="1"/>
  <c r="K148" i="26" s="1"/>
  <c r="K332" i="26"/>
  <c r="K128" i="26" a="1"/>
  <c r="K128" i="26" s="1"/>
  <c r="K35" i="26"/>
  <c r="S338" i="25"/>
  <c r="S151" i="25" a="1"/>
  <c r="S151" i="25" s="1"/>
  <c r="S134" i="25" a="1"/>
  <c r="S134" i="25" s="1"/>
  <c r="K338" i="25"/>
  <c r="K134" i="25" a="1"/>
  <c r="K134" i="25" s="1"/>
  <c r="K371" i="25" s="1"/>
  <c r="K151" i="25" a="1"/>
  <c r="K151" i="25" s="1"/>
  <c r="K46" i="30"/>
  <c r="K119" i="30" s="1" a="1"/>
  <c r="K119" i="30" s="1"/>
  <c r="K39" i="30"/>
  <c r="K47" i="30"/>
  <c r="K120" i="30" s="1" a="1"/>
  <c r="K120" i="30" s="1"/>
  <c r="K48" i="30"/>
  <c r="K121" i="30" s="1" a="1"/>
  <c r="K121" i="30" s="1"/>
  <c r="K40" i="30"/>
  <c r="K113" i="30" s="1" a="1"/>
  <c r="K113" i="30" s="1"/>
  <c r="K41" i="30"/>
  <c r="K114" i="30" s="1" a="1"/>
  <c r="K114" i="30" s="1"/>
  <c r="K49" i="30"/>
  <c r="K122" i="30" s="1" a="1"/>
  <c r="K122" i="30" s="1"/>
  <c r="K42" i="30"/>
  <c r="K115" i="30" s="1" a="1"/>
  <c r="K115" i="30" s="1"/>
  <c r="K43" i="30"/>
  <c r="K116" i="30" s="1" a="1"/>
  <c r="K116" i="30" s="1"/>
  <c r="K44" i="30"/>
  <c r="K117" i="30" s="1" a="1"/>
  <c r="K117" i="30" s="1"/>
  <c r="K45" i="30"/>
  <c r="K118" i="30" s="1" a="1"/>
  <c r="K118" i="30" s="1"/>
  <c r="K38" i="30"/>
  <c r="S340" i="31"/>
  <c r="S136" i="31" a="1"/>
  <c r="S136" i="31" s="1"/>
  <c r="S153" i="31" a="1"/>
  <c r="S153" i="31" s="1"/>
  <c r="K338" i="31"/>
  <c r="K151" i="31" a="1"/>
  <c r="K151" i="31" s="1"/>
  <c r="K134" i="31" a="1"/>
  <c r="K134" i="31" s="1"/>
  <c r="K371" i="31" s="1"/>
  <c r="S333" i="31"/>
  <c r="S129" i="31" a="1"/>
  <c r="S129" i="31" s="1"/>
  <c r="L337" i="28"/>
  <c r="L133" i="28" a="1"/>
  <c r="L133" i="28" s="1"/>
  <c r="L150" i="28" a="1"/>
  <c r="L150" i="28" s="1"/>
  <c r="L128" i="33" a="1"/>
  <c r="L128" i="33" s="1"/>
  <c r="L35" i="33"/>
  <c r="L332" i="33"/>
  <c r="K332" i="32"/>
  <c r="K35" i="32"/>
  <c r="K128" i="32" a="1"/>
  <c r="K128" i="32" s="1"/>
  <c r="K341" i="32"/>
  <c r="K137" i="32" a="1"/>
  <c r="K137" i="32" s="1"/>
  <c r="K374" i="32" s="1"/>
  <c r="K154" i="32" a="1"/>
  <c r="K154" i="32" s="1"/>
  <c r="L198" i="26"/>
  <c r="L340" i="26"/>
  <c r="L136" i="26" a="1"/>
  <c r="L136" i="26" s="1"/>
  <c r="L153" i="26" a="1"/>
  <c r="L153" i="26" s="1"/>
  <c r="S366" i="30"/>
  <c r="AA366" i="30" s="1"/>
  <c r="AA129" i="30"/>
  <c r="S337" i="28"/>
  <c r="S150" i="28" a="1"/>
  <c r="S150" i="28" s="1"/>
  <c r="S133" i="28" a="1"/>
  <c r="S133" i="28" s="1"/>
  <c r="S343" i="28"/>
  <c r="S139" i="28" a="1"/>
  <c r="S139" i="28" s="1"/>
  <c r="S156" i="28" a="1"/>
  <c r="S156" i="28" s="1"/>
  <c r="T149" i="32" a="1"/>
  <c r="T149" i="32" s="1"/>
  <c r="T132" i="32" a="1"/>
  <c r="T132" i="32" s="1"/>
  <c r="T336" i="32"/>
  <c r="K198" i="33"/>
  <c r="K290" i="33" a="1"/>
  <c r="K290" i="33" s="1"/>
  <c r="K302" i="33" s="1"/>
  <c r="M28" i="25"/>
  <c r="M24" i="25"/>
  <c r="U31" i="25"/>
  <c r="M191" i="25"/>
  <c r="M23" i="25"/>
  <c r="U32" i="25"/>
  <c r="U27" i="25"/>
  <c r="U195" i="25"/>
  <c r="U26" i="25"/>
  <c r="U187" i="25"/>
  <c r="U29" i="25"/>
  <c r="M193" i="25"/>
  <c r="M34" i="25"/>
  <c r="M26" i="25"/>
  <c r="M32" i="25"/>
  <c r="U197" i="25"/>
  <c r="U189" i="25"/>
  <c r="U190" i="25"/>
  <c r="U24" i="25"/>
  <c r="M187" i="25"/>
  <c r="M30" i="25"/>
  <c r="U25" i="25"/>
  <c r="U28" i="25"/>
  <c r="M195" i="25"/>
  <c r="U33" i="25"/>
  <c r="M196" i="25"/>
  <c r="M188" i="25"/>
  <c r="U23" i="25"/>
  <c r="U192" i="25"/>
  <c r="U193" i="25"/>
  <c r="M29" i="25"/>
  <c r="U34" i="25"/>
  <c r="M186" i="25"/>
  <c r="M33" i="25"/>
  <c r="M192" i="25"/>
  <c r="M25" i="25"/>
  <c r="M27" i="25"/>
  <c r="U191" i="25"/>
  <c r="U186" i="25"/>
  <c r="U188" i="25"/>
  <c r="M197" i="25"/>
  <c r="M194" i="25"/>
  <c r="M190" i="25"/>
  <c r="U30" i="25"/>
  <c r="M31" i="25"/>
  <c r="U196" i="25"/>
  <c r="U194" i="25"/>
  <c r="M189" i="25"/>
  <c r="AA299" i="33"/>
  <c r="S340" i="33"/>
  <c r="S153" i="33" a="1"/>
  <c r="S153" i="33" s="1"/>
  <c r="S136" i="33" a="1"/>
  <c r="S136" i="33" s="1"/>
  <c r="T198" i="25"/>
  <c r="L338" i="25"/>
  <c r="L151" i="25" a="1"/>
  <c r="L151" i="25" s="1"/>
  <c r="L134" i="25" a="1"/>
  <c r="L134" i="25" s="1"/>
  <c r="AA153" i="30"/>
  <c r="T152" i="32" a="1"/>
  <c r="T152" i="32" s="1"/>
  <c r="T135" i="32" a="1"/>
  <c r="T135" i="32" s="1"/>
  <c r="T339" i="32"/>
  <c r="T333" i="32"/>
  <c r="T129" i="32" a="1"/>
  <c r="T129" i="32" s="1"/>
  <c r="L333" i="32"/>
  <c r="L129" i="32" a="1"/>
  <c r="L129" i="32" s="1"/>
  <c r="AA301" i="29"/>
  <c r="S155" i="29" a="1"/>
  <c r="S155" i="29" s="1"/>
  <c r="S138" i="29" a="1"/>
  <c r="S138" i="29" s="1"/>
  <c r="S342" i="29"/>
  <c r="K341" i="29"/>
  <c r="K154" i="29" a="1"/>
  <c r="K154" i="29" s="1"/>
  <c r="K137" i="29" a="1"/>
  <c r="K137" i="29" s="1"/>
  <c r="K374" i="29" s="1"/>
  <c r="T339" i="30"/>
  <c r="T152" i="30" a="1"/>
  <c r="T152" i="30" s="1"/>
  <c r="T135" i="30" a="1"/>
  <c r="T135" i="30" s="1"/>
  <c r="L155" i="30" a="1"/>
  <c r="L155" i="30" s="1"/>
  <c r="L138" i="30" a="1"/>
  <c r="L138" i="30" s="1"/>
  <c r="L342" i="30"/>
  <c r="T332" i="29"/>
  <c r="T128" i="29" a="1"/>
  <c r="T128" i="29" s="1"/>
  <c r="T35" i="29"/>
  <c r="T342" i="29"/>
  <c r="T138" i="29" a="1"/>
  <c r="T138" i="29" s="1"/>
  <c r="T155" i="29" a="1"/>
  <c r="T155" i="29" s="1"/>
  <c r="S332" i="27"/>
  <c r="S128" i="27" a="1"/>
  <c r="S128" i="27" s="1"/>
  <c r="S35" i="27"/>
  <c r="S148" i="27" a="1"/>
  <c r="S148" i="27" s="1"/>
  <c r="S335" i="27"/>
  <c r="S131" i="27" a="1"/>
  <c r="S131" i="27" s="1"/>
  <c r="T336" i="31"/>
  <c r="T149" i="31" a="1"/>
  <c r="T149" i="31" s="1"/>
  <c r="T132" i="31" a="1"/>
  <c r="T132" i="31" s="1"/>
  <c r="K340" i="26"/>
  <c r="K153" i="26" a="1"/>
  <c r="K153" i="26" s="1"/>
  <c r="K136" i="26" a="1"/>
  <c r="K136" i="26" s="1"/>
  <c r="K373" i="26" s="1"/>
  <c r="AA298" i="26"/>
  <c r="AA291" i="26"/>
  <c r="K343" i="25"/>
  <c r="K156" i="25" a="1"/>
  <c r="K156" i="25" s="1"/>
  <c r="K139" i="25" a="1"/>
  <c r="K139" i="25" s="1"/>
  <c r="K376" i="25" s="1"/>
  <c r="S333" i="25"/>
  <c r="S129" i="25" a="1"/>
  <c r="S129" i="25" s="1"/>
  <c r="K365" i="30"/>
  <c r="K377" i="30" s="1"/>
  <c r="K421" i="30" s="1"/>
  <c r="K140" i="30"/>
  <c r="K378" i="30" s="1"/>
  <c r="S332" i="31"/>
  <c r="S128" i="31" a="1"/>
  <c r="S128" i="31" s="1"/>
  <c r="L198" i="28"/>
  <c r="L332" i="28"/>
  <c r="L128" i="28" a="1"/>
  <c r="L128" i="28" s="1"/>
  <c r="L35" i="28"/>
  <c r="L336" i="27"/>
  <c r="L149" i="27" a="1"/>
  <c r="L149" i="27" s="1"/>
  <c r="L132" i="27" a="1"/>
  <c r="L132" i="27" s="1"/>
  <c r="T337" i="27"/>
  <c r="T133" i="27" a="1"/>
  <c r="T133" i="27" s="1"/>
  <c r="T150" i="27" a="1"/>
  <c r="T150" i="27" s="1"/>
  <c r="T334" i="27"/>
  <c r="T147" i="27" a="1"/>
  <c r="T147" i="27" s="1"/>
  <c r="T130" i="27" a="1"/>
  <c r="T130" i="27" s="1"/>
  <c r="L335" i="33"/>
  <c r="L148" i="33" a="1"/>
  <c r="L148" i="33" s="1"/>
  <c r="L131" i="33" a="1"/>
  <c r="L131" i="33" s="1"/>
  <c r="T343" i="33"/>
  <c r="T156" i="33" a="1"/>
  <c r="T156" i="33" s="1"/>
  <c r="T139" i="33" a="1"/>
  <c r="T139" i="33" s="1"/>
  <c r="S341" i="32"/>
  <c r="S154" i="32" a="1"/>
  <c r="S154" i="32" s="1"/>
  <c r="S137" i="32" a="1"/>
  <c r="S137" i="32" s="1"/>
  <c r="AA292" i="32"/>
  <c r="K334" i="32"/>
  <c r="K130" i="32" a="1"/>
  <c r="K130" i="32" s="1"/>
  <c r="K367" i="32" s="1"/>
  <c r="K147" i="32" a="1"/>
  <c r="K147" i="32" s="1"/>
  <c r="L35" i="26"/>
  <c r="L338" i="26"/>
  <c r="L134" i="26" a="1"/>
  <c r="L134" i="26" s="1"/>
  <c r="L151" i="26" a="1"/>
  <c r="L151" i="26" s="1"/>
  <c r="L332" i="26"/>
  <c r="L128" i="26" a="1"/>
  <c r="L128" i="26" s="1"/>
  <c r="L337" i="26"/>
  <c r="L150" i="26" a="1"/>
  <c r="L150" i="26" s="1"/>
  <c r="L133" i="26" a="1"/>
  <c r="L133" i="26" s="1"/>
  <c r="K343" i="28"/>
  <c r="K139" i="28" a="1"/>
  <c r="K139" i="28" s="1"/>
  <c r="K376" i="28" s="1"/>
  <c r="K156" i="28" a="1"/>
  <c r="K156" i="28" s="1"/>
  <c r="S335" i="28"/>
  <c r="S148" i="28" a="1"/>
  <c r="S148" i="28" s="1"/>
  <c r="S131" i="28" a="1"/>
  <c r="S131" i="28" s="1"/>
  <c r="S134" i="33" a="1"/>
  <c r="S134" i="33" s="1"/>
  <c r="S338" i="33"/>
  <c r="S151" i="33" a="1"/>
  <c r="S151" i="33" s="1"/>
  <c r="U33" i="26"/>
  <c r="U194" i="26"/>
  <c r="U25" i="26"/>
  <c r="M34" i="26"/>
  <c r="U27" i="26"/>
  <c r="M191" i="26"/>
  <c r="U24" i="26"/>
  <c r="U195" i="26"/>
  <c r="U187" i="26"/>
  <c r="M30" i="26"/>
  <c r="M192" i="26"/>
  <c r="M193" i="26"/>
  <c r="M194" i="26"/>
  <c r="M27" i="26"/>
  <c r="U30" i="26"/>
  <c r="U31" i="26"/>
  <c r="M28" i="26"/>
  <c r="M187" i="26"/>
  <c r="U34" i="26"/>
  <c r="U32" i="26"/>
  <c r="U23" i="26"/>
  <c r="M195" i="26"/>
  <c r="M23" i="26"/>
  <c r="U191" i="26"/>
  <c r="M196" i="26"/>
  <c r="M188" i="26"/>
  <c r="M32" i="26"/>
  <c r="M24" i="26"/>
  <c r="M197" i="26"/>
  <c r="M189" i="26"/>
  <c r="M190" i="26"/>
  <c r="U26" i="26"/>
  <c r="M29" i="26"/>
  <c r="M31" i="26"/>
  <c r="U197" i="26"/>
  <c r="U190" i="26"/>
  <c r="U188" i="26"/>
  <c r="U192" i="26"/>
  <c r="U189" i="26"/>
  <c r="U29" i="26"/>
  <c r="M26" i="26"/>
  <c r="U196" i="26"/>
  <c r="U186" i="26"/>
  <c r="M25" i="26"/>
  <c r="U193" i="26"/>
  <c r="M186" i="26"/>
  <c r="U28" i="26"/>
  <c r="M33" i="26"/>
  <c r="S374" i="30"/>
  <c r="AA374" i="30" s="1"/>
  <c r="AA137" i="30"/>
  <c r="AA298" i="33"/>
  <c r="S336" i="33"/>
  <c r="S149" i="33" a="1"/>
  <c r="S149" i="33" s="1"/>
  <c r="S132" i="33" a="1"/>
  <c r="S132" i="33" s="1"/>
  <c r="L138" i="25" a="1"/>
  <c r="L138" i="25" s="1"/>
  <c r="L155" i="25" a="1"/>
  <c r="L155" i="25" s="1"/>
  <c r="L342" i="25"/>
  <c r="T335" i="32"/>
  <c r="T131" i="32" a="1"/>
  <c r="T131" i="32" s="1"/>
  <c r="T148" i="32" a="1"/>
  <c r="T148" i="32" s="1"/>
  <c r="T342" i="32"/>
  <c r="T155" i="32" a="1"/>
  <c r="T155" i="32" s="1"/>
  <c r="T138" i="32" a="1"/>
  <c r="T138" i="32" s="1"/>
  <c r="S337" i="29"/>
  <c r="S150" i="29" a="1"/>
  <c r="S150" i="29" s="1"/>
  <c r="S133" i="29" a="1"/>
  <c r="S133" i="29" s="1"/>
  <c r="AA294" i="29"/>
  <c r="L334" i="30"/>
  <c r="L130" i="30" a="1"/>
  <c r="L130" i="30" s="1"/>
  <c r="L147" i="30" a="1"/>
  <c r="L147" i="30" s="1"/>
  <c r="T198" i="29"/>
  <c r="K341" i="27"/>
  <c r="K154" i="27" a="1"/>
  <c r="K154" i="27" s="1"/>
  <c r="K137" i="27" a="1"/>
  <c r="K137" i="27" s="1"/>
  <c r="K374" i="27" s="1"/>
  <c r="L342" i="31"/>
  <c r="L155" i="31" a="1"/>
  <c r="L155" i="31" s="1"/>
  <c r="L138" i="31" a="1"/>
  <c r="L138" i="31" s="1"/>
  <c r="T340" i="31"/>
  <c r="T153" i="31" a="1"/>
  <c r="T153" i="31" s="1"/>
  <c r="T136" i="31" a="1"/>
  <c r="T136" i="31" s="1"/>
  <c r="AA294" i="26"/>
  <c r="S154" i="26" a="1"/>
  <c r="S154" i="26" s="1"/>
  <c r="S341" i="26"/>
  <c r="S137" i="26" a="1"/>
  <c r="S137" i="26" s="1"/>
  <c r="K333" i="26"/>
  <c r="K129" i="26" a="1"/>
  <c r="K129" i="26" s="1"/>
  <c r="K366" i="26" s="1"/>
  <c r="K290" i="25" a="1"/>
  <c r="K290" i="25" s="1"/>
  <c r="K302" i="25" s="1"/>
  <c r="K198" i="25"/>
  <c r="K344" i="30"/>
  <c r="K339" i="31"/>
  <c r="K152" i="31" a="1"/>
  <c r="K152" i="31" s="1"/>
  <c r="K135" i="31" a="1"/>
  <c r="K135" i="31" s="1"/>
  <c r="K372" i="31" s="1"/>
  <c r="AA295" i="31"/>
  <c r="L335" i="28"/>
  <c r="L148" i="28" a="1"/>
  <c r="L148" i="28" s="1"/>
  <c r="L131" i="28" a="1"/>
  <c r="L131" i="28" s="1"/>
  <c r="T342" i="27"/>
  <c r="T155" i="27" a="1"/>
  <c r="T155" i="27" s="1"/>
  <c r="T138" i="27" a="1"/>
  <c r="T138" i="27" s="1"/>
  <c r="T198" i="33"/>
  <c r="T341" i="33"/>
  <c r="T154" i="33" a="1"/>
  <c r="T154" i="33" s="1"/>
  <c r="T137" i="33" a="1"/>
  <c r="T137" i="33" s="1"/>
  <c r="K339" i="32"/>
  <c r="K152" i="32" a="1"/>
  <c r="K152" i="32" s="1"/>
  <c r="K135" i="32" a="1"/>
  <c r="K135" i="32" s="1"/>
  <c r="K372" i="32" s="1"/>
  <c r="K333" i="32"/>
  <c r="K129" i="32" a="1"/>
  <c r="K129" i="32" s="1"/>
  <c r="K366" i="32" s="1"/>
  <c r="S290" i="32" a="1"/>
  <c r="S290" i="32" s="1"/>
  <c r="S198" i="32"/>
  <c r="L336" i="26"/>
  <c r="L132" i="26" a="1"/>
  <c r="L132" i="26" s="1"/>
  <c r="L149" i="26" a="1"/>
  <c r="L149" i="26" s="1"/>
  <c r="T337" i="25"/>
  <c r="T150" i="25" a="1"/>
  <c r="T150" i="25" s="1"/>
  <c r="T133" i="25" a="1"/>
  <c r="T133" i="25" s="1"/>
  <c r="AA154" i="30"/>
  <c r="K338" i="33"/>
  <c r="K151" i="33" a="1"/>
  <c r="K151" i="33" s="1"/>
  <c r="K134" i="33" a="1"/>
  <c r="K134" i="33" s="1"/>
  <c r="K371" i="33" s="1"/>
  <c r="S343" i="33"/>
  <c r="S156" i="33" a="1"/>
  <c r="S156" i="33" s="1"/>
  <c r="S139" i="33" a="1"/>
  <c r="S139" i="33" s="1"/>
  <c r="T341" i="25"/>
  <c r="T137" i="25" a="1"/>
  <c r="T137" i="25" s="1"/>
  <c r="T154" i="25" a="1"/>
  <c r="T154" i="25" s="1"/>
  <c r="L332" i="32"/>
  <c r="L35" i="32"/>
  <c r="L128" i="32" a="1"/>
  <c r="L128" i="32" s="1"/>
  <c r="L335" i="32"/>
  <c r="L148" i="32" a="1"/>
  <c r="L148" i="32" s="1"/>
  <c r="L131" i="32" a="1"/>
  <c r="L131" i="32" s="1"/>
  <c r="L339" i="32"/>
  <c r="L152" i="32" a="1"/>
  <c r="L152" i="32" s="1"/>
  <c r="L135" i="32" a="1"/>
  <c r="L135" i="32" s="1"/>
  <c r="E11" i="32"/>
  <c r="F12" i="32" s="1"/>
  <c r="D15" i="32"/>
  <c r="K337" i="29"/>
  <c r="K150" i="29" a="1"/>
  <c r="K150" i="29" s="1"/>
  <c r="K133" i="29" a="1"/>
  <c r="K133" i="29" s="1"/>
  <c r="K370" i="29" s="1"/>
  <c r="K338" i="29"/>
  <c r="K134" i="29" a="1"/>
  <c r="K134" i="29" s="1"/>
  <c r="K371" i="29" s="1"/>
  <c r="K151" i="29" a="1"/>
  <c r="K151" i="29" s="1"/>
  <c r="K342" i="29"/>
  <c r="K138" i="29" a="1"/>
  <c r="K138" i="29" s="1"/>
  <c r="K375" i="29" s="1"/>
  <c r="K155" i="29" a="1"/>
  <c r="K155" i="29" s="1"/>
  <c r="T338" i="30"/>
  <c r="T151" i="30" a="1"/>
  <c r="T151" i="30" s="1"/>
  <c r="T134" i="30" a="1"/>
  <c r="T134" i="30" s="1"/>
  <c r="L335" i="30"/>
  <c r="L148" i="30" a="1"/>
  <c r="L148" i="30" s="1"/>
  <c r="L131" i="30" a="1"/>
  <c r="L131" i="30" s="1"/>
  <c r="T135" i="29" a="1"/>
  <c r="T135" i="29" s="1"/>
  <c r="T339" i="29"/>
  <c r="T152" i="29" a="1"/>
  <c r="T152" i="29" s="1"/>
  <c r="L333" i="29"/>
  <c r="L129" i="29" a="1"/>
  <c r="L129" i="29" s="1"/>
  <c r="S336" i="27"/>
  <c r="S149" i="27" a="1"/>
  <c r="S149" i="27" s="1"/>
  <c r="S132" i="27" a="1"/>
  <c r="S132" i="27" s="1"/>
  <c r="S343" i="27"/>
  <c r="S139" i="27" a="1"/>
  <c r="S139" i="27" s="1"/>
  <c r="S156" i="27" a="1"/>
  <c r="S156" i="27" s="1"/>
  <c r="L341" i="31"/>
  <c r="L137" i="31" a="1"/>
  <c r="L137" i="31" s="1"/>
  <c r="L154" i="31" a="1"/>
  <c r="L154" i="31" s="1"/>
  <c r="L334" i="31"/>
  <c r="L130" i="31" a="1"/>
  <c r="L130" i="31" s="1"/>
  <c r="L147" i="31" a="1"/>
  <c r="L147" i="31" s="1"/>
  <c r="K198" i="26"/>
  <c r="K290" i="26" a="1"/>
  <c r="K290" i="26" s="1"/>
  <c r="K302" i="26" s="1"/>
  <c r="S333" i="26"/>
  <c r="S129" i="26" a="1"/>
  <c r="S129" i="26" s="1"/>
  <c r="S153" i="26" a="1"/>
  <c r="S153" i="26" s="1"/>
  <c r="S136" i="26" a="1"/>
  <c r="S136" i="26" s="1"/>
  <c r="S340" i="26"/>
  <c r="K342" i="25"/>
  <c r="K138" i="25" a="1"/>
  <c r="K138" i="25" s="1"/>
  <c r="K375" i="25" s="1"/>
  <c r="K155" i="25" a="1"/>
  <c r="K155" i="25" s="1"/>
  <c r="K334" i="31"/>
  <c r="K147" i="31" a="1"/>
  <c r="K147" i="31" s="1"/>
  <c r="K130" i="31" a="1"/>
  <c r="K130" i="31" s="1"/>
  <c r="K367" i="31" s="1"/>
  <c r="K341" i="31"/>
  <c r="K154" i="31" a="1"/>
  <c r="K154" i="31" s="1"/>
  <c r="K137" i="31" a="1"/>
  <c r="K137" i="31" s="1"/>
  <c r="K374" i="31" s="1"/>
  <c r="L336" i="28"/>
  <c r="L149" i="28" a="1"/>
  <c r="L149" i="28" s="1"/>
  <c r="L132" i="28" a="1"/>
  <c r="L132" i="28" s="1"/>
  <c r="T340" i="28"/>
  <c r="T153" i="28" a="1"/>
  <c r="T153" i="28" s="1"/>
  <c r="T136" i="28" a="1"/>
  <c r="T136" i="28" s="1"/>
  <c r="L153" i="27" a="1"/>
  <c r="L153" i="27" s="1"/>
  <c r="L136" i="27" a="1"/>
  <c r="L136" i="27" s="1"/>
  <c r="L340" i="27"/>
  <c r="T343" i="27"/>
  <c r="T139" i="27" a="1"/>
  <c r="T139" i="27" s="1"/>
  <c r="T156" i="27" a="1"/>
  <c r="T156" i="27" s="1"/>
  <c r="T333" i="27"/>
  <c r="T129" i="27" a="1"/>
  <c r="T129" i="27" s="1"/>
  <c r="T339" i="33"/>
  <c r="T135" i="33" a="1"/>
  <c r="T135" i="33" s="1"/>
  <c r="T152" i="33" a="1"/>
  <c r="T152" i="33" s="1"/>
  <c r="S338" i="32"/>
  <c r="S151" i="32" a="1"/>
  <c r="S151" i="32" s="1"/>
  <c r="S134" i="32" a="1"/>
  <c r="S134" i="32" s="1"/>
  <c r="L339" i="26"/>
  <c r="L152" i="26" a="1"/>
  <c r="L152" i="26" s="1"/>
  <c r="L135" i="26" a="1"/>
  <c r="L135" i="26" s="1"/>
  <c r="T333" i="26"/>
  <c r="T129" i="26" a="1"/>
  <c r="T129" i="26" s="1"/>
  <c r="AA155" i="30"/>
  <c r="AA298" i="28"/>
  <c r="L335" i="29"/>
  <c r="L131" i="29" a="1"/>
  <c r="L131" i="29" s="1"/>
  <c r="L148" i="29" a="1"/>
  <c r="L148" i="29" s="1"/>
  <c r="K334" i="26"/>
  <c r="K147" i="26" a="1"/>
  <c r="K147" i="26" s="1"/>
  <c r="K130" i="26" a="1"/>
  <c r="K130" i="26" s="1"/>
  <c r="K367" i="26" s="1"/>
  <c r="K341" i="25"/>
  <c r="K154" i="25" a="1"/>
  <c r="K154" i="25" s="1"/>
  <c r="K137" i="25" a="1"/>
  <c r="K137" i="25" s="1"/>
  <c r="K374" i="25" s="1"/>
  <c r="AA298" i="31"/>
  <c r="K336" i="31"/>
  <c r="K132" i="31" a="1"/>
  <c r="K132" i="31" s="1"/>
  <c r="K369" i="31" s="1"/>
  <c r="K149" i="31" a="1"/>
  <c r="K149" i="31" s="1"/>
  <c r="L343" i="27"/>
  <c r="L156" i="27" a="1"/>
  <c r="L156" i="27" s="1"/>
  <c r="L139" i="27" a="1"/>
  <c r="L139" i="27" s="1"/>
  <c r="E11" i="27"/>
  <c r="F12" i="27" s="1"/>
  <c r="D15" i="27"/>
  <c r="T334" i="33"/>
  <c r="T147" i="33" a="1"/>
  <c r="T147" i="33" s="1"/>
  <c r="T130" i="33" a="1"/>
  <c r="T130" i="33" s="1"/>
  <c r="T332" i="33"/>
  <c r="T128" i="33" a="1"/>
  <c r="T128" i="33" s="1"/>
  <c r="T35" i="33"/>
  <c r="AA296" i="32"/>
  <c r="K337" i="32"/>
  <c r="K150" i="32" a="1"/>
  <c r="K150" i="32" s="1"/>
  <c r="K133" i="32" a="1"/>
  <c r="K133" i="32" s="1"/>
  <c r="K370" i="32" s="1"/>
  <c r="S336" i="32"/>
  <c r="S149" i="32" a="1"/>
  <c r="S149" i="32" s="1"/>
  <c r="S132" i="32" a="1"/>
  <c r="S132" i="32" s="1"/>
  <c r="AA147" i="30"/>
  <c r="T198" i="26"/>
  <c r="S375" i="30"/>
  <c r="AA375" i="30" s="1"/>
  <c r="AA138" i="30"/>
  <c r="K342" i="28"/>
  <c r="K138" i="28" a="1"/>
  <c r="K138" i="28" s="1"/>
  <c r="K375" i="28" s="1"/>
  <c r="K155" i="28" a="1"/>
  <c r="K155" i="28" s="1"/>
  <c r="K147" i="28" a="1"/>
  <c r="K147" i="28" s="1"/>
  <c r="K130" i="28" a="1"/>
  <c r="K130" i="28" s="1"/>
  <c r="K367" i="28" s="1"/>
  <c r="K334" i="28"/>
  <c r="S336" i="28"/>
  <c r="S132" i="28" a="1"/>
  <c r="S132" i="28" s="1"/>
  <c r="S149" i="28" a="1"/>
  <c r="S149" i="28" s="1"/>
  <c r="L343" i="30"/>
  <c r="L156" i="30" a="1"/>
  <c r="L156" i="30" s="1"/>
  <c r="L139" i="30" a="1"/>
  <c r="L139" i="30" s="1"/>
  <c r="L343" i="31"/>
  <c r="L139" i="31" a="1"/>
  <c r="L139" i="31" s="1"/>
  <c r="L156" i="31" a="1"/>
  <c r="L156" i="31" s="1"/>
  <c r="S290" i="33" a="1"/>
  <c r="S290" i="33" s="1"/>
  <c r="S198" i="33"/>
  <c r="L130" i="25" a="1"/>
  <c r="L130" i="25" s="1"/>
  <c r="L147" i="25" a="1"/>
  <c r="L147" i="25" s="1"/>
  <c r="L334" i="25"/>
  <c r="T198" i="32"/>
  <c r="L337" i="32"/>
  <c r="L150" i="32" a="1"/>
  <c r="L150" i="32" s="1"/>
  <c r="L133" i="32" a="1"/>
  <c r="L133" i="32" s="1"/>
  <c r="S333" i="29"/>
  <c r="S129" i="29" a="1"/>
  <c r="S129" i="29" s="1"/>
  <c r="AA149" i="30"/>
  <c r="L198" i="30"/>
  <c r="L332" i="30"/>
  <c r="L128" i="30" a="1"/>
  <c r="L128" i="30" s="1"/>
  <c r="L35" i="30"/>
  <c r="T336" i="29"/>
  <c r="T149" i="29" a="1"/>
  <c r="T149" i="29" s="1"/>
  <c r="T132" i="29" a="1"/>
  <c r="T132" i="29" s="1"/>
  <c r="L153" i="29" a="1"/>
  <c r="L153" i="29" s="1"/>
  <c r="L136" i="29" a="1"/>
  <c r="L136" i="29" s="1"/>
  <c r="L340" i="29"/>
  <c r="K335" i="27"/>
  <c r="K148" i="27" a="1"/>
  <c r="K148" i="27" s="1"/>
  <c r="K131" i="27" a="1"/>
  <c r="K131" i="27" s="1"/>
  <c r="K368" i="27" s="1"/>
  <c r="S338" i="27"/>
  <c r="S151" i="27" a="1"/>
  <c r="S151" i="27" s="1"/>
  <c r="S134" i="27" a="1"/>
  <c r="S134" i="27" s="1"/>
  <c r="S205" i="30"/>
  <c r="S206" i="30"/>
  <c r="S207" i="30"/>
  <c r="S208" i="30"/>
  <c r="S201" i="30"/>
  <c r="S209" i="30"/>
  <c r="S210" i="30"/>
  <c r="S202" i="30"/>
  <c r="S211" i="30"/>
  <c r="S203" i="30"/>
  <c r="S212" i="30"/>
  <c r="S204" i="30"/>
  <c r="L338" i="31"/>
  <c r="L134" i="31" a="1"/>
  <c r="L134" i="31" s="1"/>
  <c r="L151" i="31" a="1"/>
  <c r="L151" i="31" s="1"/>
  <c r="AA295" i="26"/>
  <c r="S130" i="26" a="1"/>
  <c r="S130" i="26" s="1"/>
  <c r="S334" i="26"/>
  <c r="S147" i="26" a="1"/>
  <c r="S147" i="26" s="1"/>
  <c r="K336" i="26"/>
  <c r="K132" i="26" a="1"/>
  <c r="K132" i="26" s="1"/>
  <c r="K369" i="26" s="1"/>
  <c r="K149" i="26" a="1"/>
  <c r="K149" i="26" s="1"/>
  <c r="AA296" i="25"/>
  <c r="S342" i="25"/>
  <c r="S155" i="25" a="1"/>
  <c r="S155" i="25" s="1"/>
  <c r="S138" i="25" a="1"/>
  <c r="S138" i="25" s="1"/>
  <c r="K333" i="25"/>
  <c r="K129" i="25" a="1"/>
  <c r="K129" i="25" s="1"/>
  <c r="K366" i="25" s="1"/>
  <c r="S336" i="31"/>
  <c r="S149" i="31" a="1"/>
  <c r="S149" i="31" s="1"/>
  <c r="S132" i="31" a="1"/>
  <c r="S132" i="31" s="1"/>
  <c r="S131" i="31" a="1"/>
  <c r="S131" i="31" s="1"/>
  <c r="S148" i="31" a="1"/>
  <c r="S148" i="31" s="1"/>
  <c r="S335" i="31"/>
  <c r="L342" i="28"/>
  <c r="L155" i="28" a="1"/>
  <c r="L155" i="28" s="1"/>
  <c r="L138" i="28" a="1"/>
  <c r="L138" i="28" s="1"/>
  <c r="T336" i="28"/>
  <c r="T149" i="28" a="1"/>
  <c r="T149" i="28" s="1"/>
  <c r="T132" i="28" a="1"/>
  <c r="T132" i="28" s="1"/>
  <c r="L138" i="27" a="1"/>
  <c r="L138" i="27" s="1"/>
  <c r="L342" i="27"/>
  <c r="L155" i="27" a="1"/>
  <c r="L155" i="27" s="1"/>
  <c r="L137" i="27" a="1"/>
  <c r="L137" i="27" s="1"/>
  <c r="L341" i="27"/>
  <c r="L154" i="27" a="1"/>
  <c r="L154" i="27" s="1"/>
  <c r="L130" i="33" a="1"/>
  <c r="L130" i="33" s="1"/>
  <c r="L147" i="33" a="1"/>
  <c r="L147" i="33" s="1"/>
  <c r="L334" i="33"/>
  <c r="AA300" i="32"/>
  <c r="S367" i="30"/>
  <c r="AA367" i="30" s="1"/>
  <c r="AA130" i="30"/>
  <c r="L138" i="26" a="1"/>
  <c r="L138" i="26" s="1"/>
  <c r="L342" i="26"/>
  <c r="L155" i="26" a="1"/>
  <c r="L155" i="26" s="1"/>
  <c r="T332" i="26"/>
  <c r="T128" i="26" a="1"/>
  <c r="T128" i="26" s="1"/>
  <c r="AA293" i="28"/>
  <c r="S370" i="30"/>
  <c r="AA370" i="30" s="1"/>
  <c r="AA133" i="30"/>
  <c r="AA150" i="30"/>
  <c r="K333" i="33"/>
  <c r="K129" i="33" a="1"/>
  <c r="K129" i="33" s="1"/>
  <c r="K366" i="33" s="1"/>
  <c r="K339" i="33"/>
  <c r="K152" i="33" a="1"/>
  <c r="K152" i="33" s="1"/>
  <c r="K135" i="33" a="1"/>
  <c r="K135" i="33" s="1"/>
  <c r="K372" i="33" s="1"/>
  <c r="L132" i="25" a="1"/>
  <c r="L132" i="25" s="1"/>
  <c r="L149" i="25" a="1"/>
  <c r="L149" i="25" s="1"/>
  <c r="L336" i="25"/>
  <c r="T134" i="25" a="1"/>
  <c r="T134" i="25" s="1"/>
  <c r="T151" i="25" a="1"/>
  <c r="T151" i="25" s="1"/>
  <c r="T338" i="25"/>
  <c r="D15" i="25"/>
  <c r="E11" i="25"/>
  <c r="F12" i="25" s="1"/>
  <c r="L336" i="32"/>
  <c r="L132" i="32" a="1"/>
  <c r="L132" i="32" s="1"/>
  <c r="L149" i="32" a="1"/>
  <c r="L149" i="32" s="1"/>
  <c r="T130" i="32" a="1"/>
  <c r="T130" i="32" s="1"/>
  <c r="T334" i="32"/>
  <c r="T147" i="32" a="1"/>
  <c r="T147" i="32" s="1"/>
  <c r="T136" i="32" a="1"/>
  <c r="T136" i="32" s="1"/>
  <c r="T153" i="32" a="1"/>
  <c r="T153" i="32" s="1"/>
  <c r="T340" i="32"/>
  <c r="S369" i="30"/>
  <c r="AA369" i="30" s="1"/>
  <c r="AA132" i="30"/>
  <c r="L333" i="30"/>
  <c r="L129" i="30" a="1"/>
  <c r="L129" i="30" s="1"/>
  <c r="T340" i="29"/>
  <c r="T153" i="29" a="1"/>
  <c r="T153" i="29" s="1"/>
  <c r="T136" i="29" a="1"/>
  <c r="T136" i="29" s="1"/>
  <c r="T333" i="29"/>
  <c r="T129" i="29" a="1"/>
  <c r="T129" i="29" s="1"/>
  <c r="K343" i="27"/>
  <c r="K156" i="27" a="1"/>
  <c r="K156" i="27" s="1"/>
  <c r="K139" i="27" a="1"/>
  <c r="K139" i="27" s="1"/>
  <c r="K376" i="27" s="1"/>
  <c r="AA293" i="27"/>
  <c r="S302" i="30"/>
  <c r="AA290" i="30"/>
  <c r="AA302" i="30" s="1"/>
  <c r="T333" i="31"/>
  <c r="T129" i="31" a="1"/>
  <c r="T129" i="31" s="1"/>
  <c r="K337" i="25"/>
  <c r="K133" i="25" a="1"/>
  <c r="K133" i="25" s="1"/>
  <c r="K370" i="25" s="1"/>
  <c r="K150" i="25" a="1"/>
  <c r="K150" i="25" s="1"/>
  <c r="K334" i="25"/>
  <c r="K147" i="25" a="1"/>
  <c r="K147" i="25" s="1"/>
  <c r="K130" i="25" a="1"/>
  <c r="K130" i="25" s="1"/>
  <c r="K367" i="25" s="1"/>
  <c r="S35" i="31"/>
  <c r="S337" i="31"/>
  <c r="S150" i="31" a="1"/>
  <c r="S150" i="31" s="1"/>
  <c r="S133" i="31" a="1"/>
  <c r="S133" i="31" s="1"/>
  <c r="K337" i="31"/>
  <c r="K133" i="31" a="1"/>
  <c r="K133" i="31" s="1"/>
  <c r="K370" i="31" s="1"/>
  <c r="K150" i="31" a="1"/>
  <c r="K150" i="31" s="1"/>
  <c r="AA294" i="31"/>
  <c r="T339" i="28"/>
  <c r="T152" i="28" a="1"/>
  <c r="T152" i="28" s="1"/>
  <c r="T135" i="28" a="1"/>
  <c r="T135" i="28" s="1"/>
  <c r="T342" i="28"/>
  <c r="T155" i="28" a="1"/>
  <c r="T155" i="28" s="1"/>
  <c r="T138" i="28" a="1"/>
  <c r="T138" i="28" s="1"/>
  <c r="D15" i="28"/>
  <c r="E11" i="28"/>
  <c r="F12" i="28" s="1"/>
  <c r="L339" i="27"/>
  <c r="L152" i="27" a="1"/>
  <c r="L152" i="27" s="1"/>
  <c r="L135" i="27" a="1"/>
  <c r="L135" i="27" s="1"/>
  <c r="L340" i="33"/>
  <c r="L153" i="33" a="1"/>
  <c r="L153" i="33" s="1"/>
  <c r="L136" i="33" a="1"/>
  <c r="L136" i="33" s="1"/>
  <c r="L341" i="33"/>
  <c r="L137" i="33" a="1"/>
  <c r="L137" i="33" s="1"/>
  <c r="L154" i="33" a="1"/>
  <c r="L154" i="33" s="1"/>
  <c r="K340" i="32"/>
  <c r="K136" i="32" a="1"/>
  <c r="K136" i="32" s="1"/>
  <c r="K373" i="32" s="1"/>
  <c r="K153" i="32" a="1"/>
  <c r="K153" i="32" s="1"/>
  <c r="S339" i="28"/>
  <c r="S152" i="28" a="1"/>
  <c r="S152" i="28" s="1"/>
  <c r="S135" i="28" a="1"/>
  <c r="S135" i="28" s="1"/>
  <c r="T340" i="30"/>
  <c r="T153" i="30" a="1"/>
  <c r="T153" i="30" s="1"/>
  <c r="T136" i="30" a="1"/>
  <c r="T136" i="30" s="1"/>
  <c r="K341" i="33"/>
  <c r="K154" i="33" a="1"/>
  <c r="K154" i="33" s="1"/>
  <c r="K137" i="33" a="1"/>
  <c r="K137" i="33" s="1"/>
  <c r="K374" i="33" s="1"/>
  <c r="K336" i="33"/>
  <c r="K132" i="33" a="1"/>
  <c r="K132" i="33" s="1"/>
  <c r="K369" i="33" s="1"/>
  <c r="K149" i="33" a="1"/>
  <c r="K149" i="33" s="1"/>
  <c r="S341" i="33"/>
  <c r="S154" i="33" a="1"/>
  <c r="S154" i="33" s="1"/>
  <c r="S137" i="33" a="1"/>
  <c r="S137" i="33" s="1"/>
  <c r="L341" i="25"/>
  <c r="L137" i="25" a="1"/>
  <c r="L137" i="25" s="1"/>
  <c r="L154" i="25" a="1"/>
  <c r="L154" i="25" s="1"/>
  <c r="T333" i="25"/>
  <c r="T129" i="25" a="1"/>
  <c r="T129" i="25" s="1"/>
  <c r="L35" i="25"/>
  <c r="L332" i="25"/>
  <c r="L128" i="25" a="1"/>
  <c r="L128" i="25" s="1"/>
  <c r="L338" i="32"/>
  <c r="L134" i="32" a="1"/>
  <c r="L134" i="32" s="1"/>
  <c r="L151" i="32" a="1"/>
  <c r="L151" i="32" s="1"/>
  <c r="K335" i="29"/>
  <c r="K148" i="29" a="1"/>
  <c r="K148" i="29" s="1"/>
  <c r="K131" i="29" a="1"/>
  <c r="K131" i="29" s="1"/>
  <c r="K368" i="29" s="1"/>
  <c r="S335" i="29"/>
  <c r="S148" i="29" a="1"/>
  <c r="S148" i="29" s="1"/>
  <c r="S131" i="29" a="1"/>
  <c r="S131" i="29" s="1"/>
  <c r="S340" i="29"/>
  <c r="S153" i="29" a="1"/>
  <c r="S153" i="29" s="1"/>
  <c r="S136" i="29" a="1"/>
  <c r="S136" i="29" s="1"/>
  <c r="L339" i="30"/>
  <c r="L152" i="30" a="1"/>
  <c r="L152" i="30" s="1"/>
  <c r="L135" i="30" a="1"/>
  <c r="L135" i="30" s="1"/>
  <c r="T332" i="30"/>
  <c r="T128" i="30" a="1"/>
  <c r="T128" i="30" s="1"/>
  <c r="T35" i="30"/>
  <c r="T335" i="29"/>
  <c r="T148" i="29" a="1"/>
  <c r="T148" i="29" s="1"/>
  <c r="T131" i="29" a="1"/>
  <c r="T131" i="29" s="1"/>
  <c r="L337" i="29"/>
  <c r="L150" i="29" a="1"/>
  <c r="L150" i="29" s="1"/>
  <c r="L133" i="29" a="1"/>
  <c r="L133" i="29" s="1"/>
  <c r="K138" i="27" a="1"/>
  <c r="K138" i="27" s="1"/>
  <c r="K375" i="27" s="1"/>
  <c r="K342" i="27"/>
  <c r="K155" i="27" a="1"/>
  <c r="K155" i="27" s="1"/>
  <c r="K334" i="27"/>
  <c r="K130" i="27" a="1"/>
  <c r="K130" i="27" s="1"/>
  <c r="K367" i="27" s="1"/>
  <c r="K147" i="27" a="1"/>
  <c r="K147" i="27" s="1"/>
  <c r="T343" i="31"/>
  <c r="T156" i="31" a="1"/>
  <c r="T156" i="31" s="1"/>
  <c r="T139" i="31" a="1"/>
  <c r="T139" i="31" s="1"/>
  <c r="T337" i="31"/>
  <c r="T133" i="31" a="1"/>
  <c r="T133" i="31" s="1"/>
  <c r="T150" i="31" a="1"/>
  <c r="T150" i="31" s="1"/>
  <c r="K341" i="26"/>
  <c r="K154" i="26" a="1"/>
  <c r="K154" i="26" s="1"/>
  <c r="K137" i="26" a="1"/>
  <c r="K137" i="26" s="1"/>
  <c r="K374" i="26" s="1"/>
  <c r="S290" i="26" a="1"/>
  <c r="S290" i="26" s="1"/>
  <c r="S198" i="26"/>
  <c r="S137" i="25" a="1"/>
  <c r="S137" i="25" s="1"/>
  <c r="S154" i="25" a="1"/>
  <c r="S154" i="25" s="1"/>
  <c r="S341" i="25"/>
  <c r="S151" i="31" a="1"/>
  <c r="S151" i="31" s="1"/>
  <c r="S134" i="31" a="1"/>
  <c r="S134" i="31" s="1"/>
  <c r="S338" i="31"/>
  <c r="L134" i="28" a="1"/>
  <c r="L134" i="28" s="1"/>
  <c r="L338" i="28"/>
  <c r="L151" i="28" a="1"/>
  <c r="L151" i="28" s="1"/>
  <c r="L343" i="28"/>
  <c r="L156" i="28" a="1"/>
  <c r="L156" i="28" s="1"/>
  <c r="L139" i="28" a="1"/>
  <c r="L139" i="28" s="1"/>
  <c r="T332" i="27"/>
  <c r="T128" i="27" a="1"/>
  <c r="T128" i="27" s="1"/>
  <c r="T35" i="27"/>
  <c r="L128" i="27" a="1"/>
  <c r="L128" i="27" s="1"/>
  <c r="L332" i="27"/>
  <c r="L35" i="27"/>
  <c r="T338" i="33"/>
  <c r="T151" i="33" a="1"/>
  <c r="T151" i="33" s="1"/>
  <c r="T134" i="33" a="1"/>
  <c r="T134" i="33" s="1"/>
  <c r="L339" i="33"/>
  <c r="L152" i="33" a="1"/>
  <c r="L152" i="33" s="1"/>
  <c r="L135" i="33" a="1"/>
  <c r="L135" i="33" s="1"/>
  <c r="S335" i="32"/>
  <c r="S131" i="32" a="1"/>
  <c r="S131" i="32" s="1"/>
  <c r="S148" i="32" a="1"/>
  <c r="S148" i="32" s="1"/>
  <c r="L341" i="26"/>
  <c r="L154" i="26" a="1"/>
  <c r="L154" i="26" s="1"/>
  <c r="L137" i="26" a="1"/>
  <c r="L137" i="26" s="1"/>
  <c r="T340" i="26"/>
  <c r="T153" i="26" a="1"/>
  <c r="T153" i="26" s="1"/>
  <c r="T136" i="26" a="1"/>
  <c r="T136" i="26" s="1"/>
  <c r="K340" i="28"/>
  <c r="K153" i="28" a="1"/>
  <c r="K153" i="28" s="1"/>
  <c r="K136" i="28" a="1"/>
  <c r="K136" i="28" s="1"/>
  <c r="K373" i="28" s="1"/>
  <c r="S333" i="28"/>
  <c r="S129" i="28" a="1"/>
  <c r="S129" i="28" s="1"/>
  <c r="S340" i="28"/>
  <c r="S136" i="28" a="1"/>
  <c r="S136" i="28" s="1"/>
  <c r="S153" i="28" a="1"/>
  <c r="S153" i="28" s="1"/>
  <c r="K343" i="33"/>
  <c r="K156" i="33" a="1"/>
  <c r="K156" i="33" s="1"/>
  <c r="K139" i="33" a="1"/>
  <c r="K139" i="33" s="1"/>
  <c r="K376" i="33" s="1"/>
  <c r="AA293" i="33"/>
  <c r="L340" i="32"/>
  <c r="L136" i="32" a="1"/>
  <c r="L136" i="32" s="1"/>
  <c r="L153" i="32" a="1"/>
  <c r="L153" i="32" s="1"/>
  <c r="K340" i="29"/>
  <c r="K153" i="29" a="1"/>
  <c r="K153" i="29" s="1"/>
  <c r="K136" i="29" a="1"/>
  <c r="K136" i="29" s="1"/>
  <c r="K373" i="29" s="1"/>
  <c r="K207" i="30"/>
  <c r="K208" i="30"/>
  <c r="K201" i="30"/>
  <c r="K209" i="30"/>
  <c r="K202" i="30"/>
  <c r="K210" i="30"/>
  <c r="K211" i="30"/>
  <c r="K203" i="30"/>
  <c r="K212" i="30"/>
  <c r="K204" i="30"/>
  <c r="K205" i="30"/>
  <c r="K206" i="30"/>
  <c r="T336" i="30"/>
  <c r="T132" i="30" a="1"/>
  <c r="T132" i="30" s="1"/>
  <c r="T149" i="30" a="1"/>
  <c r="T149" i="30" s="1"/>
  <c r="L336" i="30"/>
  <c r="L149" i="30" a="1"/>
  <c r="L149" i="30" s="1"/>
  <c r="L132" i="30" a="1"/>
  <c r="L132" i="30" s="1"/>
  <c r="L336" i="29"/>
  <c r="L132" i="29" a="1"/>
  <c r="L132" i="29" s="1"/>
  <c r="L149" i="29" a="1"/>
  <c r="L149" i="29" s="1"/>
  <c r="AA299" i="27"/>
  <c r="K136" i="27" a="1"/>
  <c r="K136" i="27" s="1"/>
  <c r="K373" i="27" s="1"/>
  <c r="K340" i="27"/>
  <c r="K153" i="27" a="1"/>
  <c r="K153" i="27" s="1"/>
  <c r="T341" i="31"/>
  <c r="T137" i="31" a="1"/>
  <c r="T137" i="31" s="1"/>
  <c r="T154" i="31" a="1"/>
  <c r="T154" i="31" s="1"/>
  <c r="L337" i="31"/>
  <c r="L150" i="31" a="1"/>
  <c r="L150" i="31" s="1"/>
  <c r="L133" i="31" a="1"/>
  <c r="L133" i="31" s="1"/>
  <c r="S338" i="26"/>
  <c r="S151" i="26" a="1"/>
  <c r="S151" i="26" s="1"/>
  <c r="S134" i="26" a="1"/>
  <c r="S134" i="26" s="1"/>
  <c r="K339" i="26"/>
  <c r="K135" i="26" a="1"/>
  <c r="K135" i="26" s="1"/>
  <c r="K372" i="26" s="1"/>
  <c r="K152" i="26" a="1"/>
  <c r="K152" i="26" s="1"/>
  <c r="S290" i="25" a="1"/>
  <c r="S290" i="25" s="1"/>
  <c r="S198" i="25"/>
  <c r="K332" i="25"/>
  <c r="K35" i="25"/>
  <c r="K128" i="25" a="1"/>
  <c r="K128" i="25" s="1"/>
  <c r="S341" i="31"/>
  <c r="S154" i="31" a="1"/>
  <c r="S154" i="31" s="1"/>
  <c r="S137" i="31" a="1"/>
  <c r="S137" i="31" s="1"/>
  <c r="K342" i="31"/>
  <c r="K138" i="31" a="1"/>
  <c r="K138" i="31" s="1"/>
  <c r="K375" i="31" s="1"/>
  <c r="K155" i="31" a="1"/>
  <c r="K155" i="31" s="1"/>
  <c r="L135" i="28" a="1"/>
  <c r="L135" i="28" s="1"/>
  <c r="L339" i="28"/>
  <c r="L152" i="28" a="1"/>
  <c r="L152" i="28" s="1"/>
  <c r="T134" i="28" a="1"/>
  <c r="T134" i="28" s="1"/>
  <c r="T151" i="28" a="1"/>
  <c r="T151" i="28" s="1"/>
  <c r="T338" i="28"/>
  <c r="T339" i="27"/>
  <c r="T152" i="27" a="1"/>
  <c r="T152" i="27" s="1"/>
  <c r="T135" i="27" a="1"/>
  <c r="T135" i="27" s="1"/>
  <c r="L333" i="33"/>
  <c r="L129" i="33" a="1"/>
  <c r="L129" i="33" s="1"/>
  <c r="T342" i="33"/>
  <c r="T155" i="33" a="1"/>
  <c r="T155" i="33" s="1"/>
  <c r="T138" i="33" a="1"/>
  <c r="T138" i="33" s="1"/>
  <c r="K342" i="32"/>
  <c r="K138" i="32" a="1"/>
  <c r="K138" i="32" s="1"/>
  <c r="K375" i="32" s="1"/>
  <c r="K155" i="32" a="1"/>
  <c r="K155" i="32" s="1"/>
  <c r="S130" i="32" a="1"/>
  <c r="S130" i="32" s="1"/>
  <c r="S334" i="32"/>
  <c r="S147" i="32" a="1"/>
  <c r="S147" i="32" s="1"/>
  <c r="AA152" i="30"/>
  <c r="T334" i="26"/>
  <c r="T147" i="26" a="1"/>
  <c r="T147" i="26" s="1"/>
  <c r="T130" i="26" a="1"/>
  <c r="T130" i="26" s="1"/>
  <c r="S198" i="28"/>
  <c r="S290" i="28" a="1"/>
  <c r="S290" i="28" s="1"/>
  <c r="S152" i="25" a="1"/>
  <c r="S152" i="25" s="1"/>
  <c r="S135" i="25" a="1"/>
  <c r="S135" i="25" s="1"/>
  <c r="S339" i="25"/>
  <c r="M26" i="28"/>
  <c r="U33" i="28"/>
  <c r="M191" i="28"/>
  <c r="U24" i="28"/>
  <c r="M24" i="28"/>
  <c r="U187" i="28"/>
  <c r="U23" i="28"/>
  <c r="U196" i="28"/>
  <c r="U188" i="28"/>
  <c r="M193" i="28"/>
  <c r="U31" i="28"/>
  <c r="M25" i="28"/>
  <c r="M32" i="28"/>
  <c r="M33" i="28"/>
  <c r="U34" i="28"/>
  <c r="U194" i="28"/>
  <c r="U27" i="28"/>
  <c r="M28" i="28"/>
  <c r="U197" i="28"/>
  <c r="U189" i="28"/>
  <c r="M27" i="28"/>
  <c r="U32" i="28"/>
  <c r="U190" i="28"/>
  <c r="M23" i="28"/>
  <c r="M187" i="28"/>
  <c r="U25" i="28"/>
  <c r="U191" i="28"/>
  <c r="U192" i="28"/>
  <c r="U30" i="28"/>
  <c r="U193" i="28"/>
  <c r="U186" i="28"/>
  <c r="U26" i="28"/>
  <c r="M31" i="28"/>
  <c r="M195" i="28"/>
  <c r="M30" i="28"/>
  <c r="M196" i="28"/>
  <c r="M197" i="28"/>
  <c r="M188" i="28"/>
  <c r="M194" i="28"/>
  <c r="M34" i="28"/>
  <c r="M192" i="28"/>
  <c r="M29" i="28"/>
  <c r="U195" i="28"/>
  <c r="U29" i="28"/>
  <c r="M190" i="28"/>
  <c r="M189" i="28"/>
  <c r="U28" i="28"/>
  <c r="M186" i="28"/>
  <c r="K332" i="33"/>
  <c r="K128" i="33" a="1"/>
  <c r="K128" i="33" s="1"/>
  <c r="K35" i="33"/>
  <c r="S332" i="33"/>
  <c r="S128" i="33" a="1"/>
  <c r="S128" i="33" s="1"/>
  <c r="S35" i="33"/>
  <c r="L335" i="25"/>
  <c r="L131" i="25" a="1"/>
  <c r="L131" i="25" s="1"/>
  <c r="L148" i="25" a="1"/>
  <c r="L148" i="25" s="1"/>
  <c r="T149" i="25" a="1"/>
  <c r="T149" i="25" s="1"/>
  <c r="T132" i="25" a="1"/>
  <c r="T132" i="25" s="1"/>
  <c r="T336" i="25"/>
  <c r="AA297" i="29"/>
  <c r="K336" i="29"/>
  <c r="K149" i="29" a="1"/>
  <c r="K149" i="29" s="1"/>
  <c r="K132" i="29" a="1"/>
  <c r="K132" i="29" s="1"/>
  <c r="K369" i="29" s="1"/>
  <c r="T155" i="30" a="1"/>
  <c r="T155" i="30" s="1"/>
  <c r="T138" i="30" a="1"/>
  <c r="T138" i="30" s="1"/>
  <c r="T342" i="30"/>
  <c r="T343" i="29"/>
  <c r="T139" i="29" a="1"/>
  <c r="T139" i="29" s="1"/>
  <c r="T156" i="29" a="1"/>
  <c r="T156" i="29" s="1"/>
  <c r="L343" i="29"/>
  <c r="L139" i="29" a="1"/>
  <c r="L139" i="29" s="1"/>
  <c r="L156" i="29" a="1"/>
  <c r="L156" i="29" s="1"/>
  <c r="AA291" i="27"/>
  <c r="L335" i="31"/>
  <c r="L131" i="31" a="1"/>
  <c r="L131" i="31" s="1"/>
  <c r="L148" i="31" a="1"/>
  <c r="L148" i="31" s="1"/>
  <c r="AA292" i="26"/>
  <c r="S339" i="26"/>
  <c r="S152" i="26" a="1"/>
  <c r="S152" i="26" s="1"/>
  <c r="S135" i="26" a="1"/>
  <c r="S135" i="26" s="1"/>
  <c r="AA300" i="25"/>
  <c r="S128" i="25" a="1"/>
  <c r="S128" i="25" s="1"/>
  <c r="S35" i="25"/>
  <c r="S332" i="25"/>
  <c r="AA299" i="25"/>
  <c r="S339" i="31"/>
  <c r="S135" i="31" a="1"/>
  <c r="S135" i="31" s="1"/>
  <c r="S152" i="31" a="1"/>
  <c r="S152" i="31" s="1"/>
  <c r="AA301" i="31"/>
  <c r="S290" i="31" a="1"/>
  <c r="S290" i="31" s="1"/>
  <c r="S198" i="31"/>
  <c r="T343" i="28"/>
  <c r="T139" i="28" a="1"/>
  <c r="T139" i="28" s="1"/>
  <c r="T156" i="28" a="1"/>
  <c r="T156" i="28" s="1"/>
  <c r="L341" i="28"/>
  <c r="L137" i="28" a="1"/>
  <c r="L137" i="28" s="1"/>
  <c r="L154" i="28" a="1"/>
  <c r="L154" i="28" s="1"/>
  <c r="L335" i="27"/>
  <c r="L148" i="27" a="1"/>
  <c r="L148" i="27" s="1"/>
  <c r="L131" i="27" a="1"/>
  <c r="L131" i="27" s="1"/>
  <c r="T341" i="27"/>
  <c r="T137" i="27" a="1"/>
  <c r="T137" i="27" s="1"/>
  <c r="T154" i="27" a="1"/>
  <c r="T154" i="27" s="1"/>
  <c r="L333" i="27"/>
  <c r="L129" i="27" a="1"/>
  <c r="L129" i="27" s="1"/>
  <c r="L338" i="33"/>
  <c r="L151" i="33" a="1"/>
  <c r="L151" i="33" s="1"/>
  <c r="L134" i="33" a="1"/>
  <c r="L134" i="33" s="1"/>
  <c r="L342" i="33"/>
  <c r="L138" i="33" a="1"/>
  <c r="L138" i="33" s="1"/>
  <c r="L155" i="33" a="1"/>
  <c r="L155" i="33" s="1"/>
  <c r="T333" i="33"/>
  <c r="T129" i="33" a="1"/>
  <c r="T129" i="33" s="1"/>
  <c r="K338" i="32"/>
  <c r="K134" i="32" a="1"/>
  <c r="K134" i="32" s="1"/>
  <c r="K371" i="32" s="1"/>
  <c r="K151" i="32" a="1"/>
  <c r="K151" i="32" s="1"/>
  <c r="K335" i="32"/>
  <c r="K148" i="32" a="1"/>
  <c r="K148" i="32" s="1"/>
  <c r="K131" i="32" a="1"/>
  <c r="K131" i="32" s="1"/>
  <c r="K368" i="32" s="1"/>
  <c r="S343" i="32"/>
  <c r="S139" i="32" a="1"/>
  <c r="S139" i="32" s="1"/>
  <c r="S156" i="32" a="1"/>
  <c r="S156" i="32" s="1"/>
  <c r="S372" i="30"/>
  <c r="AA372" i="30" s="1"/>
  <c r="AA135" i="30"/>
  <c r="L131" i="26" a="1"/>
  <c r="L131" i="26" s="1"/>
  <c r="L148" i="26" a="1"/>
  <c r="L148" i="26" s="1"/>
  <c r="L335" i="26"/>
  <c r="T335" i="26"/>
  <c r="T148" i="26" a="1"/>
  <c r="T148" i="26" s="1"/>
  <c r="T131" i="26" a="1"/>
  <c r="T131" i="26" s="1"/>
  <c r="T132" i="26" a="1"/>
  <c r="T132" i="26" s="1"/>
  <c r="T336" i="26"/>
  <c r="T149" i="26" a="1"/>
  <c r="T149" i="26" s="1"/>
  <c r="K339" i="28"/>
  <c r="K135" i="28" a="1"/>
  <c r="K135" i="28" s="1"/>
  <c r="K372" i="28" s="1"/>
  <c r="K152" i="28" a="1"/>
  <c r="K152" i="28" s="1"/>
  <c r="K338" i="28"/>
  <c r="K134" i="28" a="1"/>
  <c r="K134" i="28" s="1"/>
  <c r="K371" i="28" s="1"/>
  <c r="K151" i="28" a="1"/>
  <c r="K151" i="28" s="1"/>
  <c r="T332" i="32"/>
  <c r="T35" i="32"/>
  <c r="T128" i="32" a="1"/>
  <c r="T128" i="32" s="1"/>
  <c r="L338" i="29"/>
  <c r="L134" i="29" a="1"/>
  <c r="L134" i="29" s="1"/>
  <c r="L151" i="29" a="1"/>
  <c r="L151" i="29" s="1"/>
  <c r="K342" i="33"/>
  <c r="K155" i="33" a="1"/>
  <c r="K155" i="33" s="1"/>
  <c r="K138" i="33" a="1"/>
  <c r="K138" i="33" s="1"/>
  <c r="K375" i="33" s="1"/>
  <c r="AA300" i="33"/>
  <c r="S333" i="33"/>
  <c r="S129" i="33" a="1"/>
  <c r="S129" i="33" s="1"/>
  <c r="T339" i="25"/>
  <c r="T152" i="25" a="1"/>
  <c r="T152" i="25" s="1"/>
  <c r="T135" i="25" a="1"/>
  <c r="T135" i="25" s="1"/>
  <c r="L339" i="25"/>
  <c r="L152" i="25" a="1"/>
  <c r="L152" i="25" s="1"/>
  <c r="L135" i="25" a="1"/>
  <c r="L135" i="25" s="1"/>
  <c r="S44" i="30"/>
  <c r="S117" i="30" s="1" a="1"/>
  <c r="S117" i="30" s="1"/>
  <c r="S45" i="30"/>
  <c r="S118" i="30" s="1" a="1"/>
  <c r="S118" i="30" s="1"/>
  <c r="S38" i="30"/>
  <c r="S46" i="30"/>
  <c r="S119" i="30" s="1" a="1"/>
  <c r="S119" i="30" s="1"/>
  <c r="S47" i="30"/>
  <c r="S120" i="30" s="1" a="1"/>
  <c r="S120" i="30" s="1"/>
  <c r="S39" i="30"/>
  <c r="S48" i="30"/>
  <c r="S121" i="30" s="1" a="1"/>
  <c r="S121" i="30" s="1"/>
  <c r="S40" i="30"/>
  <c r="S113" i="30" s="1" a="1"/>
  <c r="S113" i="30" s="1"/>
  <c r="S41" i="30"/>
  <c r="S114" i="30" s="1" a="1"/>
  <c r="S114" i="30" s="1"/>
  <c r="S49" i="30"/>
  <c r="S122" i="30" s="1" a="1"/>
  <c r="S122" i="30" s="1"/>
  <c r="S42" i="30"/>
  <c r="S115" i="30" s="1" a="1"/>
  <c r="S115" i="30" s="1"/>
  <c r="S43" i="30"/>
  <c r="S116" i="30" s="1" a="1"/>
  <c r="S116" i="30" s="1"/>
  <c r="S290" i="29" a="1"/>
  <c r="S290" i="29" s="1"/>
  <c r="S198" i="29"/>
  <c r="S343" i="29"/>
  <c r="S156" i="29" a="1"/>
  <c r="S156" i="29" s="1"/>
  <c r="S139" i="29" a="1"/>
  <c r="S139" i="29" s="1"/>
  <c r="T147" i="30" a="1"/>
  <c r="T147" i="30" s="1"/>
  <c r="T334" i="30"/>
  <c r="T130" i="30" a="1"/>
  <c r="T130" i="30" s="1"/>
  <c r="T341" i="30"/>
  <c r="T137" i="30" a="1"/>
  <c r="T137" i="30" s="1"/>
  <c r="T154" i="30" a="1"/>
  <c r="T154" i="30" s="1"/>
  <c r="T338" i="29"/>
  <c r="T151" i="29" a="1"/>
  <c r="T151" i="29" s="1"/>
  <c r="T134" i="29" a="1"/>
  <c r="T134" i="29" s="1"/>
  <c r="S133" i="27" a="1"/>
  <c r="S133" i="27" s="1"/>
  <c r="S337" i="27"/>
  <c r="S150" i="27" a="1"/>
  <c r="S150" i="27" s="1"/>
  <c r="S341" i="27"/>
  <c r="S154" i="27" a="1"/>
  <c r="S154" i="27" s="1"/>
  <c r="S137" i="27" a="1"/>
  <c r="S137" i="27" s="1"/>
  <c r="K332" i="27"/>
  <c r="K128" i="27" a="1"/>
  <c r="K128" i="27" s="1"/>
  <c r="K35" i="27"/>
  <c r="L198" i="31"/>
  <c r="L336" i="31"/>
  <c r="L149" i="31" a="1"/>
  <c r="L149" i="31" s="1"/>
  <c r="L132" i="31" a="1"/>
  <c r="L132" i="31" s="1"/>
  <c r="L340" i="31"/>
  <c r="L153" i="31" a="1"/>
  <c r="L153" i="31" s="1"/>
  <c r="L136" i="31" a="1"/>
  <c r="L136" i="31" s="1"/>
  <c r="S337" i="26"/>
  <c r="S150" i="26" a="1"/>
  <c r="S150" i="26" s="1"/>
  <c r="S133" i="26" a="1"/>
  <c r="S133" i="26" s="1"/>
  <c r="K343" i="26"/>
  <c r="K156" i="26" a="1"/>
  <c r="K156" i="26" s="1"/>
  <c r="K139" i="26" a="1"/>
  <c r="K139" i="26" s="1"/>
  <c r="K376" i="26" s="1"/>
  <c r="S337" i="25"/>
  <c r="S150" i="25" a="1"/>
  <c r="S150" i="25" s="1"/>
  <c r="S133" i="25" a="1"/>
  <c r="S133" i="25" s="1"/>
  <c r="AA295" i="25"/>
  <c r="S334" i="25"/>
  <c r="S147" i="25" a="1"/>
  <c r="S147" i="25" s="1"/>
  <c r="S130" i="25" a="1"/>
  <c r="S130" i="25" s="1"/>
  <c r="K131" i="31" a="1"/>
  <c r="K131" i="31" s="1"/>
  <c r="K368" i="31" s="1"/>
  <c r="K148" i="31" a="1"/>
  <c r="K148" i="31" s="1"/>
  <c r="K335" i="31"/>
  <c r="AA292" i="31"/>
  <c r="K340" i="31"/>
  <c r="K136" i="31" a="1"/>
  <c r="K136" i="31" s="1"/>
  <c r="K373" i="31" s="1"/>
  <c r="K153" i="31" a="1"/>
  <c r="K153" i="31" s="1"/>
  <c r="T35" i="28"/>
  <c r="T337" i="28"/>
  <c r="T150" i="28" a="1"/>
  <c r="T150" i="28" s="1"/>
  <c r="T133" i="28" a="1"/>
  <c r="T133" i="28" s="1"/>
  <c r="T341" i="28"/>
  <c r="T154" i="28" a="1"/>
  <c r="T154" i="28" s="1"/>
  <c r="T137" i="28" a="1"/>
  <c r="T137" i="28" s="1"/>
  <c r="T153" i="27" a="1"/>
  <c r="T153" i="27" s="1"/>
  <c r="T136" i="27" a="1"/>
  <c r="T136" i="27" s="1"/>
  <c r="T340" i="27"/>
  <c r="L336" i="33"/>
  <c r="L132" i="33" a="1"/>
  <c r="L132" i="33" s="1"/>
  <c r="L149" i="33" a="1"/>
  <c r="L149" i="33" s="1"/>
  <c r="K290" i="32" a="1"/>
  <c r="K290" i="32" s="1"/>
  <c r="K302" i="32" s="1"/>
  <c r="K198" i="32"/>
  <c r="K156" i="32" a="1"/>
  <c r="K156" i="32" s="1"/>
  <c r="K139" i="32" a="1"/>
  <c r="K139" i="32" s="1"/>
  <c r="K376" i="32" s="1"/>
  <c r="K343" i="32"/>
  <c r="S340" i="32"/>
  <c r="S136" i="32" a="1"/>
  <c r="S136" i="32" s="1"/>
  <c r="S153" i="32" a="1"/>
  <c r="S153" i="32" s="1"/>
  <c r="T339" i="26"/>
  <c r="T135" i="26" a="1"/>
  <c r="T135" i="26" s="1"/>
  <c r="T152" i="26" a="1"/>
  <c r="T152" i="26" s="1"/>
  <c r="AA299" i="28"/>
  <c r="K336" i="27"/>
  <c r="K132" i="27" a="1"/>
  <c r="K132" i="27" s="1"/>
  <c r="K369" i="27" s="1"/>
  <c r="K149" i="27" a="1"/>
  <c r="K149" i="27" s="1"/>
  <c r="M196" i="31"/>
  <c r="M31" i="31"/>
  <c r="M188" i="31"/>
  <c r="U32" i="31"/>
  <c r="U192" i="31"/>
  <c r="M27" i="31"/>
  <c r="U186" i="31"/>
  <c r="M30" i="31"/>
  <c r="M32" i="31"/>
  <c r="U33" i="31"/>
  <c r="M190" i="31"/>
  <c r="M26" i="31"/>
  <c r="U29" i="31"/>
  <c r="U194" i="31"/>
  <c r="U23" i="31"/>
  <c r="U195" i="31"/>
  <c r="M28" i="31"/>
  <c r="U187" i="31"/>
  <c r="U30" i="31"/>
  <c r="M192" i="31"/>
  <c r="U28" i="31"/>
  <c r="U196" i="31"/>
  <c r="U188" i="31"/>
  <c r="M33" i="31"/>
  <c r="U197" i="31"/>
  <c r="M24" i="31"/>
  <c r="U24" i="31"/>
  <c r="U189" i="31"/>
  <c r="U190" i="31"/>
  <c r="U27" i="31"/>
  <c r="U31" i="31"/>
  <c r="M187" i="31"/>
  <c r="U34" i="31"/>
  <c r="M25" i="31"/>
  <c r="M197" i="31"/>
  <c r="M29" i="31"/>
  <c r="U193" i="31"/>
  <c r="M191" i="31"/>
  <c r="M194" i="31"/>
  <c r="U26" i="31"/>
  <c r="M195" i="31"/>
  <c r="M193" i="31"/>
  <c r="M189" i="31"/>
  <c r="M34" i="31"/>
  <c r="M186" i="31"/>
  <c r="M23" i="31"/>
  <c r="U25" i="31"/>
  <c r="U191" i="31"/>
  <c r="S335" i="33"/>
  <c r="S131" i="33" a="1"/>
  <c r="S131" i="33" s="1"/>
  <c r="S148" i="33" a="1"/>
  <c r="S148" i="33" s="1"/>
  <c r="S138" i="33" a="1"/>
  <c r="S138" i="33" s="1"/>
  <c r="S342" i="33"/>
  <c r="S155" i="33" a="1"/>
  <c r="S155" i="33" s="1"/>
  <c r="L136" i="25" a="1"/>
  <c r="L136" i="25" s="1"/>
  <c r="L153" i="25" a="1"/>
  <c r="L153" i="25" s="1"/>
  <c r="L340" i="25"/>
  <c r="S365" i="30"/>
  <c r="S140" i="30"/>
  <c r="AA128" i="30"/>
  <c r="L334" i="32"/>
  <c r="L130" i="32" a="1"/>
  <c r="L130" i="32" s="1"/>
  <c r="L147" i="32" a="1"/>
  <c r="L147" i="32" s="1"/>
  <c r="S132" i="29" a="1"/>
  <c r="S132" i="29" s="1"/>
  <c r="S336" i="29"/>
  <c r="S149" i="29" a="1"/>
  <c r="S149" i="29" s="1"/>
  <c r="S332" i="29"/>
  <c r="S35" i="29"/>
  <c r="S128" i="29" a="1"/>
  <c r="S128" i="29" s="1"/>
  <c r="L338" i="30"/>
  <c r="L134" i="30" a="1"/>
  <c r="L134" i="30" s="1"/>
  <c r="L151" i="30" a="1"/>
  <c r="L151" i="30" s="1"/>
  <c r="E11" i="30"/>
  <c r="F12" i="30" s="1"/>
  <c r="D15" i="30"/>
  <c r="T333" i="30"/>
  <c r="T129" i="30" a="1"/>
  <c r="T129" i="30" s="1"/>
  <c r="L340" i="30"/>
  <c r="L153" i="30" a="1"/>
  <c r="L153" i="30" s="1"/>
  <c r="L136" i="30" a="1"/>
  <c r="L136" i="30" s="1"/>
  <c r="T341" i="29"/>
  <c r="T154" i="29" a="1"/>
  <c r="T154" i="29" s="1"/>
  <c r="T137" i="29" a="1"/>
  <c r="T137" i="29" s="1"/>
  <c r="L332" i="29"/>
  <c r="L128" i="29" a="1"/>
  <c r="L128" i="29" s="1"/>
  <c r="L35" i="29"/>
  <c r="T133" i="29" a="1"/>
  <c r="T133" i="29" s="1"/>
  <c r="T150" i="29" a="1"/>
  <c r="T150" i="29" s="1"/>
  <c r="T337" i="29"/>
  <c r="S290" i="27" a="1"/>
  <c r="S290" i="27" s="1"/>
  <c r="S198" i="27"/>
  <c r="AA298" i="27"/>
  <c r="L332" i="31"/>
  <c r="L128" i="31" a="1"/>
  <c r="L128" i="31" s="1"/>
  <c r="L35" i="31"/>
  <c r="T338" i="31"/>
  <c r="T134" i="31" a="1"/>
  <c r="T134" i="31" s="1"/>
  <c r="T151" i="31" a="1"/>
  <c r="T151" i="31" s="1"/>
  <c r="K342" i="26"/>
  <c r="K138" i="26" a="1"/>
  <c r="K138" i="26" s="1"/>
  <c r="K375" i="26" s="1"/>
  <c r="K155" i="26" a="1"/>
  <c r="K155" i="26" s="1"/>
  <c r="S332" i="26"/>
  <c r="S128" i="26" a="1"/>
  <c r="S128" i="26" s="1"/>
  <c r="S35" i="26"/>
  <c r="K148" i="25" a="1"/>
  <c r="K148" i="25" s="1"/>
  <c r="K131" i="25" a="1"/>
  <c r="K131" i="25" s="1"/>
  <c r="K368" i="25" s="1"/>
  <c r="K335" i="25"/>
  <c r="S335" i="25"/>
  <c r="S148" i="25" a="1"/>
  <c r="S148" i="25" s="1"/>
  <c r="S131" i="25" a="1"/>
  <c r="S131" i="25" s="1"/>
  <c r="S334" i="31"/>
  <c r="S147" i="31" a="1"/>
  <c r="S147" i="31" s="1"/>
  <c r="S130" i="31" a="1"/>
  <c r="S130" i="31" s="1"/>
  <c r="L340" i="28"/>
  <c r="L136" i="28" a="1"/>
  <c r="L136" i="28" s="1"/>
  <c r="L153" i="28" a="1"/>
  <c r="L153" i="28" s="1"/>
  <c r="T334" i="28"/>
  <c r="T147" i="28" a="1"/>
  <c r="T147" i="28" s="1"/>
  <c r="T130" i="28" a="1"/>
  <c r="T130" i="28" s="1"/>
  <c r="L334" i="28"/>
  <c r="L147" i="28" a="1"/>
  <c r="L147" i="28" s="1"/>
  <c r="L130" i="28" a="1"/>
  <c r="L130" i="28" s="1"/>
  <c r="T198" i="27"/>
  <c r="T338" i="27"/>
  <c r="T151" i="27" a="1"/>
  <c r="T151" i="27" s="1"/>
  <c r="T134" i="27" a="1"/>
  <c r="T134" i="27" s="1"/>
  <c r="T336" i="33"/>
  <c r="T132" i="33" a="1"/>
  <c r="T132" i="33" s="1"/>
  <c r="T149" i="33" a="1"/>
  <c r="T149" i="33" s="1"/>
  <c r="AA294" i="32"/>
  <c r="K336" i="32"/>
  <c r="K132" i="32" a="1"/>
  <c r="K132" i="32" s="1"/>
  <c r="K369" i="32" s="1"/>
  <c r="K149" i="32" a="1"/>
  <c r="K149" i="32" s="1"/>
  <c r="AA148" i="30"/>
  <c r="T337" i="26"/>
  <c r="T150" i="26" a="1"/>
  <c r="T150" i="26" s="1"/>
  <c r="T133" i="26" a="1"/>
  <c r="T133" i="26" s="1"/>
  <c r="T139" i="26" a="1"/>
  <c r="T139" i="26" s="1"/>
  <c r="T156" i="26" a="1"/>
  <c r="T156" i="26" s="1"/>
  <c r="T343" i="26"/>
  <c r="K336" i="28"/>
  <c r="K149" i="28" a="1"/>
  <c r="K149" i="28" s="1"/>
  <c r="K132" i="28" a="1"/>
  <c r="K132" i="28" s="1"/>
  <c r="K369" i="28" s="1"/>
  <c r="S338" i="28"/>
  <c r="S151" i="28" a="1"/>
  <c r="S151" i="28" s="1"/>
  <c r="S134" i="28" a="1"/>
  <c r="S134" i="28" s="1"/>
  <c r="K333" i="28"/>
  <c r="K129" i="28" a="1"/>
  <c r="K129" i="28" s="1"/>
  <c r="K366" i="28" s="1"/>
  <c r="U30" i="29"/>
  <c r="M192" i="29"/>
  <c r="U23" i="29"/>
  <c r="U188" i="29"/>
  <c r="M27" i="29"/>
  <c r="U190" i="29"/>
  <c r="U31" i="29"/>
  <c r="M187" i="29"/>
  <c r="U32" i="29"/>
  <c r="M195" i="29"/>
  <c r="U24" i="29"/>
  <c r="M32" i="29"/>
  <c r="U191" i="29"/>
  <c r="M29" i="29"/>
  <c r="M196" i="29"/>
  <c r="U33" i="29"/>
  <c r="U192" i="29"/>
  <c r="U25" i="29"/>
  <c r="U194" i="29"/>
  <c r="M30" i="29"/>
  <c r="U195" i="29"/>
  <c r="M23" i="29"/>
  <c r="U187" i="29"/>
  <c r="U34" i="29"/>
  <c r="M25" i="29"/>
  <c r="M26" i="29"/>
  <c r="U186" i="29"/>
  <c r="U26" i="29"/>
  <c r="U193" i="29"/>
  <c r="M31" i="29"/>
  <c r="U29" i="29"/>
  <c r="M24" i="29"/>
  <c r="M189" i="29"/>
  <c r="U197" i="29"/>
  <c r="M190" i="29"/>
  <c r="M188" i="29"/>
  <c r="M197" i="29"/>
  <c r="M34" i="29"/>
  <c r="U27" i="29"/>
  <c r="M193" i="29"/>
  <c r="U196" i="29"/>
  <c r="U189" i="29"/>
  <c r="M191" i="29"/>
  <c r="U28" i="29"/>
  <c r="M194" i="29"/>
  <c r="M33" i="29"/>
  <c r="M28" i="29"/>
  <c r="M186" i="29"/>
  <c r="K153" i="33" a="1"/>
  <c r="K153" i="33" s="1"/>
  <c r="K136" i="33" a="1"/>
  <c r="K136" i="33" s="1"/>
  <c r="K373" i="33" s="1"/>
  <c r="K340" i="33"/>
  <c r="S339" i="33"/>
  <c r="S135" i="33" a="1"/>
  <c r="S135" i="33" s="1"/>
  <c r="S152" i="33" a="1"/>
  <c r="S152" i="33" s="1"/>
  <c r="K150" i="33" a="1"/>
  <c r="K150" i="33" s="1"/>
  <c r="K133" i="33" a="1"/>
  <c r="K133" i="33" s="1"/>
  <c r="K370" i="33" s="1"/>
  <c r="K337" i="33"/>
  <c r="T334" i="25"/>
  <c r="T130" i="25" a="1"/>
  <c r="T130" i="25" s="1"/>
  <c r="T147" i="25" a="1"/>
  <c r="T147" i="25" s="1"/>
  <c r="S344" i="30"/>
  <c r="K332" i="29"/>
  <c r="K128" i="29" a="1"/>
  <c r="K128" i="29" s="1"/>
  <c r="K35" i="29"/>
  <c r="AA298" i="29"/>
  <c r="S376" i="30"/>
  <c r="AA376" i="30" s="1"/>
  <c r="AA139" i="30"/>
  <c r="L342" i="29"/>
  <c r="L155" i="29" a="1"/>
  <c r="L155" i="29" s="1"/>
  <c r="L138" i="29" a="1"/>
  <c r="L138" i="29" s="1"/>
  <c r="AA297" i="27"/>
  <c r="K337" i="27"/>
  <c r="K150" i="27" a="1"/>
  <c r="K150" i="27" s="1"/>
  <c r="K133" i="27" a="1"/>
  <c r="K133" i="27" s="1"/>
  <c r="K370" i="27" s="1"/>
  <c r="S333" i="27"/>
  <c r="S129" i="27" a="1"/>
  <c r="S129" i="27" s="1"/>
  <c r="T138" i="31" a="1"/>
  <c r="T138" i="31" s="1"/>
  <c r="T155" i="31" a="1"/>
  <c r="T155" i="31" s="1"/>
  <c r="T342" i="31"/>
  <c r="D15" i="31"/>
  <c r="E11" i="31"/>
  <c r="F12" i="31" s="1"/>
  <c r="T198" i="31"/>
  <c r="S155" i="26" a="1"/>
  <c r="S155" i="26" s="1"/>
  <c r="S138" i="26" a="1"/>
  <c r="S138" i="26" s="1"/>
  <c r="S342" i="26"/>
  <c r="AA292" i="25"/>
  <c r="K339" i="25"/>
  <c r="K135" i="25" a="1"/>
  <c r="K135" i="25" s="1"/>
  <c r="K372" i="25" s="1"/>
  <c r="K152" i="25" a="1"/>
  <c r="K152" i="25" s="1"/>
  <c r="K332" i="31"/>
  <c r="K128" i="31" a="1"/>
  <c r="K128" i="31" s="1"/>
  <c r="K35" i="31"/>
  <c r="K333" i="31"/>
  <c r="K129" i="31" a="1"/>
  <c r="K129" i="31" s="1"/>
  <c r="K366" i="31" s="1"/>
  <c r="AA296" i="31"/>
  <c r="T335" i="28"/>
  <c r="T148" i="28" a="1"/>
  <c r="T148" i="28" s="1"/>
  <c r="T131" i="28" a="1"/>
  <c r="T131" i="28" s="1"/>
  <c r="T336" i="27"/>
  <c r="T149" i="27" a="1"/>
  <c r="T149" i="27" s="1"/>
  <c r="T132" i="27" a="1"/>
  <c r="T132" i="27" s="1"/>
  <c r="L198" i="33"/>
  <c r="L343" i="33"/>
  <c r="L156" i="33" a="1"/>
  <c r="L156" i="33" s="1"/>
  <c r="L139" i="33" a="1"/>
  <c r="L139" i="33" s="1"/>
  <c r="S333" i="32"/>
  <c r="S129" i="32" a="1"/>
  <c r="S129" i="32" s="1"/>
  <c r="S368" i="30"/>
  <c r="AA368" i="30" s="1"/>
  <c r="AA131" i="30"/>
  <c r="L343" i="26"/>
  <c r="L139" i="26" a="1"/>
  <c r="L139" i="26" s="1"/>
  <c r="L156" i="26" a="1"/>
  <c r="L156" i="26" s="1"/>
  <c r="L333" i="26"/>
  <c r="L129" i="26" a="1"/>
  <c r="L129" i="26" s="1"/>
  <c r="K335" i="28"/>
  <c r="K148" i="28" a="1"/>
  <c r="K148" i="28" s="1"/>
  <c r="K131" i="28" a="1"/>
  <c r="K131" i="28" s="1"/>
  <c r="K368" i="28" s="1"/>
  <c r="K337" i="28"/>
  <c r="K133" i="28" a="1"/>
  <c r="K133" i="28" s="1"/>
  <c r="K370" i="28" s="1"/>
  <c r="K150" i="28" a="1"/>
  <c r="K150" i="28" s="1"/>
  <c r="S334" i="29"/>
  <c r="S130" i="29" a="1"/>
  <c r="S130" i="29" s="1"/>
  <c r="S147" i="29" a="1"/>
  <c r="S147" i="29" s="1"/>
  <c r="U30" i="32"/>
  <c r="U193" i="32"/>
  <c r="M33" i="32"/>
  <c r="U186" i="32"/>
  <c r="M25" i="32"/>
  <c r="M31" i="32"/>
  <c r="M190" i="32"/>
  <c r="U29" i="32"/>
  <c r="M191" i="32"/>
  <c r="U187" i="32"/>
  <c r="U188" i="32"/>
  <c r="M193" i="32"/>
  <c r="U31" i="32"/>
  <c r="M28" i="32"/>
  <c r="U32" i="32"/>
  <c r="M26" i="32"/>
  <c r="U196" i="32"/>
  <c r="U24" i="32"/>
  <c r="M194" i="32"/>
  <c r="U33" i="32"/>
  <c r="U190" i="32"/>
  <c r="U27" i="32"/>
  <c r="M187" i="32"/>
  <c r="M24" i="32"/>
  <c r="M188" i="32"/>
  <c r="M32" i="32"/>
  <c r="M196" i="32"/>
  <c r="U28" i="32"/>
  <c r="M34" i="32"/>
  <c r="M195" i="32"/>
  <c r="U189" i="32"/>
  <c r="U25" i="32"/>
  <c r="U26" i="32"/>
  <c r="M29" i="32"/>
  <c r="M30" i="32"/>
  <c r="M189" i="32"/>
  <c r="M192" i="32"/>
  <c r="U192" i="32"/>
  <c r="M27" i="32"/>
  <c r="U195" i="32"/>
  <c r="U194" i="32"/>
  <c r="M197" i="32"/>
  <c r="U197" i="32"/>
  <c r="M186" i="32"/>
  <c r="M23" i="32"/>
  <c r="U191" i="32"/>
  <c r="U34" i="32"/>
  <c r="U23" i="32"/>
  <c r="L156" i="25" a="1"/>
  <c r="L156" i="25" s="1"/>
  <c r="L139" i="25" a="1"/>
  <c r="L139" i="25" s="1"/>
  <c r="L343" i="25"/>
  <c r="L333" i="25"/>
  <c r="L129" i="25" a="1"/>
  <c r="L129" i="25" s="1"/>
  <c r="T335" i="25"/>
  <c r="T148" i="25" a="1"/>
  <c r="T148" i="25" s="1"/>
  <c r="T131" i="25" a="1"/>
  <c r="T131" i="25" s="1"/>
  <c r="AA151" i="30"/>
  <c r="T341" i="32"/>
  <c r="T137" i="32" a="1"/>
  <c r="T137" i="32" s="1"/>
  <c r="T154" i="32" a="1"/>
  <c r="T154" i="32" s="1"/>
  <c r="L342" i="32"/>
  <c r="L138" i="32" a="1"/>
  <c r="L138" i="32" s="1"/>
  <c r="L155" i="32" a="1"/>
  <c r="L155" i="32" s="1"/>
  <c r="T343" i="32"/>
  <c r="T139" i="32" a="1"/>
  <c r="T139" i="32" s="1"/>
  <c r="T156" i="32" a="1"/>
  <c r="T156" i="32" s="1"/>
  <c r="AA300" i="29"/>
  <c r="S339" i="29"/>
  <c r="S135" i="29" a="1"/>
  <c r="S135" i="29" s="1"/>
  <c r="S152" i="29" a="1"/>
  <c r="S152" i="29" s="1"/>
  <c r="T133" i="30" a="1"/>
  <c r="T133" i="30" s="1"/>
  <c r="T337" i="30"/>
  <c r="T150" i="30" a="1"/>
  <c r="T150" i="30" s="1"/>
  <c r="T335" i="30"/>
  <c r="T131" i="30" a="1"/>
  <c r="T131" i="30" s="1"/>
  <c r="T148" i="30" a="1"/>
  <c r="T148" i="30" s="1"/>
  <c r="AA156" i="30"/>
  <c r="L339" i="29"/>
  <c r="L135" i="29" a="1"/>
  <c r="L135" i="29" s="1"/>
  <c r="L152" i="29" a="1"/>
  <c r="L152" i="29" s="1"/>
  <c r="L341" i="29"/>
  <c r="L154" i="29" a="1"/>
  <c r="L154" i="29" s="1"/>
  <c r="L137" i="29" a="1"/>
  <c r="L137" i="29" s="1"/>
  <c r="S342" i="27"/>
  <c r="S155" i="27" a="1"/>
  <c r="S155" i="27" s="1"/>
  <c r="S138" i="27" a="1"/>
  <c r="S138" i="27" s="1"/>
  <c r="S334" i="27"/>
  <c r="S147" i="27" a="1"/>
  <c r="S147" i="27" s="1"/>
  <c r="S130" i="27" a="1"/>
  <c r="S130" i="27" s="1"/>
  <c r="L129" i="31" a="1"/>
  <c r="L129" i="31" s="1"/>
  <c r="L333" i="31"/>
  <c r="S343" i="26"/>
  <c r="S156" i="26" a="1"/>
  <c r="S156" i="26" s="1"/>
  <c r="S139" i="26" a="1"/>
  <c r="S139" i="26" s="1"/>
  <c r="S148" i="26" a="1"/>
  <c r="S148" i="26" s="1"/>
  <c r="S131" i="26" a="1"/>
  <c r="S131" i="26" s="1"/>
  <c r="S335" i="26"/>
  <c r="AA294" i="25"/>
  <c r="S136" i="25" a="1"/>
  <c r="S136" i="25" s="1"/>
  <c r="S153" i="25" a="1"/>
  <c r="S153" i="25" s="1"/>
  <c r="S340" i="25"/>
  <c r="AA300" i="31"/>
  <c r="S343" i="31"/>
  <c r="S139" i="31" a="1"/>
  <c r="S139" i="31" s="1"/>
  <c r="S156" i="31" a="1"/>
  <c r="S156" i="31" s="1"/>
  <c r="L333" i="28"/>
  <c r="L129" i="28" a="1"/>
  <c r="L129" i="28" s="1"/>
  <c r="T131" i="27" a="1"/>
  <c r="T131" i="27" s="1"/>
  <c r="T148" i="27" a="1"/>
  <c r="T148" i="27" s="1"/>
  <c r="T335" i="27"/>
  <c r="T340" i="33"/>
  <c r="T153" i="33" a="1"/>
  <c r="T153" i="33" s="1"/>
  <c r="T136" i="33" a="1"/>
  <c r="T136" i="33" s="1"/>
  <c r="AA301" i="32"/>
  <c r="S133" i="32" a="1"/>
  <c r="S133" i="32" s="1"/>
  <c r="S337" i="32"/>
  <c r="S150" i="32" a="1"/>
  <c r="S150" i="32" s="1"/>
  <c r="S339" i="32"/>
  <c r="S152" i="32" a="1"/>
  <c r="S152" i="32" s="1"/>
  <c r="S135" i="32" a="1"/>
  <c r="S135" i="32" s="1"/>
  <c r="L147" i="26" a="1"/>
  <c r="L147" i="26" s="1"/>
  <c r="L130" i="26" a="1"/>
  <c r="L130" i="26" s="1"/>
  <c r="L334" i="26"/>
  <c r="K137" i="28" a="1"/>
  <c r="K137" i="28" s="1"/>
  <c r="K374" i="28" s="1"/>
  <c r="K341" i="28"/>
  <c r="K154" i="28" a="1"/>
  <c r="K154" i="28" s="1"/>
  <c r="AA296" i="28"/>
  <c r="AA292" i="28"/>
  <c r="AA296" i="33"/>
  <c r="S337" i="33"/>
  <c r="S133" i="33" a="1"/>
  <c r="S133" i="33" s="1"/>
  <c r="S150" i="33" a="1"/>
  <c r="S150" i="33" s="1"/>
  <c r="T342" i="25"/>
  <c r="T155" i="25" a="1"/>
  <c r="T155" i="25" s="1"/>
  <c r="T138" i="25" a="1"/>
  <c r="T138" i="25" s="1"/>
  <c r="S371" i="30"/>
  <c r="AA371" i="30" s="1"/>
  <c r="AA134" i="30"/>
  <c r="AA292" i="29"/>
  <c r="K333" i="29"/>
  <c r="K129" i="29" a="1"/>
  <c r="K129" i="29" s="1"/>
  <c r="K366" i="29" s="1"/>
  <c r="K343" i="29"/>
  <c r="K156" i="29" a="1"/>
  <c r="K156" i="29" s="1"/>
  <c r="K139" i="29" a="1"/>
  <c r="K139" i="29" s="1"/>
  <c r="K376" i="29" s="1"/>
  <c r="L337" i="30"/>
  <c r="L150" i="30" a="1"/>
  <c r="L150" i="30" s="1"/>
  <c r="L133" i="30" a="1"/>
  <c r="L133" i="30" s="1"/>
  <c r="K198" i="27"/>
  <c r="K290" i="27" a="1"/>
  <c r="K290" i="27" s="1"/>
  <c r="K302" i="27" s="1"/>
  <c r="AA296" i="27"/>
  <c r="K338" i="27"/>
  <c r="K151" i="27" a="1"/>
  <c r="K151" i="27" s="1"/>
  <c r="K134" i="27" a="1"/>
  <c r="K134" i="27" s="1"/>
  <c r="K371" i="27" s="1"/>
  <c r="T35" i="31"/>
  <c r="T128" i="31" a="1"/>
  <c r="T128" i="31" s="1"/>
  <c r="T332" i="31"/>
  <c r="S336" i="26"/>
  <c r="S149" i="26" a="1"/>
  <c r="S149" i="26" s="1"/>
  <c r="S132" i="26" a="1"/>
  <c r="S132" i="26" s="1"/>
  <c r="K134" i="26" a="1"/>
  <c r="K134" i="26" s="1"/>
  <c r="K371" i="26" s="1"/>
  <c r="K338" i="26"/>
  <c r="K151" i="26" a="1"/>
  <c r="K151" i="26" s="1"/>
  <c r="K336" i="25"/>
  <c r="K149" i="25" a="1"/>
  <c r="K149" i="25" s="1"/>
  <c r="K132" i="25" a="1"/>
  <c r="K132" i="25" s="1"/>
  <c r="K369" i="25" s="1"/>
  <c r="AA293" i="25"/>
  <c r="AA298" i="25"/>
  <c r="K290" i="31" a="1"/>
  <c r="K290" i="31" s="1"/>
  <c r="K302" i="31" s="1"/>
  <c r="K198" i="31"/>
  <c r="S138" i="31" a="1"/>
  <c r="S138" i="31" s="1"/>
  <c r="S155" i="31" a="1"/>
  <c r="S155" i="31" s="1"/>
  <c r="S342" i="31"/>
  <c r="K156" i="31" a="1"/>
  <c r="K156" i="31" s="1"/>
  <c r="K139" i="31" a="1"/>
  <c r="K139" i="31" s="1"/>
  <c r="K376" i="31" s="1"/>
  <c r="K343" i="31"/>
  <c r="T333" i="28"/>
  <c r="T129" i="28" a="1"/>
  <c r="T129" i="28" s="1"/>
  <c r="T332" i="28"/>
  <c r="T128" i="28" a="1"/>
  <c r="T128" i="28" s="1"/>
  <c r="L338" i="27"/>
  <c r="L151" i="27" a="1"/>
  <c r="L151" i="27" s="1"/>
  <c r="L134" i="27" a="1"/>
  <c r="L134" i="27" s="1"/>
  <c r="T337" i="33"/>
  <c r="T133" i="33" a="1"/>
  <c r="T133" i="33" s="1"/>
  <c r="T150" i="33" a="1"/>
  <c r="T150" i="33" s="1"/>
  <c r="T335" i="33"/>
  <c r="T131" i="33" a="1"/>
  <c r="T131" i="33" s="1"/>
  <c r="T148" i="33" a="1"/>
  <c r="T148" i="33" s="1"/>
  <c r="S332" i="32"/>
  <c r="S128" i="32" a="1"/>
  <c r="S128" i="32" s="1"/>
  <c r="S35" i="32"/>
  <c r="T341" i="26"/>
  <c r="T154" i="26" a="1"/>
  <c r="T154" i="26" s="1"/>
  <c r="T137" i="26" a="1"/>
  <c r="T137" i="26" s="1"/>
  <c r="D15" i="26"/>
  <c r="E11" i="26"/>
  <c r="F12" i="26" s="1"/>
  <c r="K290" i="28" a="1"/>
  <c r="K290" i="28" s="1"/>
  <c r="K302" i="28" s="1"/>
  <c r="K198" i="28"/>
  <c r="S342" i="28"/>
  <c r="S155" i="28" a="1"/>
  <c r="S155" i="28" s="1"/>
  <c r="S138" i="28" a="1"/>
  <c r="S138" i="28" s="1"/>
  <c r="S332" i="28"/>
  <c r="S128" i="28" a="1"/>
  <c r="S128" i="28" s="1"/>
  <c r="S35" i="28"/>
  <c r="S341" i="28"/>
  <c r="S137" i="28" a="1"/>
  <c r="S137" i="28" s="1"/>
  <c r="S154" i="28" a="1"/>
  <c r="S154" i="28" s="1"/>
  <c r="L137" i="20" a="1"/>
  <c r="L137" i="20" s="1"/>
  <c r="L154" i="20" a="1"/>
  <c r="L154" i="20" s="1"/>
  <c r="S133" i="20" a="1"/>
  <c r="S133" i="20" s="1"/>
  <c r="S370" i="20" s="1"/>
  <c r="S150" i="20" a="1"/>
  <c r="S150" i="20" s="1"/>
  <c r="K130" i="20" a="1"/>
  <c r="K130" i="20" s="1"/>
  <c r="K367" i="20" s="1"/>
  <c r="K147" i="20" a="1"/>
  <c r="K147" i="20" s="1"/>
  <c r="L132" i="20" a="1"/>
  <c r="L132" i="20" s="1"/>
  <c r="L149" i="20" a="1"/>
  <c r="L149" i="20" s="1"/>
  <c r="T133" i="20" a="1"/>
  <c r="T133" i="20" s="1"/>
  <c r="T150" i="20" a="1"/>
  <c r="T150" i="20" s="1"/>
  <c r="L130" i="20" a="1"/>
  <c r="L130" i="20" s="1"/>
  <c r="L147" i="20" a="1"/>
  <c r="L147" i="20" s="1"/>
  <c r="S134" i="20" a="1"/>
  <c r="S134" i="20" s="1"/>
  <c r="S371" i="20" s="1"/>
  <c r="S151" i="20" a="1"/>
  <c r="S151" i="20" s="1"/>
  <c r="T132" i="20" a="1"/>
  <c r="T132" i="20" s="1"/>
  <c r="T149" i="20" a="1"/>
  <c r="T149" i="20" s="1"/>
  <c r="L135" i="20" a="1"/>
  <c r="L135" i="20" s="1"/>
  <c r="L152" i="20" a="1"/>
  <c r="L152" i="20" s="1"/>
  <c r="K131" i="20" a="1"/>
  <c r="K131" i="20" s="1"/>
  <c r="K368" i="20" s="1"/>
  <c r="K148" i="20" a="1"/>
  <c r="K148" i="20" s="1"/>
  <c r="S132" i="20" a="1"/>
  <c r="S132" i="20" s="1"/>
  <c r="S369" i="20" s="1"/>
  <c r="S149" i="20" a="1"/>
  <c r="S149" i="20" s="1"/>
  <c r="L133" i="20" a="1"/>
  <c r="L133" i="20" s="1"/>
  <c r="L150" i="20" a="1"/>
  <c r="L150" i="20" s="1"/>
  <c r="L131" i="20" a="1"/>
  <c r="L131" i="20" s="1"/>
  <c r="L148" i="20" a="1"/>
  <c r="L148" i="20" s="1"/>
  <c r="K139" i="20" a="1"/>
  <c r="K139" i="20" s="1"/>
  <c r="K376" i="20" s="1"/>
  <c r="K156" i="20" a="1"/>
  <c r="K156" i="20" s="1"/>
  <c r="T135" i="20" a="1"/>
  <c r="T135" i="20" s="1"/>
  <c r="T152" i="20" a="1"/>
  <c r="T152" i="20" s="1"/>
  <c r="K136" i="20" a="1"/>
  <c r="K136" i="20" s="1"/>
  <c r="K373" i="20" s="1"/>
  <c r="K153" i="20" a="1"/>
  <c r="K153" i="20" s="1"/>
  <c r="L139" i="20" a="1"/>
  <c r="L139" i="20" s="1"/>
  <c r="L156" i="20" a="1"/>
  <c r="L156" i="20" s="1"/>
  <c r="T136" i="20" a="1"/>
  <c r="T136" i="20" s="1"/>
  <c r="T153" i="20" a="1"/>
  <c r="T153" i="20" s="1"/>
  <c r="T137" i="20" a="1"/>
  <c r="T137" i="20" s="1"/>
  <c r="T154" i="20" a="1"/>
  <c r="T154" i="20" s="1"/>
  <c r="T139" i="20" a="1"/>
  <c r="T139" i="20" s="1"/>
  <c r="T156" i="20" a="1"/>
  <c r="T156" i="20" s="1"/>
  <c r="L134" i="20" a="1"/>
  <c r="L134" i="20" s="1"/>
  <c r="L151" i="20" a="1"/>
  <c r="L151" i="20" s="1"/>
  <c r="S137" i="20" a="1"/>
  <c r="S137" i="20" s="1"/>
  <c r="S374" i="20" s="1"/>
  <c r="S154" i="20" a="1"/>
  <c r="S154" i="20" s="1"/>
  <c r="T134" i="20" a="1"/>
  <c r="T134" i="20" s="1"/>
  <c r="T151" i="20" a="1"/>
  <c r="T151" i="20" s="1"/>
  <c r="S139" i="20" a="1"/>
  <c r="S139" i="20" s="1"/>
  <c r="S376" i="20" s="1"/>
  <c r="S156" i="20" a="1"/>
  <c r="S156" i="20" s="1"/>
  <c r="K133" i="20" a="1"/>
  <c r="K133" i="20" s="1"/>
  <c r="K370" i="20" s="1"/>
  <c r="K150" i="20" a="1"/>
  <c r="K150" i="20" s="1"/>
  <c r="T130" i="20" a="1"/>
  <c r="T130" i="20" s="1"/>
  <c r="T147" i="20" a="1"/>
  <c r="T147" i="20" s="1"/>
  <c r="K132" i="20" a="1"/>
  <c r="K132" i="20" s="1"/>
  <c r="K369" i="20" s="1"/>
  <c r="K149" i="20" a="1"/>
  <c r="K149" i="20" s="1"/>
  <c r="S136" i="20" a="1"/>
  <c r="S136" i="20" s="1"/>
  <c r="S373" i="20" s="1"/>
  <c r="S153" i="20" a="1"/>
  <c r="S153" i="20" s="1"/>
  <c r="K138" i="20" a="1"/>
  <c r="K138" i="20" s="1"/>
  <c r="K375" i="20" s="1"/>
  <c r="K155" i="20" a="1"/>
  <c r="K155" i="20" s="1"/>
  <c r="L138" i="20" a="1"/>
  <c r="L138" i="20" s="1"/>
  <c r="L155" i="20" a="1"/>
  <c r="L155" i="20" s="1"/>
  <c r="L136" i="20" a="1"/>
  <c r="L136" i="20" s="1"/>
  <c r="L153" i="20" a="1"/>
  <c r="L153" i="20" s="1"/>
  <c r="S130" i="20" a="1"/>
  <c r="S130" i="20" s="1"/>
  <c r="S367" i="20" s="1"/>
  <c r="S147" i="20" a="1"/>
  <c r="S147" i="20" s="1"/>
  <c r="T131" i="20" a="1"/>
  <c r="T131" i="20" s="1"/>
  <c r="T148" i="20" a="1"/>
  <c r="T148" i="20" s="1"/>
  <c r="K135" i="20" a="1"/>
  <c r="K135" i="20" s="1"/>
  <c r="K372" i="20" s="1"/>
  <c r="K152" i="20" a="1"/>
  <c r="K152" i="20" s="1"/>
  <c r="S135" i="20" a="1"/>
  <c r="S135" i="20" s="1"/>
  <c r="S372" i="20" s="1"/>
  <c r="S152" i="20" a="1"/>
  <c r="S152" i="20" s="1"/>
  <c r="K134" i="20" a="1"/>
  <c r="K134" i="20" s="1"/>
  <c r="K371" i="20" s="1"/>
  <c r="K151" i="20" a="1"/>
  <c r="K151" i="20" s="1"/>
  <c r="K137" i="20" a="1"/>
  <c r="K137" i="20" s="1"/>
  <c r="K374" i="20" s="1"/>
  <c r="K154" i="20" a="1"/>
  <c r="K154" i="20" s="1"/>
  <c r="S138" i="20" a="1"/>
  <c r="S138" i="20" s="1"/>
  <c r="S375" i="20" s="1"/>
  <c r="S155" i="20" a="1"/>
  <c r="S155" i="20" s="1"/>
  <c r="T138" i="20" a="1"/>
  <c r="T138" i="20" s="1"/>
  <c r="T155" i="20" a="1"/>
  <c r="T155" i="20" s="1"/>
  <c r="Q126" i="1"/>
  <c r="Q15" i="7" s="1"/>
  <c r="Q104" i="1"/>
  <c r="Q119" i="1" s="1"/>
  <c r="Q135" i="1" s="1"/>
  <c r="K119" i="1"/>
  <c r="K135" i="1" s="1"/>
  <c r="H120" i="1"/>
  <c r="H136" i="1" s="1"/>
  <c r="F125" i="1"/>
  <c r="K118" i="1"/>
  <c r="K134" i="1" s="1"/>
  <c r="K142" i="1" s="1"/>
  <c r="F7" i="28" s="1"/>
  <c r="K126" i="1"/>
  <c r="K15" i="7" s="1"/>
  <c r="M119" i="1"/>
  <c r="M135" i="1" s="1"/>
  <c r="P119" i="1"/>
  <c r="P135" i="1" s="1"/>
  <c r="J118" i="1"/>
  <c r="J134" i="1" s="1"/>
  <c r="J142" i="1" s="1"/>
  <c r="F7" i="29" s="1"/>
  <c r="J119" i="1"/>
  <c r="J135" i="1" s="1"/>
  <c r="N104" i="1"/>
  <c r="L118" i="1"/>
  <c r="L134" i="1" s="1"/>
  <c r="L142" i="1" s="1"/>
  <c r="F7" i="30" s="1"/>
  <c r="L126" i="1"/>
  <c r="L15" i="7" s="1"/>
  <c r="O104" i="1"/>
  <c r="I119" i="1"/>
  <c r="I135" i="1" s="1"/>
  <c r="P118" i="1"/>
  <c r="P134" i="1" s="1"/>
  <c r="P142" i="1" s="1"/>
  <c r="F7" i="25" s="1"/>
  <c r="P126" i="1"/>
  <c r="P15" i="7" s="1"/>
  <c r="L104" i="1"/>
  <c r="H128" i="1"/>
  <c r="H17" i="7" s="1"/>
  <c r="I127" i="1"/>
  <c r="I16" i="7" s="1"/>
  <c r="P127" i="1"/>
  <c r="P16" i="7" s="1"/>
  <c r="K127" i="1"/>
  <c r="K16" i="7" s="1"/>
  <c r="J127" i="1"/>
  <c r="J16" i="7" s="1"/>
  <c r="M127" i="1"/>
  <c r="M16" i="7" s="1"/>
  <c r="O163" i="20" a="1"/>
  <c r="O163" i="20" s="1"/>
  <c r="O325" i="20" a="1"/>
  <c r="O325" i="20" s="1"/>
  <c r="W163" i="20" a="1"/>
  <c r="W163" i="20" s="1"/>
  <c r="V325" i="20" a="1"/>
  <c r="V325" i="20" s="1"/>
  <c r="N325" i="20" a="1"/>
  <c r="N325" i="20" s="1"/>
  <c r="V105" i="1"/>
  <c r="I105" i="1" s="1"/>
  <c r="Z105" i="1"/>
  <c r="M105" i="1" s="1"/>
  <c r="AA105" i="1"/>
  <c r="N105" i="1" s="1"/>
  <c r="L35" i="20"/>
  <c r="AB112" i="1"/>
  <c r="O112" i="1" s="1"/>
  <c r="AC112" i="1"/>
  <c r="P112" i="1" s="1"/>
  <c r="Q97" i="1"/>
  <c r="Q112" i="1" s="1"/>
  <c r="AA128" i="20"/>
  <c r="N142" i="1"/>
  <c r="F7" i="32" s="1"/>
  <c r="H143" i="1"/>
  <c r="G7" i="20" s="1"/>
  <c r="M142" i="1"/>
  <c r="F7" i="31" s="1"/>
  <c r="I142" i="1"/>
  <c r="F7" i="27" s="1"/>
  <c r="K343" i="20"/>
  <c r="K365" i="20"/>
  <c r="K332" i="20"/>
  <c r="O142" i="1"/>
  <c r="F7" i="26" s="1"/>
  <c r="F117" i="1"/>
  <c r="L141" i="1"/>
  <c r="E7" i="30" s="1"/>
  <c r="F96" i="1"/>
  <c r="K366" i="20"/>
  <c r="S366" i="20"/>
  <c r="S365" i="20"/>
  <c r="S333" i="20"/>
  <c r="AD105" i="1"/>
  <c r="W105" i="1"/>
  <c r="J105" i="1" s="1"/>
  <c r="K336" i="20"/>
  <c r="S341" i="20"/>
  <c r="K334" i="20"/>
  <c r="S343" i="20"/>
  <c r="S338" i="20"/>
  <c r="S334" i="20"/>
  <c r="AC105" i="1"/>
  <c r="AB105" i="1"/>
  <c r="O105" i="1" s="1"/>
  <c r="S339" i="20"/>
  <c r="F103" i="1"/>
  <c r="Y105" i="1"/>
  <c r="L105" i="1" s="1"/>
  <c r="K340" i="20"/>
  <c r="K338" i="20"/>
  <c r="S337" i="20"/>
  <c r="K341" i="20"/>
  <c r="L332" i="20"/>
  <c r="S342" i="20"/>
  <c r="K339" i="20"/>
  <c r="S340" i="20"/>
  <c r="K342" i="20"/>
  <c r="S336" i="20"/>
  <c r="K333" i="20"/>
  <c r="S332" i="20"/>
  <c r="K337" i="20"/>
  <c r="T337" i="20"/>
  <c r="K335" i="20"/>
  <c r="T343" i="20"/>
  <c r="T342" i="20"/>
  <c r="T339" i="20"/>
  <c r="T332" i="20"/>
  <c r="L333" i="20"/>
  <c r="T341" i="20"/>
  <c r="L335" i="20"/>
  <c r="D15" i="20"/>
  <c r="L343" i="20"/>
  <c r="L337" i="20"/>
  <c r="L336" i="20"/>
  <c r="T335" i="20"/>
  <c r="T334" i="20"/>
  <c r="L339" i="20"/>
  <c r="L342" i="20"/>
  <c r="T336" i="20"/>
  <c r="L340" i="20"/>
  <c r="T338" i="20"/>
  <c r="T340" i="20"/>
  <c r="L341" i="20"/>
  <c r="L338" i="20"/>
  <c r="L334" i="20"/>
  <c r="T333" i="20"/>
  <c r="T198" i="20"/>
  <c r="T210" i="20" s="1"/>
  <c r="T316" i="20" s="1" a="1"/>
  <c r="T316" i="20" s="1"/>
  <c r="L198" i="20"/>
  <c r="T35" i="20"/>
  <c r="K198" i="20"/>
  <c r="AA325" i="20"/>
  <c r="AB129" i="20"/>
  <c r="C15" i="20"/>
  <c r="K35" i="20"/>
  <c r="F110" i="1"/>
  <c r="I141" i="1"/>
  <c r="E7" i="27" s="1"/>
  <c r="AA112" i="1"/>
  <c r="N112" i="1" s="1"/>
  <c r="V112" i="1"/>
  <c r="I112" i="1" s="1"/>
  <c r="Y112" i="1"/>
  <c r="L112" i="1" s="1"/>
  <c r="X112" i="1"/>
  <c r="K112" i="1" s="1"/>
  <c r="K120" i="1" s="1"/>
  <c r="Z112" i="1"/>
  <c r="M112" i="1" s="1"/>
  <c r="W112" i="1"/>
  <c r="J112" i="1" s="1"/>
  <c r="N399" i="26" l="1"/>
  <c r="N400" i="26" s="1"/>
  <c r="N423" i="26" s="1"/>
  <c r="M399" i="30"/>
  <c r="M400" i="30" s="1"/>
  <c r="M423" i="30" s="1"/>
  <c r="N399" i="29"/>
  <c r="N400" i="29" s="1"/>
  <c r="N423" i="29" s="1"/>
  <c r="AD325" i="27"/>
  <c r="N399" i="27"/>
  <c r="N400" i="27" s="1"/>
  <c r="N423" i="27" s="1"/>
  <c r="N399" i="32"/>
  <c r="N400" i="32" s="1"/>
  <c r="N423" i="32" s="1"/>
  <c r="AC325" i="27"/>
  <c r="AD325" i="31"/>
  <c r="M399" i="27"/>
  <c r="M400" i="27" s="1"/>
  <c r="M423" i="27" s="1"/>
  <c r="AD325" i="26"/>
  <c r="N399" i="31"/>
  <c r="N400" i="31" s="1"/>
  <c r="N423" i="31" s="1"/>
  <c r="AD325" i="32"/>
  <c r="T400" i="27"/>
  <c r="T423" i="27" s="1"/>
  <c r="AB423" i="27" s="1"/>
  <c r="AB399" i="27"/>
  <c r="AB400" i="27" s="1"/>
  <c r="AC399" i="29"/>
  <c r="AC400" i="29" s="1"/>
  <c r="U400" i="29"/>
  <c r="U423" i="29" s="1"/>
  <c r="AC423" i="29" s="1"/>
  <c r="AB399" i="33"/>
  <c r="AB400" i="33" s="1"/>
  <c r="T400" i="33"/>
  <c r="T423" i="33" s="1"/>
  <c r="AB423" i="33" s="1"/>
  <c r="U400" i="25"/>
  <c r="U423" i="25" s="1"/>
  <c r="AC423" i="25" s="1"/>
  <c r="AC399" i="25"/>
  <c r="AC400" i="25" s="1"/>
  <c r="N325" i="30" a="1"/>
  <c r="N325" i="30" s="1"/>
  <c r="N163" i="30" a="1"/>
  <c r="N163" i="30" s="1"/>
  <c r="V325" i="30" a="1"/>
  <c r="V325" i="30" s="1"/>
  <c r="V163" i="30" a="1"/>
  <c r="V163" i="30" s="1"/>
  <c r="U400" i="28"/>
  <c r="U423" i="28" s="1"/>
  <c r="AC423" i="28" s="1"/>
  <c r="AC399" i="28"/>
  <c r="AC400" i="28" s="1"/>
  <c r="T400" i="32"/>
  <c r="T423" i="32" s="1"/>
  <c r="AB423" i="32" s="1"/>
  <c r="AB399" i="32"/>
  <c r="AB400" i="32" s="1"/>
  <c r="AC325" i="30"/>
  <c r="AC163" i="30"/>
  <c r="U399" i="30"/>
  <c r="T400" i="31"/>
  <c r="T423" i="31" s="1"/>
  <c r="AB423" i="31" s="1"/>
  <c r="AB399" i="31"/>
  <c r="AB400" i="31" s="1"/>
  <c r="AD163" i="29"/>
  <c r="V399" i="29"/>
  <c r="AC163" i="27"/>
  <c r="U399" i="27"/>
  <c r="AD325" i="29"/>
  <c r="O163" i="31" a="1"/>
  <c r="O163" i="31" s="1"/>
  <c r="W325" i="31" a="1"/>
  <c r="W325" i="31" s="1"/>
  <c r="O325" i="31" a="1"/>
  <c r="O325" i="31" s="1"/>
  <c r="W163" i="31" a="1"/>
  <c r="W163" i="31" s="1"/>
  <c r="AD163" i="31"/>
  <c r="V399" i="31"/>
  <c r="O163" i="29" a="1"/>
  <c r="O163" i="29" s="1"/>
  <c r="W325" i="29" a="1"/>
  <c r="W325" i="29" s="1"/>
  <c r="O325" i="29" a="1"/>
  <c r="O325" i="29" s="1"/>
  <c r="W163" i="29" a="1"/>
  <c r="W163" i="29" s="1"/>
  <c r="N163" i="25" a="1"/>
  <c r="N163" i="25" s="1"/>
  <c r="N325" i="25" a="1"/>
  <c r="N325" i="25" s="1"/>
  <c r="V163" i="25" a="1"/>
  <c r="V163" i="25" s="1"/>
  <c r="V325" i="25" a="1"/>
  <c r="V325" i="25" s="1"/>
  <c r="N325" i="28" a="1"/>
  <c r="N325" i="28" s="1"/>
  <c r="N163" i="28" a="1"/>
  <c r="N163" i="28" s="1"/>
  <c r="V163" i="28" a="1"/>
  <c r="V163" i="28" s="1"/>
  <c r="V325" i="28" a="1"/>
  <c r="V325" i="28" s="1"/>
  <c r="AC399" i="32"/>
  <c r="AC400" i="32" s="1"/>
  <c r="U400" i="32"/>
  <c r="U423" i="32" s="1"/>
  <c r="AC423" i="32" s="1"/>
  <c r="T400" i="30"/>
  <c r="T423" i="30" s="1"/>
  <c r="AB423" i="30" s="1"/>
  <c r="AB399" i="30"/>
  <c r="AB400" i="30" s="1"/>
  <c r="N325" i="33" a="1"/>
  <c r="N325" i="33" s="1"/>
  <c r="N163" i="33" a="1"/>
  <c r="N163" i="33" s="1"/>
  <c r="V163" i="33" a="1"/>
  <c r="V163" i="33" s="1"/>
  <c r="V325" i="33" a="1"/>
  <c r="V325" i="33" s="1"/>
  <c r="O163" i="25" a="1"/>
  <c r="O163" i="25" s="1"/>
  <c r="W325" i="25" a="1"/>
  <c r="W325" i="25" s="1"/>
  <c r="O325" i="25" a="1"/>
  <c r="O325" i="25" s="1"/>
  <c r="W163" i="25" a="1"/>
  <c r="W163" i="25" s="1"/>
  <c r="AD163" i="26"/>
  <c r="V399" i="26"/>
  <c r="O325" i="28" a="1"/>
  <c r="O325" i="28" s="1"/>
  <c r="O163" i="28" a="1"/>
  <c r="O163" i="28" s="1"/>
  <c r="W325" i="28" a="1"/>
  <c r="W325" i="28" s="1"/>
  <c r="W163" i="28" a="1"/>
  <c r="W163" i="28" s="1"/>
  <c r="U400" i="33"/>
  <c r="U423" i="33" s="1"/>
  <c r="AC423" i="33" s="1"/>
  <c r="AC399" i="33"/>
  <c r="AC400" i="33" s="1"/>
  <c r="U400" i="31"/>
  <c r="U423" i="31" s="1"/>
  <c r="AC423" i="31" s="1"/>
  <c r="AC399" i="31"/>
  <c r="AC400" i="31" s="1"/>
  <c r="AD163" i="27"/>
  <c r="V399" i="27"/>
  <c r="W325" i="27" a="1"/>
  <c r="W325" i="27" s="1"/>
  <c r="O325" i="27" a="1"/>
  <c r="O325" i="27" s="1"/>
  <c r="O163" i="27" a="1"/>
  <c r="O163" i="27" s="1"/>
  <c r="W163" i="27" a="1"/>
  <c r="W163" i="27" s="1"/>
  <c r="AC399" i="26"/>
  <c r="AC400" i="26" s="1"/>
  <c r="U400" i="26"/>
  <c r="U423" i="26" s="1"/>
  <c r="AC423" i="26" s="1"/>
  <c r="AD163" i="32"/>
  <c r="V399" i="32"/>
  <c r="L211" i="25"/>
  <c r="L284" i="25" s="1" a="1"/>
  <c r="L284" i="25" s="1"/>
  <c r="L210" i="25"/>
  <c r="L283" i="25" s="1" a="1"/>
  <c r="L283" i="25" s="1"/>
  <c r="L201" i="25"/>
  <c r="L274" i="25" s="1" a="1"/>
  <c r="L274" i="25" s="1"/>
  <c r="L202" i="25"/>
  <c r="M216" i="25" s="1"/>
  <c r="N230" i="25" s="1"/>
  <c r="O244" i="25" s="1"/>
  <c r="P258" i="25" s="1"/>
  <c r="T208" i="30"/>
  <c r="T297" i="30" s="1" a="1"/>
  <c r="T297" i="30" s="1"/>
  <c r="T372" i="30" s="1"/>
  <c r="E10" i="29"/>
  <c r="U38" i="29" s="1"/>
  <c r="T201" i="30"/>
  <c r="T274" i="30" s="1" a="1"/>
  <c r="T274" i="30" s="1"/>
  <c r="T203" i="30"/>
  <c r="U217" i="30" s="1"/>
  <c r="V231" i="30" s="1"/>
  <c r="W245" i="30" s="1"/>
  <c r="X259" i="30" s="1"/>
  <c r="T210" i="30"/>
  <c r="T316" i="30" s="1" a="1"/>
  <c r="T316" i="30" s="1"/>
  <c r="T391" i="30" s="1"/>
  <c r="T207" i="30"/>
  <c r="U221" i="30" s="1"/>
  <c r="V235" i="30" s="1"/>
  <c r="W249" i="30" s="1"/>
  <c r="X263" i="30" s="1"/>
  <c r="E10" i="32"/>
  <c r="M42" i="32" s="1"/>
  <c r="T209" i="30"/>
  <c r="U223" i="30" s="1"/>
  <c r="V237" i="30" s="1"/>
  <c r="W251" i="30" s="1"/>
  <c r="X265" i="30" s="1"/>
  <c r="T206" i="30"/>
  <c r="T312" i="30" s="1" a="1"/>
  <c r="T312" i="30" s="1"/>
  <c r="T387" i="30" s="1"/>
  <c r="T205" i="30"/>
  <c r="T311" i="30" s="1" a="1"/>
  <c r="T311" i="30" s="1"/>
  <c r="T386" i="30" s="1"/>
  <c r="T204" i="30"/>
  <c r="T310" i="30" s="1" a="1"/>
  <c r="T310" i="30" s="1"/>
  <c r="T385" i="30" s="1"/>
  <c r="T212" i="30"/>
  <c r="T285" i="30" s="1" a="1"/>
  <c r="T285" i="30" s="1"/>
  <c r="T211" i="30"/>
  <c r="T317" i="30" s="1" a="1"/>
  <c r="T317" i="30" s="1"/>
  <c r="T392" i="30" s="1"/>
  <c r="L209" i="25"/>
  <c r="L282" i="25" s="1" a="1"/>
  <c r="L282" i="25" s="1"/>
  <c r="L208" i="25"/>
  <c r="L314" i="25" s="1" a="1"/>
  <c r="L314" i="25" s="1"/>
  <c r="L389" i="25" s="1"/>
  <c r="L207" i="25"/>
  <c r="L296" i="25" s="1" a="1"/>
  <c r="L296" i="25" s="1"/>
  <c r="L371" i="25" s="1"/>
  <c r="L206" i="25"/>
  <c r="L312" i="25" s="1" a="1"/>
  <c r="L312" i="25" s="1"/>
  <c r="L387" i="25" s="1"/>
  <c r="L205" i="25"/>
  <c r="L278" i="25" s="1" a="1"/>
  <c r="L278" i="25" s="1"/>
  <c r="L204" i="25"/>
  <c r="L293" i="25" s="1" a="1"/>
  <c r="L293" i="25" s="1"/>
  <c r="L368" i="25" s="1"/>
  <c r="L212" i="25"/>
  <c r="M226" i="25" s="1"/>
  <c r="N240" i="25" s="1"/>
  <c r="O254" i="25" s="1"/>
  <c r="P268" i="25" s="1"/>
  <c r="AB136" i="20"/>
  <c r="S378" i="30"/>
  <c r="AB130" i="20"/>
  <c r="E10" i="33"/>
  <c r="U46" i="33" s="1"/>
  <c r="AB137" i="20"/>
  <c r="AB138" i="20"/>
  <c r="AB135" i="20"/>
  <c r="T344" i="31"/>
  <c r="AB139" i="20"/>
  <c r="L140" i="20"/>
  <c r="AB133" i="20"/>
  <c r="E10" i="31"/>
  <c r="M46" i="31" s="1"/>
  <c r="N60" i="31" s="1"/>
  <c r="O74" i="31" s="1"/>
  <c r="P88" i="31" s="1"/>
  <c r="AB131" i="20"/>
  <c r="L344" i="31"/>
  <c r="AA140" i="30"/>
  <c r="AA378" i="30" s="1"/>
  <c r="M198" i="31"/>
  <c r="M202" i="31" s="1"/>
  <c r="T140" i="20"/>
  <c r="M198" i="32"/>
  <c r="M212" i="32" s="1"/>
  <c r="AB134" i="20"/>
  <c r="M335" i="32"/>
  <c r="M148" i="32" a="1"/>
  <c r="M148" i="32" s="1"/>
  <c r="M131" i="32" a="1"/>
  <c r="M131" i="32" s="1"/>
  <c r="AA150" i="33"/>
  <c r="AA153" i="25"/>
  <c r="S372" i="29"/>
  <c r="AA372" i="29" s="1"/>
  <c r="AA135" i="29"/>
  <c r="T291" i="30" a="1"/>
  <c r="T291" i="30" s="1"/>
  <c r="T366" i="30" s="1"/>
  <c r="T308" i="30" a="1"/>
  <c r="T308" i="30" s="1"/>
  <c r="T275" i="30" a="1"/>
  <c r="T275" i="30" s="1"/>
  <c r="U216" i="30"/>
  <c r="V230" i="30" s="1"/>
  <c r="W244" i="30" s="1"/>
  <c r="X258" i="30" s="1"/>
  <c r="AB155" i="31"/>
  <c r="K344" i="29"/>
  <c r="M337" i="29"/>
  <c r="M150" i="29" a="1"/>
  <c r="M150" i="29" s="1"/>
  <c r="M133" i="29" a="1"/>
  <c r="M133" i="29" s="1"/>
  <c r="U338" i="29"/>
  <c r="U151" i="29" a="1"/>
  <c r="U151" i="29" s="1"/>
  <c r="U134" i="29" a="1"/>
  <c r="U134" i="29" s="1"/>
  <c r="AA148" i="33"/>
  <c r="M338" i="31"/>
  <c r="M134" i="31" a="1"/>
  <c r="M134" i="31" s="1"/>
  <c r="M151" i="31" a="1"/>
  <c r="M151" i="31" s="1"/>
  <c r="U341" i="31"/>
  <c r="U154" i="31" a="1"/>
  <c r="U154" i="31" s="1"/>
  <c r="U137" i="31" a="1"/>
  <c r="U137" i="31" s="1"/>
  <c r="S209" i="29"/>
  <c r="S202" i="29"/>
  <c r="S208" i="29"/>
  <c r="S211" i="29"/>
  <c r="S203" i="29"/>
  <c r="S204" i="29"/>
  <c r="S212" i="29"/>
  <c r="S205" i="29"/>
  <c r="S206" i="29"/>
  <c r="S207" i="29"/>
  <c r="S210" i="29"/>
  <c r="S201" i="29"/>
  <c r="S206" i="31"/>
  <c r="S207" i="31"/>
  <c r="S208" i="31"/>
  <c r="S201" i="31"/>
  <c r="S209" i="31"/>
  <c r="S210" i="31"/>
  <c r="S202" i="31"/>
  <c r="S211" i="31"/>
  <c r="S203" i="31"/>
  <c r="S212" i="31"/>
  <c r="S204" i="31"/>
  <c r="S205" i="31"/>
  <c r="U339" i="28"/>
  <c r="U152" i="28" a="1"/>
  <c r="U152" i="28" s="1"/>
  <c r="U135" i="28" a="1"/>
  <c r="U135" i="28" s="1"/>
  <c r="M341" i="28"/>
  <c r="M154" i="28" a="1"/>
  <c r="M154" i="28" s="1"/>
  <c r="M137" i="28" a="1"/>
  <c r="M137" i="28" s="1"/>
  <c r="S302" i="28"/>
  <c r="AA290" i="28"/>
  <c r="AA302" i="28" s="1"/>
  <c r="AB137" i="31"/>
  <c r="K311" i="30" a="1"/>
  <c r="K311" i="30" s="1"/>
  <c r="K386" i="30" s="1"/>
  <c r="K278" i="30" a="1"/>
  <c r="K278" i="30" s="1"/>
  <c r="K352" i="30" s="1"/>
  <c r="T140" i="27"/>
  <c r="AB128" i="27"/>
  <c r="AA154" i="33"/>
  <c r="AB152" i="28"/>
  <c r="AB129" i="31"/>
  <c r="S270" i="30"/>
  <c r="S307" i="30" a="1"/>
  <c r="S307" i="30" s="1"/>
  <c r="S274" i="30" a="1"/>
  <c r="S274" i="30" s="1"/>
  <c r="S209" i="33"/>
  <c r="S210" i="33"/>
  <c r="S202" i="33"/>
  <c r="S211" i="33"/>
  <c r="S203" i="33"/>
  <c r="S212" i="33"/>
  <c r="S204" i="33"/>
  <c r="S205" i="33"/>
  <c r="S206" i="33"/>
  <c r="S207" i="33"/>
  <c r="S208" i="33"/>
  <c r="S201" i="33"/>
  <c r="AB130" i="33"/>
  <c r="AB152" i="33"/>
  <c r="K207" i="26"/>
  <c r="K208" i="26"/>
  <c r="K201" i="26"/>
  <c r="K209" i="26"/>
  <c r="K202" i="26"/>
  <c r="K210" i="26"/>
  <c r="K211" i="26"/>
  <c r="K203" i="26"/>
  <c r="K212" i="26"/>
  <c r="K204" i="26"/>
  <c r="K205" i="26"/>
  <c r="K206" i="26"/>
  <c r="AA156" i="33"/>
  <c r="AB131" i="32"/>
  <c r="U198" i="26"/>
  <c r="M341" i="26"/>
  <c r="M137" i="26" a="1"/>
  <c r="M137" i="26" s="1"/>
  <c r="M154" i="26" a="1"/>
  <c r="M154" i="26" s="1"/>
  <c r="AA148" i="28"/>
  <c r="AB138" i="29"/>
  <c r="AA155" i="29"/>
  <c r="AA153" i="33"/>
  <c r="M334" i="25"/>
  <c r="M147" i="25" a="1"/>
  <c r="M147" i="25" s="1"/>
  <c r="M130" i="25" a="1"/>
  <c r="M130" i="25" s="1"/>
  <c r="L212" i="29"/>
  <c r="L206" i="29"/>
  <c r="L205" i="29"/>
  <c r="L208" i="29"/>
  <c r="L201" i="29"/>
  <c r="L202" i="29"/>
  <c r="L204" i="29"/>
  <c r="L207" i="29"/>
  <c r="L209" i="29"/>
  <c r="L210" i="29"/>
  <c r="L211" i="29"/>
  <c r="L203" i="29"/>
  <c r="AA147" i="28"/>
  <c r="L48" i="33"/>
  <c r="L121" i="33" s="1" a="1"/>
  <c r="L121" i="33" s="1"/>
  <c r="T41" i="33"/>
  <c r="T114" i="33" s="1" a="1"/>
  <c r="T114" i="33" s="1"/>
  <c r="T46" i="33"/>
  <c r="T119" i="33" s="1" a="1"/>
  <c r="T119" i="33" s="1"/>
  <c r="L44" i="33"/>
  <c r="L117" i="33" s="1" a="1"/>
  <c r="L117" i="33" s="1"/>
  <c r="L49" i="33"/>
  <c r="L122" i="33" s="1" a="1"/>
  <c r="L122" i="33" s="1"/>
  <c r="L45" i="33"/>
  <c r="L118" i="33" s="1" a="1"/>
  <c r="L118" i="33" s="1"/>
  <c r="L40" i="33"/>
  <c r="L113" i="33" s="1" a="1"/>
  <c r="L113" i="33" s="1"/>
  <c r="T42" i="33"/>
  <c r="T115" i="33" s="1" a="1"/>
  <c r="T115" i="33" s="1"/>
  <c r="T47" i="33"/>
  <c r="T120" i="33" s="1" a="1"/>
  <c r="T120" i="33" s="1"/>
  <c r="L39" i="33"/>
  <c r="L41" i="33"/>
  <c r="L114" i="33" s="1" a="1"/>
  <c r="L114" i="33" s="1"/>
  <c r="T45" i="33"/>
  <c r="T118" i="33" s="1" a="1"/>
  <c r="T118" i="33" s="1"/>
  <c r="T43" i="33"/>
  <c r="T116" i="33" s="1" a="1"/>
  <c r="T116" i="33" s="1"/>
  <c r="T38" i="33"/>
  <c r="T48" i="33"/>
  <c r="T121" i="33" s="1" a="1"/>
  <c r="T121" i="33" s="1"/>
  <c r="L42" i="33"/>
  <c r="L115" i="33" s="1" a="1"/>
  <c r="L115" i="33" s="1"/>
  <c r="L46" i="33"/>
  <c r="L119" i="33" s="1" a="1"/>
  <c r="L119" i="33" s="1"/>
  <c r="T49" i="33"/>
  <c r="T122" i="33" s="1" a="1"/>
  <c r="T122" i="33" s="1"/>
  <c r="T44" i="33"/>
  <c r="T117" i="33" s="1" a="1"/>
  <c r="T117" i="33" s="1"/>
  <c r="L47" i="33"/>
  <c r="L120" i="33" s="1" a="1"/>
  <c r="L120" i="33" s="1"/>
  <c r="T39" i="33"/>
  <c r="T40" i="33"/>
  <c r="T113" i="33" s="1" a="1"/>
  <c r="T113" i="33" s="1"/>
  <c r="L38" i="33"/>
  <c r="L43" i="33"/>
  <c r="L116" i="33" s="1" a="1"/>
  <c r="L116" i="33" s="1"/>
  <c r="S369" i="25"/>
  <c r="AA369" i="25" s="1"/>
  <c r="AA132" i="25"/>
  <c r="AA149" i="26"/>
  <c r="S45" i="28"/>
  <c r="S118" i="28" s="1" a="1"/>
  <c r="S118" i="28" s="1"/>
  <c r="S46" i="28"/>
  <c r="S119" i="28" s="1" a="1"/>
  <c r="S119" i="28" s="1"/>
  <c r="S49" i="28"/>
  <c r="S122" i="28" s="1" a="1"/>
  <c r="S122" i="28" s="1"/>
  <c r="S39" i="28"/>
  <c r="S47" i="28"/>
  <c r="S120" i="28" s="1" a="1"/>
  <c r="S120" i="28" s="1"/>
  <c r="S40" i="28"/>
  <c r="S113" i="28" s="1" a="1"/>
  <c r="S113" i="28" s="1"/>
  <c r="S42" i="28"/>
  <c r="S115" i="28" s="1" a="1"/>
  <c r="S115" i="28" s="1"/>
  <c r="S43" i="28"/>
  <c r="S116" i="28" s="1" a="1"/>
  <c r="S116" i="28" s="1"/>
  <c r="S44" i="28"/>
  <c r="S117" i="28" s="1" a="1"/>
  <c r="S117" i="28" s="1"/>
  <c r="S38" i="28"/>
  <c r="S48" i="28"/>
  <c r="S121" i="28" s="1" a="1"/>
  <c r="S121" i="28" s="1"/>
  <c r="S41" i="28"/>
  <c r="S114" i="28" s="1" a="1"/>
  <c r="S114" i="28" s="1"/>
  <c r="V28" i="25"/>
  <c r="V195" i="25"/>
  <c r="N31" i="25"/>
  <c r="V32" i="25"/>
  <c r="V187" i="25"/>
  <c r="N28" i="25"/>
  <c r="V23" i="25"/>
  <c r="N24" i="25"/>
  <c r="V196" i="25"/>
  <c r="V24" i="25"/>
  <c r="V188" i="25"/>
  <c r="N30" i="25"/>
  <c r="V27" i="25"/>
  <c r="N193" i="25"/>
  <c r="V26" i="25"/>
  <c r="N32" i="25"/>
  <c r="V190" i="25"/>
  <c r="N187" i="25"/>
  <c r="V31" i="25"/>
  <c r="N196" i="25"/>
  <c r="V25" i="25"/>
  <c r="N188" i="25"/>
  <c r="V29" i="25"/>
  <c r="V192" i="25"/>
  <c r="V193" i="25"/>
  <c r="N190" i="25"/>
  <c r="N29" i="25"/>
  <c r="V33" i="25"/>
  <c r="V34" i="25"/>
  <c r="N33" i="25"/>
  <c r="N191" i="25"/>
  <c r="N194" i="25"/>
  <c r="V197" i="25"/>
  <c r="N186" i="25"/>
  <c r="V189" i="25"/>
  <c r="N197" i="25"/>
  <c r="N23" i="25"/>
  <c r="V30" i="25"/>
  <c r="N195" i="25"/>
  <c r="V191" i="25"/>
  <c r="N34" i="25"/>
  <c r="N27" i="25"/>
  <c r="V186" i="25"/>
  <c r="N189" i="25"/>
  <c r="N26" i="25"/>
  <c r="V194" i="25"/>
  <c r="N192" i="25"/>
  <c r="N25" i="25"/>
  <c r="M336" i="32"/>
  <c r="M132" i="32" a="1"/>
  <c r="M132" i="32" s="1"/>
  <c r="M149" i="32" a="1"/>
  <c r="M149" i="32" s="1"/>
  <c r="AA136" i="25"/>
  <c r="S373" i="25"/>
  <c r="AA373" i="25" s="1"/>
  <c r="S371" i="28"/>
  <c r="AA371" i="28" s="1"/>
  <c r="AA134" i="28"/>
  <c r="AA149" i="29"/>
  <c r="S368" i="33"/>
  <c r="AA368" i="33" s="1"/>
  <c r="AA131" i="33"/>
  <c r="U339" i="31"/>
  <c r="U135" i="31" a="1"/>
  <c r="U135" i="31" s="1"/>
  <c r="U152" i="31" a="1"/>
  <c r="U152" i="31" s="1"/>
  <c r="K202" i="32"/>
  <c r="K206" i="32"/>
  <c r="K211" i="32"/>
  <c r="K212" i="32"/>
  <c r="K204" i="32"/>
  <c r="K208" i="32"/>
  <c r="K201" i="32"/>
  <c r="K203" i="32"/>
  <c r="K210" i="32"/>
  <c r="K207" i="32"/>
  <c r="K205" i="32"/>
  <c r="K209" i="32"/>
  <c r="S370" i="26"/>
  <c r="AA370" i="26" s="1"/>
  <c r="AA133" i="26"/>
  <c r="AA150" i="27"/>
  <c r="S302" i="29"/>
  <c r="AA290" i="29"/>
  <c r="AA302" i="29" s="1"/>
  <c r="AB135" i="25"/>
  <c r="AA156" i="32"/>
  <c r="S302" i="31"/>
  <c r="AA290" i="31"/>
  <c r="AA302" i="31" s="1"/>
  <c r="AB132" i="25"/>
  <c r="U338" i="28"/>
  <c r="U134" i="28" a="1"/>
  <c r="U134" i="28" s="1"/>
  <c r="U151" i="28" a="1"/>
  <c r="U151" i="28" s="1"/>
  <c r="M334" i="28"/>
  <c r="M130" i="28" a="1"/>
  <c r="M130" i="28" s="1"/>
  <c r="M147" i="28" a="1"/>
  <c r="M147" i="28" s="1"/>
  <c r="S206" i="28"/>
  <c r="S207" i="28"/>
  <c r="S208" i="28"/>
  <c r="S201" i="28"/>
  <c r="S209" i="28"/>
  <c r="S210" i="28"/>
  <c r="S202" i="28"/>
  <c r="S211" i="28"/>
  <c r="S203" i="28"/>
  <c r="S212" i="28"/>
  <c r="S204" i="28"/>
  <c r="S205" i="28"/>
  <c r="K140" i="25"/>
  <c r="K378" i="25" s="1"/>
  <c r="K365" i="25"/>
  <c r="K377" i="25" s="1"/>
  <c r="K421" i="25" s="1"/>
  <c r="K310" i="30" a="1"/>
  <c r="K310" i="30" s="1"/>
  <c r="K385" i="30" s="1"/>
  <c r="K277" i="30" a="1"/>
  <c r="K277" i="30" s="1"/>
  <c r="K351" i="30" s="1"/>
  <c r="T344" i="27"/>
  <c r="S314" i="30" a="1"/>
  <c r="S314" i="30" s="1"/>
  <c r="S389" i="30" s="1"/>
  <c r="S281" i="30" a="1"/>
  <c r="S281" i="30" s="1"/>
  <c r="S355" i="30" s="1"/>
  <c r="AA290" i="33"/>
  <c r="AA302" i="33" s="1"/>
  <c r="S302" i="33"/>
  <c r="AB147" i="33"/>
  <c r="AB135" i="33"/>
  <c r="AB135" i="29"/>
  <c r="T48" i="32"/>
  <c r="T121" i="32" s="1" a="1"/>
  <c r="T121" i="32" s="1"/>
  <c r="T49" i="32"/>
  <c r="T122" i="32" s="1" a="1"/>
  <c r="T122" i="32" s="1"/>
  <c r="T40" i="32"/>
  <c r="T113" i="32" s="1" a="1"/>
  <c r="T113" i="32" s="1"/>
  <c r="L42" i="32"/>
  <c r="L115" i="32" s="1" a="1"/>
  <c r="L115" i="32" s="1"/>
  <c r="L45" i="32"/>
  <c r="L118" i="32" s="1" a="1"/>
  <c r="L118" i="32" s="1"/>
  <c r="T45" i="32"/>
  <c r="T118" i="32" s="1" a="1"/>
  <c r="T118" i="32" s="1"/>
  <c r="L38" i="32"/>
  <c r="T41" i="32"/>
  <c r="T114" i="32" s="1" a="1"/>
  <c r="T114" i="32" s="1"/>
  <c r="L46" i="32"/>
  <c r="L119" i="32" s="1" a="1"/>
  <c r="L119" i="32" s="1"/>
  <c r="L47" i="32"/>
  <c r="L120" i="32" s="1" a="1"/>
  <c r="L120" i="32" s="1"/>
  <c r="T43" i="32"/>
  <c r="T116" i="32" s="1" a="1"/>
  <c r="T116" i="32" s="1"/>
  <c r="L48" i="32"/>
  <c r="L121" i="32" s="1" a="1"/>
  <c r="L121" i="32" s="1"/>
  <c r="L40" i="32"/>
  <c r="L113" i="32" s="1" a="1"/>
  <c r="L113" i="32" s="1"/>
  <c r="T44" i="32"/>
  <c r="T117" i="32" s="1" a="1"/>
  <c r="T117" i="32" s="1"/>
  <c r="L49" i="32"/>
  <c r="L122" i="32" s="1" a="1"/>
  <c r="L122" i="32" s="1"/>
  <c r="L41" i="32"/>
  <c r="L114" i="32" s="1" a="1"/>
  <c r="L114" i="32" s="1"/>
  <c r="L43" i="32"/>
  <c r="L116" i="32" s="1" a="1"/>
  <c r="L116" i="32" s="1"/>
  <c r="T46" i="32"/>
  <c r="T119" i="32" s="1" a="1"/>
  <c r="T119" i="32" s="1"/>
  <c r="T47" i="32"/>
  <c r="T120" i="32" s="1" a="1"/>
  <c r="T120" i="32" s="1"/>
  <c r="L39" i="32"/>
  <c r="T39" i="32"/>
  <c r="T42" i="32"/>
  <c r="T115" i="32" s="1" a="1"/>
  <c r="T115" i="32" s="1"/>
  <c r="L44" i="32"/>
  <c r="L117" i="32" s="1" a="1"/>
  <c r="L117" i="32" s="1"/>
  <c r="T38" i="32"/>
  <c r="U129" i="25" a="1"/>
  <c r="U129" i="25" s="1"/>
  <c r="U333" i="25"/>
  <c r="U340" i="25"/>
  <c r="U153" i="25" a="1"/>
  <c r="U153" i="25" s="1"/>
  <c r="U136" i="25" a="1"/>
  <c r="U136" i="25" s="1"/>
  <c r="S366" i="31"/>
  <c r="AA366" i="31" s="1"/>
  <c r="AA129" i="31"/>
  <c r="AB130" i="31"/>
  <c r="M340" i="33"/>
  <c r="M136" i="33" a="1"/>
  <c r="M136" i="33" s="1"/>
  <c r="M153" i="33" a="1"/>
  <c r="M153" i="33" s="1"/>
  <c r="M336" i="33"/>
  <c r="M149" i="33" a="1"/>
  <c r="M149" i="33" s="1"/>
  <c r="M132" i="33" a="1"/>
  <c r="M132" i="33" s="1"/>
  <c r="U341" i="33"/>
  <c r="U154" i="33" a="1"/>
  <c r="U154" i="33" s="1"/>
  <c r="U137" i="33" a="1"/>
  <c r="U137" i="33" s="1"/>
  <c r="T39" i="29"/>
  <c r="L44" i="29"/>
  <c r="L117" i="29" s="1" a="1"/>
  <c r="L117" i="29" s="1"/>
  <c r="T48" i="29"/>
  <c r="T121" i="29" s="1" a="1"/>
  <c r="T121" i="29" s="1"/>
  <c r="T40" i="29"/>
  <c r="T113" i="29" s="1" a="1"/>
  <c r="T113" i="29" s="1"/>
  <c r="L45" i="29"/>
  <c r="L118" i="29" s="1" a="1"/>
  <c r="L118" i="29" s="1"/>
  <c r="L38" i="29"/>
  <c r="L43" i="29"/>
  <c r="L116" i="29" s="1" a="1"/>
  <c r="L116" i="29" s="1"/>
  <c r="T49" i="29"/>
  <c r="T122" i="29" s="1" a="1"/>
  <c r="T122" i="29" s="1"/>
  <c r="T41" i="29"/>
  <c r="T114" i="29" s="1" a="1"/>
  <c r="T114" i="29" s="1"/>
  <c r="L46" i="29"/>
  <c r="L119" i="29" s="1" a="1"/>
  <c r="L119" i="29" s="1"/>
  <c r="L39" i="29"/>
  <c r="L47" i="29"/>
  <c r="L120" i="29" s="1" a="1"/>
  <c r="L120" i="29" s="1"/>
  <c r="T43" i="29"/>
  <c r="T116" i="29" s="1" a="1"/>
  <c r="T116" i="29" s="1"/>
  <c r="T44" i="29"/>
  <c r="T117" i="29" s="1" a="1"/>
  <c r="T117" i="29" s="1"/>
  <c r="L48" i="29"/>
  <c r="L121" i="29" s="1" a="1"/>
  <c r="L121" i="29" s="1"/>
  <c r="L49" i="29"/>
  <c r="L122" i="29" s="1" a="1"/>
  <c r="L122" i="29" s="1"/>
  <c r="L40" i="29"/>
  <c r="L113" i="29" s="1" a="1"/>
  <c r="L113" i="29" s="1"/>
  <c r="L42" i="29"/>
  <c r="L115" i="29" s="1" a="1"/>
  <c r="L115" i="29" s="1"/>
  <c r="T42" i="29"/>
  <c r="T115" i="29" s="1" a="1"/>
  <c r="T115" i="29" s="1"/>
  <c r="T45" i="29"/>
  <c r="T118" i="29" s="1" a="1"/>
  <c r="T118" i="29" s="1"/>
  <c r="T46" i="29"/>
  <c r="T119" i="29" s="1" a="1"/>
  <c r="T119" i="29" s="1"/>
  <c r="L41" i="29"/>
  <c r="L114" i="29" s="1" a="1"/>
  <c r="L114" i="29" s="1"/>
  <c r="T47" i="29"/>
  <c r="T120" i="29" s="1" a="1"/>
  <c r="T120" i="29" s="1"/>
  <c r="T38" i="29"/>
  <c r="S365" i="32"/>
  <c r="AA128" i="32"/>
  <c r="S140" i="32"/>
  <c r="K210" i="28"/>
  <c r="K211" i="28"/>
  <c r="K203" i="28"/>
  <c r="K212" i="28"/>
  <c r="K204" i="28"/>
  <c r="K205" i="28"/>
  <c r="K206" i="28"/>
  <c r="K207" i="28"/>
  <c r="K201" i="28"/>
  <c r="K208" i="28"/>
  <c r="K209" i="28"/>
  <c r="K202" i="28"/>
  <c r="AA152" i="29"/>
  <c r="AB137" i="29"/>
  <c r="L48" i="26"/>
  <c r="L121" i="26" s="1" a="1"/>
  <c r="L121" i="26" s="1"/>
  <c r="L49" i="26"/>
  <c r="L122" i="26" s="1" a="1"/>
  <c r="L122" i="26" s="1"/>
  <c r="T43" i="26"/>
  <c r="T116" i="26" s="1" a="1"/>
  <c r="T116" i="26" s="1"/>
  <c r="T39" i="26"/>
  <c r="T47" i="26"/>
  <c r="T120" i="26" s="1" a="1"/>
  <c r="T120" i="26" s="1"/>
  <c r="T40" i="26"/>
  <c r="T113" i="26" s="1" a="1"/>
  <c r="T113" i="26" s="1"/>
  <c r="T48" i="26"/>
  <c r="T121" i="26" s="1" a="1"/>
  <c r="T121" i="26" s="1"/>
  <c r="L39" i="26"/>
  <c r="T41" i="26"/>
  <c r="T114" i="26" s="1" a="1"/>
  <c r="T114" i="26" s="1"/>
  <c r="T46" i="26"/>
  <c r="T119" i="26" s="1" a="1"/>
  <c r="T119" i="26" s="1"/>
  <c r="L43" i="26"/>
  <c r="L116" i="26" s="1" a="1"/>
  <c r="L116" i="26" s="1"/>
  <c r="T49" i="26"/>
  <c r="T122" i="26" s="1" a="1"/>
  <c r="T122" i="26" s="1"/>
  <c r="T42" i="26"/>
  <c r="T115" i="26" s="1" a="1"/>
  <c r="T115" i="26" s="1"/>
  <c r="T38" i="26"/>
  <c r="L44" i="26"/>
  <c r="L117" i="26" s="1" a="1"/>
  <c r="L117" i="26" s="1"/>
  <c r="L45" i="26"/>
  <c r="L118" i="26" s="1" a="1"/>
  <c r="L118" i="26" s="1"/>
  <c r="T44" i="26"/>
  <c r="T117" i="26" s="1" a="1"/>
  <c r="T117" i="26" s="1"/>
  <c r="L46" i="26"/>
  <c r="L119" i="26" s="1" a="1"/>
  <c r="L119" i="26" s="1"/>
  <c r="L41" i="26"/>
  <c r="L114" i="26" s="1" a="1"/>
  <c r="L114" i="26" s="1"/>
  <c r="L38" i="26"/>
  <c r="T45" i="26"/>
  <c r="T118" i="26" s="1" a="1"/>
  <c r="T118" i="26" s="1"/>
  <c r="L47" i="26"/>
  <c r="L120" i="26" s="1" a="1"/>
  <c r="L120" i="26" s="1"/>
  <c r="L42" i="26"/>
  <c r="L115" i="26" s="1" a="1"/>
  <c r="L115" i="26" s="1"/>
  <c r="L40" i="26"/>
  <c r="L113" i="26" s="1" a="1"/>
  <c r="L113" i="26" s="1"/>
  <c r="M334" i="32"/>
  <c r="M130" i="32" a="1"/>
  <c r="M130" i="32" s="1"/>
  <c r="M147" i="32" a="1"/>
  <c r="M147" i="32" s="1"/>
  <c r="K47" i="31"/>
  <c r="K120" i="31" s="1" a="1"/>
  <c r="K120" i="31" s="1"/>
  <c r="K49" i="31"/>
  <c r="K122" i="31" s="1" a="1"/>
  <c r="K122" i="31" s="1"/>
  <c r="K41" i="31"/>
  <c r="K114" i="31" s="1" a="1"/>
  <c r="K114" i="31" s="1"/>
  <c r="K44" i="31"/>
  <c r="K117" i="31" s="1" a="1"/>
  <c r="K117" i="31" s="1"/>
  <c r="K45" i="31"/>
  <c r="K118" i="31" s="1" a="1"/>
  <c r="K118" i="31" s="1"/>
  <c r="K43" i="31"/>
  <c r="K116" i="31" s="1" a="1"/>
  <c r="K116" i="31" s="1"/>
  <c r="K39" i="31"/>
  <c r="K48" i="31"/>
  <c r="K121" i="31" s="1" a="1"/>
  <c r="K121" i="31" s="1"/>
  <c r="K40" i="31"/>
  <c r="K113" i="31" s="1" a="1"/>
  <c r="K113" i="31" s="1"/>
  <c r="K38" i="31"/>
  <c r="K46" i="31"/>
  <c r="K119" i="31" s="1" a="1"/>
  <c r="K119" i="31" s="1"/>
  <c r="K42" i="31"/>
  <c r="K115" i="31" s="1" a="1"/>
  <c r="K115" i="31" s="1"/>
  <c r="S366" i="27"/>
  <c r="AA366" i="27" s="1"/>
  <c r="AA129" i="27"/>
  <c r="AB147" i="25"/>
  <c r="AA151" i="28"/>
  <c r="AB151" i="31"/>
  <c r="AB154" i="29"/>
  <c r="M147" i="31" a="1"/>
  <c r="M147" i="31" s="1"/>
  <c r="M130" i="31" a="1"/>
  <c r="M130" i="31" s="1"/>
  <c r="M334" i="31"/>
  <c r="M340" i="31"/>
  <c r="M153" i="31" a="1"/>
  <c r="M153" i="31" s="1"/>
  <c r="M136" i="31" a="1"/>
  <c r="M136" i="31" s="1"/>
  <c r="AA150" i="26"/>
  <c r="AA116" i="30"/>
  <c r="AB152" i="25"/>
  <c r="S376" i="32"/>
  <c r="AA376" i="32" s="1"/>
  <c r="AA139" i="32"/>
  <c r="AB149" i="25"/>
  <c r="U340" i="28"/>
  <c r="U153" i="28" a="1"/>
  <c r="U153" i="28" s="1"/>
  <c r="U136" i="28" a="1"/>
  <c r="U136" i="28" s="1"/>
  <c r="AB130" i="26"/>
  <c r="AB135" i="27"/>
  <c r="K42" i="25"/>
  <c r="K115" i="25" s="1" a="1"/>
  <c r="K115" i="25" s="1"/>
  <c r="K44" i="25"/>
  <c r="K117" i="25" s="1" a="1"/>
  <c r="K117" i="25" s="1"/>
  <c r="K45" i="25"/>
  <c r="K118" i="25" s="1" a="1"/>
  <c r="K118" i="25" s="1"/>
  <c r="K38" i="25"/>
  <c r="K47" i="25"/>
  <c r="K120" i="25" s="1" a="1"/>
  <c r="K120" i="25" s="1"/>
  <c r="K40" i="25"/>
  <c r="K113" i="25" s="1" a="1"/>
  <c r="K113" i="25" s="1"/>
  <c r="K48" i="25"/>
  <c r="K121" i="25" s="1" a="1"/>
  <c r="K121" i="25" s="1"/>
  <c r="K41" i="25"/>
  <c r="K114" i="25" s="1" a="1"/>
  <c r="K114" i="25" s="1"/>
  <c r="K49" i="25"/>
  <c r="K122" i="25" s="1" a="1"/>
  <c r="K122" i="25" s="1"/>
  <c r="K46" i="25"/>
  <c r="K119" i="25" s="1" a="1"/>
  <c r="K119" i="25" s="1"/>
  <c r="K39" i="25"/>
  <c r="K43" i="25"/>
  <c r="K116" i="25" s="1" a="1"/>
  <c r="K116" i="25" s="1"/>
  <c r="K285" i="30" a="1"/>
  <c r="K285" i="30" s="1"/>
  <c r="K359" i="30" s="1"/>
  <c r="K318" i="30" a="1"/>
  <c r="K318" i="30" s="1"/>
  <c r="K393" i="30" s="1"/>
  <c r="AB131" i="29"/>
  <c r="AB153" i="32"/>
  <c r="AA147" i="26"/>
  <c r="S313" i="30" a="1"/>
  <c r="S313" i="30" s="1"/>
  <c r="S388" i="30" s="1"/>
  <c r="S280" i="30" a="1"/>
  <c r="S280" i="30" s="1"/>
  <c r="S354" i="30" s="1"/>
  <c r="L140" i="30"/>
  <c r="M335" i="26"/>
  <c r="M131" i="26" a="1"/>
  <c r="M131" i="26" s="1"/>
  <c r="M148" i="26" a="1"/>
  <c r="M148" i="26" s="1"/>
  <c r="M339" i="26"/>
  <c r="M152" i="26" a="1"/>
  <c r="M152" i="26" s="1"/>
  <c r="M135" i="26" a="1"/>
  <c r="M135" i="26" s="1"/>
  <c r="S374" i="32"/>
  <c r="AA374" i="32" s="1"/>
  <c r="AA137" i="32"/>
  <c r="M342" i="25"/>
  <c r="M138" i="25" a="1"/>
  <c r="M138" i="25" s="1"/>
  <c r="M155" i="25" a="1"/>
  <c r="M155" i="25" s="1"/>
  <c r="M333" i="25"/>
  <c r="M129" i="25" a="1"/>
  <c r="M129" i="25" s="1"/>
  <c r="AB147" i="31"/>
  <c r="U342" i="33"/>
  <c r="U138" i="33" a="1"/>
  <c r="U138" i="33" s="1"/>
  <c r="U155" i="33" a="1"/>
  <c r="U155" i="33" s="1"/>
  <c r="U333" i="33"/>
  <c r="U129" i="33" a="1"/>
  <c r="U129" i="33" s="1"/>
  <c r="K365" i="28"/>
  <c r="K377" i="28" s="1"/>
  <c r="K421" i="28" s="1"/>
  <c r="K140" i="28"/>
  <c r="K378" i="28" s="1"/>
  <c r="AB147" i="29"/>
  <c r="AB148" i="27"/>
  <c r="AB155" i="25"/>
  <c r="AA155" i="27"/>
  <c r="S370" i="32"/>
  <c r="AA370" i="32" s="1"/>
  <c r="AA133" i="32"/>
  <c r="U132" i="32" a="1"/>
  <c r="U132" i="32" s="1"/>
  <c r="U149" i="32" a="1"/>
  <c r="U149" i="32" s="1"/>
  <c r="U336" i="32"/>
  <c r="AB132" i="20"/>
  <c r="AB130" i="25"/>
  <c r="U337" i="29"/>
  <c r="U133" i="29" a="1"/>
  <c r="U133" i="29" s="1"/>
  <c r="U150" i="29" a="1"/>
  <c r="U150" i="29" s="1"/>
  <c r="U335" i="29"/>
  <c r="U148" i="29" a="1"/>
  <c r="U148" i="29" s="1"/>
  <c r="U131" i="29" a="1"/>
  <c r="U131" i="29" s="1"/>
  <c r="M341" i="29"/>
  <c r="M154" i="29" a="1"/>
  <c r="M154" i="29" s="1"/>
  <c r="M137" i="29" a="1"/>
  <c r="M137" i="29" s="1"/>
  <c r="AB149" i="33"/>
  <c r="S367" i="31"/>
  <c r="AA367" i="31" s="1"/>
  <c r="AA130" i="31"/>
  <c r="AB134" i="31"/>
  <c r="S369" i="29"/>
  <c r="AA369" i="29" s="1"/>
  <c r="AA132" i="29"/>
  <c r="U343" i="31"/>
  <c r="U156" i="31" a="1"/>
  <c r="U156" i="31" s="1"/>
  <c r="U139" i="31" a="1"/>
  <c r="U139" i="31" s="1"/>
  <c r="M337" i="31"/>
  <c r="M150" i="31" a="1"/>
  <c r="M150" i="31" s="1"/>
  <c r="M133" i="31" a="1"/>
  <c r="M133" i="31" s="1"/>
  <c r="S370" i="27"/>
  <c r="AA370" i="27" s="1"/>
  <c r="AA133" i="27"/>
  <c r="AA115" i="30"/>
  <c r="AA152" i="31"/>
  <c r="M151" i="28" a="1"/>
  <c r="M151" i="28" s="1"/>
  <c r="M338" i="28"/>
  <c r="M134" i="28" a="1"/>
  <c r="M134" i="28" s="1"/>
  <c r="U334" i="28"/>
  <c r="U147" i="28" a="1"/>
  <c r="U147" i="28" s="1"/>
  <c r="U130" i="28" a="1"/>
  <c r="U130" i="28" s="1"/>
  <c r="AB147" i="26"/>
  <c r="AB152" i="27"/>
  <c r="K344" i="25"/>
  <c r="K309" i="30" a="1"/>
  <c r="K309" i="30" s="1"/>
  <c r="K384" i="30" s="1"/>
  <c r="K276" i="30" a="1"/>
  <c r="K276" i="30" s="1"/>
  <c r="K350" i="30" s="1"/>
  <c r="AA148" i="32"/>
  <c r="AB150" i="31"/>
  <c r="AB148" i="29"/>
  <c r="AB136" i="32"/>
  <c r="S279" i="30" a="1"/>
  <c r="S279" i="30" s="1"/>
  <c r="S353" i="30" s="1"/>
  <c r="S312" i="30" a="1"/>
  <c r="S312" i="30" s="1"/>
  <c r="S387" i="30" s="1"/>
  <c r="T207" i="26"/>
  <c r="T208" i="26"/>
  <c r="T201" i="26"/>
  <c r="T209" i="26"/>
  <c r="T210" i="26"/>
  <c r="T202" i="26"/>
  <c r="T211" i="26"/>
  <c r="T203" i="26"/>
  <c r="T212" i="26"/>
  <c r="T204" i="26"/>
  <c r="T205" i="26"/>
  <c r="T206" i="26"/>
  <c r="L42" i="27"/>
  <c r="L115" i="27" s="1" a="1"/>
  <c r="L115" i="27" s="1"/>
  <c r="T49" i="27"/>
  <c r="T122" i="27" s="1" a="1"/>
  <c r="T122" i="27" s="1"/>
  <c r="T46" i="27"/>
  <c r="T119" i="27" s="1" a="1"/>
  <c r="T119" i="27" s="1"/>
  <c r="T41" i="27"/>
  <c r="T114" i="27" s="1" a="1"/>
  <c r="T114" i="27" s="1"/>
  <c r="L43" i="27"/>
  <c r="L116" i="27" s="1" a="1"/>
  <c r="L116" i="27" s="1"/>
  <c r="T38" i="27"/>
  <c r="T48" i="27"/>
  <c r="T121" i="27" s="1" a="1"/>
  <c r="T121" i="27" s="1"/>
  <c r="L40" i="27"/>
  <c r="L113" i="27" s="1" a="1"/>
  <c r="L113" i="27" s="1"/>
  <c r="T42" i="27"/>
  <c r="T115" i="27" s="1" a="1"/>
  <c r="T115" i="27" s="1"/>
  <c r="T40" i="27"/>
  <c r="T113" i="27" s="1" a="1"/>
  <c r="T113" i="27" s="1"/>
  <c r="T47" i="27"/>
  <c r="T120" i="27" s="1" a="1"/>
  <c r="T120" i="27" s="1"/>
  <c r="L38" i="27"/>
  <c r="L45" i="27"/>
  <c r="L118" i="27" s="1" a="1"/>
  <c r="L118" i="27" s="1"/>
  <c r="L46" i="27"/>
  <c r="L119" i="27" s="1" a="1"/>
  <c r="L119" i="27" s="1"/>
  <c r="T39" i="27"/>
  <c r="L47" i="27"/>
  <c r="L120" i="27" s="1" a="1"/>
  <c r="L120" i="27" s="1"/>
  <c r="T45" i="27"/>
  <c r="T118" i="27" s="1" a="1"/>
  <c r="T118" i="27" s="1"/>
  <c r="L48" i="27"/>
  <c r="L121" i="27" s="1" a="1"/>
  <c r="L121" i="27" s="1"/>
  <c r="T44" i="27"/>
  <c r="T117" i="27" s="1" a="1"/>
  <c r="T117" i="27" s="1"/>
  <c r="L44" i="27"/>
  <c r="L117" i="27" s="1" a="1"/>
  <c r="L117" i="27" s="1"/>
  <c r="L49" i="27"/>
  <c r="L122" i="27" s="1" a="1"/>
  <c r="L122" i="27" s="1"/>
  <c r="L41" i="27"/>
  <c r="L114" i="27" s="1" a="1"/>
  <c r="L114" i="27" s="1"/>
  <c r="L39" i="27"/>
  <c r="T43" i="27"/>
  <c r="T116" i="27" s="1" a="1"/>
  <c r="T116" i="27" s="1"/>
  <c r="AB129" i="27"/>
  <c r="K203" i="25"/>
  <c r="K212" i="25"/>
  <c r="K204" i="25"/>
  <c r="K205" i="25"/>
  <c r="K206" i="25"/>
  <c r="K207" i="25"/>
  <c r="K208" i="25"/>
  <c r="K201" i="25"/>
  <c r="K209" i="25"/>
  <c r="K202" i="25"/>
  <c r="K210" i="25"/>
  <c r="K211" i="25"/>
  <c r="U151" i="26" a="1"/>
  <c r="U151" i="26" s="1"/>
  <c r="U134" i="26" a="1"/>
  <c r="U134" i="26" s="1"/>
  <c r="U338" i="26"/>
  <c r="AA154" i="32"/>
  <c r="T140" i="29"/>
  <c r="AB128" i="29"/>
  <c r="E10" i="25"/>
  <c r="M198" i="25"/>
  <c r="M150" i="25" a="1"/>
  <c r="M150" i="25" s="1"/>
  <c r="M133" i="25" a="1"/>
  <c r="M133" i="25" s="1"/>
  <c r="M337" i="25"/>
  <c r="K146" i="30" a="1"/>
  <c r="K146" i="30" s="1"/>
  <c r="K112" i="30" a="1"/>
  <c r="K112" i="30" s="1"/>
  <c r="AB153" i="25"/>
  <c r="U198" i="33"/>
  <c r="K45" i="28"/>
  <c r="K118" i="28" s="1" a="1"/>
  <c r="K118" i="28" s="1"/>
  <c r="K42" i="28"/>
  <c r="K115" i="28" s="1" a="1"/>
  <c r="K115" i="28" s="1"/>
  <c r="K46" i="28"/>
  <c r="K119" i="28" s="1" a="1"/>
  <c r="K119" i="28" s="1"/>
  <c r="K39" i="28"/>
  <c r="K47" i="28"/>
  <c r="K120" i="28" s="1" a="1"/>
  <c r="K120" i="28" s="1"/>
  <c r="K49" i="28"/>
  <c r="K122" i="28" s="1" a="1"/>
  <c r="K122" i="28" s="1"/>
  <c r="K41" i="28"/>
  <c r="K114" i="28" s="1" a="1"/>
  <c r="K114" i="28" s="1"/>
  <c r="K43" i="28"/>
  <c r="K116" i="28" s="1" a="1"/>
  <c r="K116" i="28" s="1"/>
  <c r="K40" i="28"/>
  <c r="K113" i="28" s="1" a="1"/>
  <c r="K113" i="28" s="1"/>
  <c r="K44" i="28"/>
  <c r="K117" i="28" s="1" a="1"/>
  <c r="K117" i="28" s="1"/>
  <c r="K48" i="28"/>
  <c r="K121" i="28" s="1" a="1"/>
  <c r="K121" i="28" s="1"/>
  <c r="K38" i="28"/>
  <c r="AB130" i="29"/>
  <c r="S374" i="28"/>
  <c r="AA374" i="28" s="1"/>
  <c r="AA137" i="28"/>
  <c r="M193" i="27"/>
  <c r="M186" i="27"/>
  <c r="U197" i="27"/>
  <c r="M23" i="27"/>
  <c r="U32" i="27"/>
  <c r="U189" i="27"/>
  <c r="U28" i="27"/>
  <c r="U190" i="27"/>
  <c r="U27" i="27"/>
  <c r="M187" i="27"/>
  <c r="U25" i="27"/>
  <c r="U192" i="27"/>
  <c r="U187" i="27"/>
  <c r="U186" i="27"/>
  <c r="M28" i="27"/>
  <c r="U31" i="27"/>
  <c r="U34" i="27"/>
  <c r="M29" i="27"/>
  <c r="U26" i="27"/>
  <c r="M33" i="27"/>
  <c r="U24" i="27"/>
  <c r="U29" i="27"/>
  <c r="U23" i="27"/>
  <c r="M30" i="27"/>
  <c r="U30" i="27"/>
  <c r="M24" i="27"/>
  <c r="M191" i="27"/>
  <c r="U195" i="27"/>
  <c r="M25" i="27"/>
  <c r="M27" i="27"/>
  <c r="M194" i="27"/>
  <c r="M31" i="27"/>
  <c r="U193" i="27"/>
  <c r="M196" i="27"/>
  <c r="U33" i="27"/>
  <c r="U191" i="27"/>
  <c r="M34" i="27"/>
  <c r="M26" i="27"/>
  <c r="M190" i="27"/>
  <c r="U196" i="27"/>
  <c r="M189" i="27"/>
  <c r="U194" i="27"/>
  <c r="M32" i="27"/>
  <c r="M195" i="27"/>
  <c r="M197" i="27"/>
  <c r="M192" i="27"/>
  <c r="U188" i="27"/>
  <c r="M188" i="27"/>
  <c r="E10" i="27"/>
  <c r="S375" i="27"/>
  <c r="AA375" i="27" s="1"/>
  <c r="AA138" i="27"/>
  <c r="V194" i="26"/>
  <c r="N191" i="26"/>
  <c r="V33" i="26"/>
  <c r="V28" i="26"/>
  <c r="V187" i="26"/>
  <c r="V24" i="26"/>
  <c r="V34" i="26"/>
  <c r="N193" i="26"/>
  <c r="N194" i="26"/>
  <c r="V190" i="26"/>
  <c r="V25" i="26"/>
  <c r="N187" i="26"/>
  <c r="N29" i="26"/>
  <c r="V23" i="26"/>
  <c r="N33" i="26"/>
  <c r="N25" i="26"/>
  <c r="N24" i="26"/>
  <c r="N195" i="26"/>
  <c r="V27" i="26"/>
  <c r="N196" i="26"/>
  <c r="N188" i="26"/>
  <c r="V26" i="26"/>
  <c r="V32" i="26"/>
  <c r="V31" i="26"/>
  <c r="N197" i="26"/>
  <c r="N189" i="26"/>
  <c r="N23" i="26"/>
  <c r="N32" i="26"/>
  <c r="N190" i="26"/>
  <c r="V192" i="26"/>
  <c r="V186" i="26"/>
  <c r="V197" i="26"/>
  <c r="V195" i="26"/>
  <c r="N26" i="26"/>
  <c r="V188" i="26"/>
  <c r="N192" i="26"/>
  <c r="V191" i="26"/>
  <c r="V193" i="26"/>
  <c r="N30" i="26"/>
  <c r="V189" i="26"/>
  <c r="V196" i="26"/>
  <c r="N186" i="26"/>
  <c r="N34" i="26"/>
  <c r="N31" i="26"/>
  <c r="N27" i="26"/>
  <c r="N28" i="26"/>
  <c r="V29" i="26"/>
  <c r="V30" i="26"/>
  <c r="K140" i="20"/>
  <c r="K206" i="27"/>
  <c r="K207" i="27"/>
  <c r="K208" i="27"/>
  <c r="K201" i="27"/>
  <c r="K209" i="27"/>
  <c r="K202" i="27"/>
  <c r="K210" i="27"/>
  <c r="K211" i="27"/>
  <c r="K203" i="27"/>
  <c r="K212" i="27"/>
  <c r="K204" i="27"/>
  <c r="K205" i="27"/>
  <c r="M340" i="32"/>
  <c r="M136" i="32" a="1"/>
  <c r="M136" i="32" s="1"/>
  <c r="M153" i="32" a="1"/>
  <c r="M153" i="32" s="1"/>
  <c r="M340" i="29"/>
  <c r="M136" i="29" a="1"/>
  <c r="M136" i="29" s="1"/>
  <c r="M153" i="29" a="1"/>
  <c r="M153" i="29" s="1"/>
  <c r="AB128" i="28"/>
  <c r="T140" i="28"/>
  <c r="N31" i="30"/>
  <c r="V29" i="30"/>
  <c r="N188" i="30"/>
  <c r="V33" i="30"/>
  <c r="N28" i="30"/>
  <c r="N189" i="30"/>
  <c r="V32" i="30"/>
  <c r="N27" i="30"/>
  <c r="N32" i="30"/>
  <c r="N24" i="30"/>
  <c r="N191" i="30"/>
  <c r="V187" i="30"/>
  <c r="V23" i="30"/>
  <c r="V27" i="30"/>
  <c r="N192" i="30"/>
  <c r="V24" i="30"/>
  <c r="V28" i="30"/>
  <c r="N23" i="30"/>
  <c r="V30" i="30"/>
  <c r="N26" i="30"/>
  <c r="N195" i="30"/>
  <c r="N25" i="30"/>
  <c r="N196" i="30"/>
  <c r="N193" i="30"/>
  <c r="N186" i="30"/>
  <c r="N187" i="30"/>
  <c r="V188" i="30"/>
  <c r="V26" i="30"/>
  <c r="N30" i="30"/>
  <c r="N197" i="30"/>
  <c r="V194" i="30"/>
  <c r="V34" i="30"/>
  <c r="V189" i="30"/>
  <c r="V190" i="30"/>
  <c r="N194" i="30"/>
  <c r="V195" i="30"/>
  <c r="V193" i="30"/>
  <c r="V196" i="30"/>
  <c r="V192" i="30"/>
  <c r="V191" i="30"/>
  <c r="N190" i="30"/>
  <c r="V197" i="30"/>
  <c r="N29" i="30"/>
  <c r="N33" i="30"/>
  <c r="V186" i="30"/>
  <c r="N34" i="30"/>
  <c r="V25" i="30"/>
  <c r="V31" i="30"/>
  <c r="AB137" i="26"/>
  <c r="AB136" i="33"/>
  <c r="AB156" i="32"/>
  <c r="M339" i="32"/>
  <c r="M152" i="32" a="1"/>
  <c r="M152" i="32" s="1"/>
  <c r="M135" i="32" a="1"/>
  <c r="M135" i="32" s="1"/>
  <c r="U342" i="32"/>
  <c r="U138" i="32" a="1"/>
  <c r="U138" i="32" s="1"/>
  <c r="U155" i="32" a="1"/>
  <c r="U155" i="32" s="1"/>
  <c r="AA147" i="29"/>
  <c r="AA129" i="32"/>
  <c r="S366" i="32"/>
  <c r="AA366" i="32" s="1"/>
  <c r="K365" i="31"/>
  <c r="K377" i="31" s="1"/>
  <c r="K421" i="31" s="1"/>
  <c r="K140" i="31"/>
  <c r="K378" i="31" s="1"/>
  <c r="AB154" i="26"/>
  <c r="AB129" i="28"/>
  <c r="AB153" i="33"/>
  <c r="S368" i="26"/>
  <c r="AA368" i="26" s="1"/>
  <c r="AA131" i="26"/>
  <c r="AB139" i="32"/>
  <c r="M338" i="32"/>
  <c r="M134" i="32" a="1"/>
  <c r="M134" i="32" s="1"/>
  <c r="M151" i="32" a="1"/>
  <c r="M151" i="32" s="1"/>
  <c r="M342" i="32"/>
  <c r="M138" i="32" a="1"/>
  <c r="M138" i="32" s="1"/>
  <c r="M155" i="32" a="1"/>
  <c r="M155" i="32" s="1"/>
  <c r="S140" i="29"/>
  <c r="S367" i="29"/>
  <c r="AA367" i="29" s="1"/>
  <c r="AA130" i="29"/>
  <c r="K344" i="31"/>
  <c r="U198" i="29"/>
  <c r="U333" i="29"/>
  <c r="U129" i="29" a="1"/>
  <c r="U129" i="29" s="1"/>
  <c r="AB132" i="33"/>
  <c r="AA147" i="31"/>
  <c r="AB134" i="29"/>
  <c r="AA122" i="30"/>
  <c r="S366" i="33"/>
  <c r="AA366" i="33" s="1"/>
  <c r="AA129" i="33"/>
  <c r="AB154" i="27"/>
  <c r="S372" i="31"/>
  <c r="AA372" i="31" s="1"/>
  <c r="AA135" i="31"/>
  <c r="S208" i="25"/>
  <c r="S201" i="25"/>
  <c r="S209" i="25"/>
  <c r="S210" i="25"/>
  <c r="S202" i="25"/>
  <c r="S211" i="25"/>
  <c r="S203" i="25"/>
  <c r="S212" i="25"/>
  <c r="S204" i="25"/>
  <c r="S205" i="25"/>
  <c r="S206" i="25"/>
  <c r="S207" i="25"/>
  <c r="K317" i="30" a="1"/>
  <c r="K317" i="30" s="1"/>
  <c r="K392" i="30" s="1"/>
  <c r="K284" i="30" a="1"/>
  <c r="K284" i="30" s="1"/>
  <c r="K358" i="30" s="1"/>
  <c r="S368" i="32"/>
  <c r="AA368" i="32" s="1"/>
  <c r="AA131" i="32"/>
  <c r="AB133" i="31"/>
  <c r="AB147" i="32"/>
  <c r="AA148" i="31"/>
  <c r="S367" i="26"/>
  <c r="AA367" i="26" s="1"/>
  <c r="AA130" i="26"/>
  <c r="S278" i="30" a="1"/>
  <c r="S278" i="30" s="1"/>
  <c r="S311" i="30" a="1"/>
  <c r="S311" i="30" s="1"/>
  <c r="L207" i="30"/>
  <c r="L208" i="30"/>
  <c r="L201" i="30"/>
  <c r="L209" i="30"/>
  <c r="L202" i="30"/>
  <c r="L210" i="30"/>
  <c r="L211" i="30"/>
  <c r="L203" i="30"/>
  <c r="L212" i="30"/>
  <c r="L204" i="30"/>
  <c r="L205" i="30"/>
  <c r="L206" i="30"/>
  <c r="L344" i="29"/>
  <c r="AB137" i="33"/>
  <c r="T202" i="29"/>
  <c r="T211" i="29"/>
  <c r="T203" i="29"/>
  <c r="T212" i="29"/>
  <c r="T204" i="29"/>
  <c r="T205" i="29"/>
  <c r="T206" i="29"/>
  <c r="T207" i="29"/>
  <c r="T208" i="29"/>
  <c r="T201" i="29"/>
  <c r="T209" i="29"/>
  <c r="T210" i="29"/>
  <c r="M332" i="26"/>
  <c r="M128" i="26" a="1"/>
  <c r="M128" i="26" s="1"/>
  <c r="M35" i="26"/>
  <c r="T344" i="29"/>
  <c r="AB129" i="32"/>
  <c r="U343" i="25"/>
  <c r="U156" i="25" a="1"/>
  <c r="U156" i="25" s="1"/>
  <c r="U139" i="25" a="1"/>
  <c r="U139" i="25" s="1"/>
  <c r="L205" i="26"/>
  <c r="L206" i="26"/>
  <c r="L207" i="26"/>
  <c r="L208" i="26"/>
  <c r="L201" i="26"/>
  <c r="L209" i="26"/>
  <c r="L202" i="26"/>
  <c r="L210" i="26"/>
  <c r="L211" i="26"/>
  <c r="L203" i="26"/>
  <c r="L212" i="26"/>
  <c r="L204" i="26"/>
  <c r="AA154" i="29"/>
  <c r="AB136" i="25"/>
  <c r="U343" i="33"/>
  <c r="U156" i="33" a="1"/>
  <c r="U156" i="33" s="1"/>
  <c r="U139" i="33" a="1"/>
  <c r="U139" i="33" s="1"/>
  <c r="K344" i="28"/>
  <c r="K209" i="29"/>
  <c r="K202" i="29"/>
  <c r="K210" i="29"/>
  <c r="K211" i="29"/>
  <c r="K203" i="29"/>
  <c r="K212" i="29"/>
  <c r="K204" i="29"/>
  <c r="K205" i="29"/>
  <c r="K206" i="29"/>
  <c r="K207" i="29"/>
  <c r="K208" i="29"/>
  <c r="K201" i="29"/>
  <c r="U27" i="30"/>
  <c r="M34" i="30"/>
  <c r="U28" i="30"/>
  <c r="U23" i="30"/>
  <c r="M187" i="30"/>
  <c r="U32" i="30"/>
  <c r="M195" i="30"/>
  <c r="M196" i="30"/>
  <c r="M32" i="30"/>
  <c r="M197" i="30"/>
  <c r="U26" i="30"/>
  <c r="M189" i="30"/>
  <c r="U193" i="30"/>
  <c r="M26" i="30"/>
  <c r="U186" i="30"/>
  <c r="U30" i="30"/>
  <c r="U187" i="30"/>
  <c r="M25" i="30"/>
  <c r="M192" i="30"/>
  <c r="M29" i="30"/>
  <c r="U24" i="30"/>
  <c r="M24" i="30"/>
  <c r="M193" i="30"/>
  <c r="M28" i="30"/>
  <c r="U197" i="30"/>
  <c r="M190" i="30"/>
  <c r="M30" i="30"/>
  <c r="U33" i="30"/>
  <c r="U29" i="30"/>
  <c r="M27" i="30"/>
  <c r="U31" i="30"/>
  <c r="U196" i="30"/>
  <c r="U25" i="30"/>
  <c r="U190" i="30"/>
  <c r="M194" i="30"/>
  <c r="U189" i="30"/>
  <c r="U192" i="30"/>
  <c r="U34" i="30"/>
  <c r="U195" i="30"/>
  <c r="M188" i="30"/>
  <c r="U194" i="30"/>
  <c r="M191" i="30"/>
  <c r="M33" i="30"/>
  <c r="U191" i="30"/>
  <c r="M23" i="30"/>
  <c r="U188" i="30"/>
  <c r="M186" i="30"/>
  <c r="M31" i="30"/>
  <c r="E10" i="30"/>
  <c r="U338" i="32"/>
  <c r="U151" i="32" a="1"/>
  <c r="U151" i="32" s="1"/>
  <c r="U134" i="32" a="1"/>
  <c r="U134" i="32" s="1"/>
  <c r="AA133" i="33"/>
  <c r="S370" i="33"/>
  <c r="AA370" i="33" s="1"/>
  <c r="M342" i="29"/>
  <c r="M155" i="29" a="1"/>
  <c r="M155" i="29" s="1"/>
  <c r="M138" i="29" a="1"/>
  <c r="M138" i="29" s="1"/>
  <c r="AA148" i="26"/>
  <c r="U335" i="32"/>
  <c r="U131" i="32" a="1"/>
  <c r="U131" i="32" s="1"/>
  <c r="U148" i="32" a="1"/>
  <c r="U148" i="32" s="1"/>
  <c r="U333" i="32"/>
  <c r="U129" i="32" a="1"/>
  <c r="U129" i="32" s="1"/>
  <c r="S344" i="29"/>
  <c r="M335" i="29"/>
  <c r="M148" i="29" a="1"/>
  <c r="M148" i="29" s="1"/>
  <c r="M131" i="29" a="1"/>
  <c r="M131" i="29" s="1"/>
  <c r="U334" i="31"/>
  <c r="U147" i="31" a="1"/>
  <c r="U147" i="31" s="1"/>
  <c r="U130" i="31" a="1"/>
  <c r="U130" i="31" s="1"/>
  <c r="U340" i="31"/>
  <c r="U153" i="31" a="1"/>
  <c r="U153" i="31" s="1"/>
  <c r="U136" i="31" a="1"/>
  <c r="U136" i="31" s="1"/>
  <c r="U332" i="31"/>
  <c r="U128" i="31" a="1"/>
  <c r="U128" i="31" s="1"/>
  <c r="U35" i="31"/>
  <c r="AB151" i="29"/>
  <c r="AA114" i="30"/>
  <c r="AB137" i="27"/>
  <c r="M343" i="28"/>
  <c r="M156" i="28" a="1"/>
  <c r="M156" i="28" s="1"/>
  <c r="M139" i="28" a="1"/>
  <c r="M139" i="28" s="1"/>
  <c r="M332" i="28"/>
  <c r="M128" i="28" a="1"/>
  <c r="M128" i="28" s="1"/>
  <c r="M35" i="28"/>
  <c r="S302" i="25"/>
  <c r="AA290" i="25"/>
  <c r="AA302" i="25" s="1"/>
  <c r="K316" i="30" a="1"/>
  <c r="K316" i="30" s="1"/>
  <c r="K391" i="30" s="1"/>
  <c r="K283" i="30" a="1"/>
  <c r="K283" i="30" s="1"/>
  <c r="K357" i="30" s="1"/>
  <c r="AA153" i="28"/>
  <c r="S368" i="31"/>
  <c r="AA368" i="31" s="1"/>
  <c r="AA131" i="31"/>
  <c r="S371" i="27"/>
  <c r="AA371" i="27" s="1"/>
  <c r="AA134" i="27"/>
  <c r="AB156" i="27"/>
  <c r="AB134" i="30"/>
  <c r="AB154" i="33"/>
  <c r="S369" i="33"/>
  <c r="AA369" i="33" s="1"/>
  <c r="AA132" i="33"/>
  <c r="U333" i="26"/>
  <c r="U129" i="26" a="1"/>
  <c r="U129" i="26" s="1"/>
  <c r="AB139" i="33"/>
  <c r="L140" i="28"/>
  <c r="M134" i="25" a="1"/>
  <c r="M134" i="25" s="1"/>
  <c r="M338" i="25"/>
  <c r="M151" i="25" a="1"/>
  <c r="M151" i="25" s="1"/>
  <c r="M154" i="25" a="1"/>
  <c r="M154" i="25" s="1"/>
  <c r="M137" i="25" a="1"/>
  <c r="M137" i="25" s="1"/>
  <c r="M341" i="25"/>
  <c r="K207" i="33"/>
  <c r="K208" i="33"/>
  <c r="K201" i="33"/>
  <c r="K209" i="33"/>
  <c r="K202" i="33"/>
  <c r="K210" i="33"/>
  <c r="K211" i="33"/>
  <c r="K203" i="33"/>
  <c r="K212" i="33"/>
  <c r="K204" i="33"/>
  <c r="K205" i="33"/>
  <c r="K206" i="33"/>
  <c r="AB152" i="31"/>
  <c r="S374" i="29"/>
  <c r="AA374" i="29" s="1"/>
  <c r="AA137" i="29"/>
  <c r="U35" i="33"/>
  <c r="U337" i="33"/>
  <c r="U150" i="33" a="1"/>
  <c r="U150" i="33" s="1"/>
  <c r="U133" i="33" a="1"/>
  <c r="U133" i="33" s="1"/>
  <c r="M339" i="33"/>
  <c r="M152" i="33" a="1"/>
  <c r="M152" i="33" s="1"/>
  <c r="M135" i="33" a="1"/>
  <c r="M135" i="33" s="1"/>
  <c r="AB138" i="26"/>
  <c r="AA150" i="32"/>
  <c r="M333" i="32"/>
  <c r="M129" i="32" a="1"/>
  <c r="M129" i="32" s="1"/>
  <c r="AB138" i="31"/>
  <c r="M338" i="29"/>
  <c r="M151" i="29" a="1"/>
  <c r="M151" i="29" s="1"/>
  <c r="M134" i="29" a="1"/>
  <c r="M134" i="29" s="1"/>
  <c r="V26" i="27"/>
  <c r="V24" i="27"/>
  <c r="V187" i="27"/>
  <c r="V23" i="27"/>
  <c r="V28" i="27"/>
  <c r="V27" i="27"/>
  <c r="V190" i="27"/>
  <c r="N187" i="27"/>
  <c r="N28" i="27"/>
  <c r="N196" i="27"/>
  <c r="V25" i="27"/>
  <c r="N24" i="27"/>
  <c r="N188" i="27"/>
  <c r="V192" i="27"/>
  <c r="V32" i="27"/>
  <c r="V193" i="27"/>
  <c r="N33" i="27"/>
  <c r="V31" i="27"/>
  <c r="V186" i="27"/>
  <c r="N29" i="27"/>
  <c r="V33" i="27"/>
  <c r="V30" i="27"/>
  <c r="V29" i="27"/>
  <c r="N194" i="27"/>
  <c r="V191" i="27"/>
  <c r="V196" i="27"/>
  <c r="V189" i="27"/>
  <c r="N190" i="27"/>
  <c r="N193" i="27"/>
  <c r="N30" i="27"/>
  <c r="N189" i="27"/>
  <c r="V194" i="27"/>
  <c r="N192" i="27"/>
  <c r="V197" i="27"/>
  <c r="V188" i="27"/>
  <c r="V195" i="27"/>
  <c r="N27" i="27"/>
  <c r="N195" i="27"/>
  <c r="N191" i="27"/>
  <c r="N32" i="27"/>
  <c r="N197" i="27"/>
  <c r="V34" i="27"/>
  <c r="N23" i="27"/>
  <c r="N31" i="27"/>
  <c r="N186" i="27"/>
  <c r="N26" i="27"/>
  <c r="N25" i="27"/>
  <c r="N34" i="27"/>
  <c r="V26" i="31"/>
  <c r="V189" i="31"/>
  <c r="V190" i="31"/>
  <c r="N187" i="31"/>
  <c r="V191" i="31"/>
  <c r="N196" i="31"/>
  <c r="N188" i="31"/>
  <c r="N24" i="31"/>
  <c r="N26" i="31"/>
  <c r="V192" i="31"/>
  <c r="V193" i="31"/>
  <c r="N25" i="31"/>
  <c r="V186" i="31"/>
  <c r="N190" i="31"/>
  <c r="V27" i="31"/>
  <c r="V31" i="31"/>
  <c r="V30" i="31"/>
  <c r="N32" i="31"/>
  <c r="V195" i="31"/>
  <c r="V33" i="31"/>
  <c r="V187" i="31"/>
  <c r="V25" i="31"/>
  <c r="N192" i="31"/>
  <c r="N186" i="31"/>
  <c r="V24" i="31"/>
  <c r="V197" i="31"/>
  <c r="N27" i="31"/>
  <c r="N30" i="31"/>
  <c r="N34" i="31"/>
  <c r="N193" i="31"/>
  <c r="N33" i="31"/>
  <c r="N197" i="31"/>
  <c r="N189" i="31"/>
  <c r="N31" i="31"/>
  <c r="N191" i="31"/>
  <c r="N28" i="31"/>
  <c r="N194" i="31"/>
  <c r="V34" i="31"/>
  <c r="V196" i="31"/>
  <c r="V29" i="31"/>
  <c r="V194" i="31"/>
  <c r="N195" i="31"/>
  <c r="V188" i="31"/>
  <c r="N23" i="31"/>
  <c r="V32" i="31"/>
  <c r="V23" i="31"/>
  <c r="V28" i="31"/>
  <c r="N29" i="31"/>
  <c r="V31" i="29"/>
  <c r="V32" i="29"/>
  <c r="V24" i="29"/>
  <c r="N29" i="29"/>
  <c r="V196" i="29"/>
  <c r="V25" i="29"/>
  <c r="V190" i="29"/>
  <c r="N30" i="29"/>
  <c r="N187" i="29"/>
  <c r="N23" i="29"/>
  <c r="N196" i="29"/>
  <c r="V34" i="29"/>
  <c r="V192" i="29"/>
  <c r="V26" i="29"/>
  <c r="N27" i="29"/>
  <c r="V193" i="29"/>
  <c r="N31" i="29"/>
  <c r="V194" i="29"/>
  <c r="N24" i="29"/>
  <c r="V195" i="29"/>
  <c r="N32" i="29"/>
  <c r="V187" i="29"/>
  <c r="V28" i="29"/>
  <c r="N192" i="29"/>
  <c r="N190" i="29"/>
  <c r="V23" i="29"/>
  <c r="V29" i="29"/>
  <c r="N194" i="29"/>
  <c r="N193" i="29"/>
  <c r="V30" i="29"/>
  <c r="N26" i="29"/>
  <c r="V27" i="29"/>
  <c r="N189" i="29"/>
  <c r="N34" i="29"/>
  <c r="V191" i="29"/>
  <c r="V189" i="29"/>
  <c r="V188" i="29"/>
  <c r="N188" i="29"/>
  <c r="V197" i="29"/>
  <c r="N186" i="29"/>
  <c r="N195" i="29"/>
  <c r="N197" i="29"/>
  <c r="N191" i="29"/>
  <c r="N33" i="29"/>
  <c r="N28" i="29"/>
  <c r="V33" i="29"/>
  <c r="V186" i="29"/>
  <c r="N25" i="29"/>
  <c r="AA154" i="28"/>
  <c r="S38" i="32"/>
  <c r="S45" i="32"/>
  <c r="S118" i="32" s="1" a="1"/>
  <c r="S118" i="32" s="1"/>
  <c r="S41" i="32"/>
  <c r="S114" i="32" s="1" a="1"/>
  <c r="S114" i="32" s="1"/>
  <c r="S46" i="32"/>
  <c r="S119" i="32" s="1" a="1"/>
  <c r="S119" i="32" s="1"/>
  <c r="S47" i="32"/>
  <c r="S120" i="32" s="1" a="1"/>
  <c r="S120" i="32" s="1"/>
  <c r="S39" i="32"/>
  <c r="S48" i="32"/>
  <c r="S121" i="32" s="1" a="1"/>
  <c r="S121" i="32" s="1"/>
  <c r="S40" i="32"/>
  <c r="S113" i="32" s="1" a="1"/>
  <c r="S113" i="32" s="1"/>
  <c r="S49" i="32"/>
  <c r="S122" i="32" s="1" a="1"/>
  <c r="S122" i="32" s="1"/>
  <c r="S42" i="32"/>
  <c r="S115" i="32" s="1" a="1"/>
  <c r="S115" i="32" s="1"/>
  <c r="S43" i="32"/>
  <c r="S116" i="32" s="1" a="1"/>
  <c r="S116" i="32" s="1"/>
  <c r="S44" i="32"/>
  <c r="S117" i="32" s="1" a="1"/>
  <c r="S117" i="32" s="1"/>
  <c r="S140" i="26"/>
  <c r="S369" i="26"/>
  <c r="AA369" i="26" s="1"/>
  <c r="AA132" i="26"/>
  <c r="S376" i="26"/>
  <c r="AA376" i="26" s="1"/>
  <c r="AA139" i="26"/>
  <c r="U332" i="32"/>
  <c r="U128" i="32" a="1"/>
  <c r="U128" i="32" s="1"/>
  <c r="U334" i="32"/>
  <c r="U147" i="32" a="1"/>
  <c r="U147" i="32" s="1"/>
  <c r="U130" i="32" a="1"/>
  <c r="U130" i="32" s="1"/>
  <c r="U152" i="32" a="1"/>
  <c r="U152" i="32" s="1"/>
  <c r="U339" i="32"/>
  <c r="U135" i="32" a="1"/>
  <c r="U135" i="32" s="1"/>
  <c r="M334" i="29"/>
  <c r="M130" i="29" a="1"/>
  <c r="M130" i="29" s="1"/>
  <c r="M147" i="29" a="1"/>
  <c r="M147" i="29" s="1"/>
  <c r="U341" i="29"/>
  <c r="U154" i="29" a="1"/>
  <c r="U154" i="29" s="1"/>
  <c r="U137" i="29" a="1"/>
  <c r="U137" i="29" s="1"/>
  <c r="AB134" i="27"/>
  <c r="S368" i="25"/>
  <c r="AA368" i="25" s="1"/>
  <c r="AA131" i="25"/>
  <c r="L140" i="31"/>
  <c r="M35" i="31"/>
  <c r="M332" i="31"/>
  <c r="M128" i="31" a="1"/>
  <c r="M128" i="31" s="1"/>
  <c r="U336" i="31"/>
  <c r="U132" i="31" a="1"/>
  <c r="U132" i="31" s="1"/>
  <c r="U149" i="31" a="1"/>
  <c r="U149" i="31" s="1"/>
  <c r="AA113" i="30"/>
  <c r="AB149" i="26"/>
  <c r="AB156" i="29"/>
  <c r="S41" i="33"/>
  <c r="S114" i="33" s="1" a="1"/>
  <c r="S114" i="33" s="1"/>
  <c r="S46" i="33"/>
  <c r="S119" i="33" s="1" a="1"/>
  <c r="S119" i="33" s="1"/>
  <c r="S42" i="33"/>
  <c r="S115" i="33" s="1" a="1"/>
  <c r="S115" i="33" s="1"/>
  <c r="S38" i="33"/>
  <c r="S47" i="33"/>
  <c r="S120" i="33" s="1" a="1"/>
  <c r="S120" i="33" s="1"/>
  <c r="S43" i="33"/>
  <c r="S116" i="33" s="1" a="1"/>
  <c r="S116" i="33" s="1"/>
  <c r="S48" i="33"/>
  <c r="S121" i="33" s="1" a="1"/>
  <c r="S121" i="33" s="1"/>
  <c r="S44" i="33"/>
  <c r="S117" i="33" s="1" a="1"/>
  <c r="S117" i="33" s="1"/>
  <c r="S39" i="33"/>
  <c r="S49" i="33"/>
  <c r="S122" i="33" s="1" a="1"/>
  <c r="S122" i="33" s="1"/>
  <c r="S45" i="33"/>
  <c r="S118" i="33" s="1" a="1"/>
  <c r="S118" i="33" s="1"/>
  <c r="S40" i="33"/>
  <c r="S113" i="33" s="1" a="1"/>
  <c r="S113" i="33" s="1"/>
  <c r="U332" i="28"/>
  <c r="U35" i="28"/>
  <c r="U128" i="28" a="1"/>
  <c r="U128" i="28" s="1"/>
  <c r="AB151" i="28"/>
  <c r="K308" i="30" a="1"/>
  <c r="K308" i="30" s="1"/>
  <c r="K275" i="30" a="1"/>
  <c r="K275" i="30" s="1"/>
  <c r="S373" i="28"/>
  <c r="AA373" i="28" s="1"/>
  <c r="AA136" i="28"/>
  <c r="AB139" i="31"/>
  <c r="AB128" i="30"/>
  <c r="T140" i="30"/>
  <c r="S370" i="31"/>
  <c r="AA370" i="31" s="1"/>
  <c r="AA133" i="31"/>
  <c r="AB130" i="32"/>
  <c r="S369" i="31"/>
  <c r="AA369" i="31" s="1"/>
  <c r="AA132" i="31"/>
  <c r="AA151" i="27"/>
  <c r="S369" i="32"/>
  <c r="AA369" i="32" s="1"/>
  <c r="AA132" i="32"/>
  <c r="AB139" i="27"/>
  <c r="AB151" i="30"/>
  <c r="AA149" i="33"/>
  <c r="U332" i="26"/>
  <c r="U128" i="26" a="1"/>
  <c r="U128" i="26" s="1"/>
  <c r="U35" i="26"/>
  <c r="AB156" i="33"/>
  <c r="L344" i="28"/>
  <c r="AB132" i="31"/>
  <c r="M335" i="25"/>
  <c r="M148" i="25" a="1"/>
  <c r="M148" i="25" s="1"/>
  <c r="M131" i="25" a="1"/>
  <c r="M131" i="25" s="1"/>
  <c r="AA153" i="31"/>
  <c r="AB135" i="31"/>
  <c r="U336" i="33"/>
  <c r="U149" i="33" a="1"/>
  <c r="U149" i="33" s="1"/>
  <c r="U132" i="33" a="1"/>
  <c r="U132" i="33" s="1"/>
  <c r="L309" i="25" a="1"/>
  <c r="L309" i="25" s="1"/>
  <c r="L384" i="25" s="1"/>
  <c r="L276" i="25" a="1"/>
  <c r="L276" i="25" s="1"/>
  <c r="L292" i="25" a="1"/>
  <c r="L292" i="25" s="1"/>
  <c r="L367" i="25" s="1"/>
  <c r="M217" i="25"/>
  <c r="N231" i="25" s="1"/>
  <c r="O245" i="25" s="1"/>
  <c r="P259" i="25" s="1"/>
  <c r="AB155" i="26"/>
  <c r="AB150" i="32"/>
  <c r="U343" i="29"/>
  <c r="U139" i="29" a="1"/>
  <c r="U139" i="29" s="1"/>
  <c r="U156" i="29" a="1"/>
  <c r="U156" i="29" s="1"/>
  <c r="AA148" i="25"/>
  <c r="AB129" i="30"/>
  <c r="AB136" i="27"/>
  <c r="AB154" i="30"/>
  <c r="AB139" i="29"/>
  <c r="AB134" i="28"/>
  <c r="K315" i="30" a="1"/>
  <c r="K315" i="30" s="1"/>
  <c r="K390" i="30" s="1"/>
  <c r="K282" i="30" a="1"/>
  <c r="K282" i="30" s="1"/>
  <c r="K356" i="30" s="1"/>
  <c r="AB156" i="31"/>
  <c r="T344" i="30"/>
  <c r="L140" i="25"/>
  <c r="AA150" i="31"/>
  <c r="AA149" i="31"/>
  <c r="S366" i="29"/>
  <c r="AA366" i="29" s="1"/>
  <c r="AA129" i="29"/>
  <c r="AA149" i="32"/>
  <c r="AA156" i="27"/>
  <c r="AB133" i="25"/>
  <c r="T210" i="33"/>
  <c r="T202" i="33"/>
  <c r="T211" i="33"/>
  <c r="T203" i="33"/>
  <c r="T212" i="33"/>
  <c r="T204" i="33"/>
  <c r="T205" i="33"/>
  <c r="T206" i="33"/>
  <c r="T207" i="33"/>
  <c r="T208" i="33"/>
  <c r="T201" i="33"/>
  <c r="T209" i="33"/>
  <c r="S374" i="26"/>
  <c r="AA374" i="26" s="1"/>
  <c r="AA137" i="26"/>
  <c r="U341" i="26"/>
  <c r="U154" i="26" a="1"/>
  <c r="U154" i="26" s="1"/>
  <c r="U137" i="26" a="1"/>
  <c r="U137" i="26" s="1"/>
  <c r="U149" i="26" a="1"/>
  <c r="U149" i="26" s="1"/>
  <c r="U336" i="26"/>
  <c r="U132" i="26" a="1"/>
  <c r="U132" i="26" s="1"/>
  <c r="L209" i="28"/>
  <c r="L202" i="28"/>
  <c r="L210" i="28"/>
  <c r="L211" i="28"/>
  <c r="L203" i="28"/>
  <c r="L212" i="28"/>
  <c r="L204" i="28"/>
  <c r="L205" i="28"/>
  <c r="L206" i="28"/>
  <c r="L207" i="28"/>
  <c r="L208" i="28"/>
  <c r="L201" i="28"/>
  <c r="AB149" i="31"/>
  <c r="AB135" i="32"/>
  <c r="M340" i="25"/>
  <c r="M153" i="25" a="1"/>
  <c r="M153" i="25" s="1"/>
  <c r="M136" i="25" a="1"/>
  <c r="M136" i="25" s="1"/>
  <c r="M343" i="25"/>
  <c r="M156" i="25" a="1"/>
  <c r="M156" i="25" s="1"/>
  <c r="M139" i="25" a="1"/>
  <c r="M139" i="25" s="1"/>
  <c r="AB132" i="32"/>
  <c r="S373" i="31"/>
  <c r="AA373" i="31" s="1"/>
  <c r="AA136" i="31"/>
  <c r="U128" i="33" a="1"/>
  <c r="U128" i="33" s="1"/>
  <c r="U332" i="33"/>
  <c r="M332" i="33"/>
  <c r="M128" i="33" a="1"/>
  <c r="M128" i="33" s="1"/>
  <c r="L300" i="25" a="1"/>
  <c r="L300" i="25" s="1"/>
  <c r="L375" i="25" s="1"/>
  <c r="L317" i="25" a="1"/>
  <c r="L317" i="25" s="1"/>
  <c r="L392" i="25" s="1"/>
  <c r="AB133" i="32"/>
  <c r="AA156" i="26"/>
  <c r="AB151" i="27"/>
  <c r="U338" i="31"/>
  <c r="U151" i="31" a="1"/>
  <c r="U151" i="31" s="1"/>
  <c r="U134" i="31" a="1"/>
  <c r="U134" i="31" s="1"/>
  <c r="S367" i="25"/>
  <c r="AA367" i="25" s="1"/>
  <c r="AA130" i="25"/>
  <c r="AA121" i="30"/>
  <c r="S344" i="25"/>
  <c r="S365" i="33"/>
  <c r="AA128" i="33"/>
  <c r="S140" i="33"/>
  <c r="U341" i="28"/>
  <c r="U137" i="28" a="1"/>
  <c r="U137" i="28" s="1"/>
  <c r="U154" i="28" a="1"/>
  <c r="U154" i="28" s="1"/>
  <c r="AA147" i="32"/>
  <c r="V196" i="32"/>
  <c r="V32" i="32"/>
  <c r="N194" i="32"/>
  <c r="V24" i="32"/>
  <c r="V190" i="32"/>
  <c r="N29" i="32"/>
  <c r="N187" i="32"/>
  <c r="V28" i="32"/>
  <c r="V191" i="32"/>
  <c r="N33" i="32"/>
  <c r="N188" i="32"/>
  <c r="V29" i="32"/>
  <c r="V23" i="32"/>
  <c r="N196" i="32"/>
  <c r="N189" i="32"/>
  <c r="N31" i="32"/>
  <c r="V193" i="32"/>
  <c r="N30" i="32"/>
  <c r="V186" i="32"/>
  <c r="N197" i="32"/>
  <c r="V34" i="32"/>
  <c r="N191" i="32"/>
  <c r="V187" i="32"/>
  <c r="N24" i="32"/>
  <c r="V188" i="32"/>
  <c r="N193" i="32"/>
  <c r="V189" i="32"/>
  <c r="V26" i="32"/>
  <c r="N186" i="32"/>
  <c r="V195" i="32"/>
  <c r="V33" i="32"/>
  <c r="V192" i="32"/>
  <c r="N32" i="32"/>
  <c r="N190" i="32"/>
  <c r="N28" i="32"/>
  <c r="N27" i="32"/>
  <c r="V197" i="32"/>
  <c r="N192" i="32"/>
  <c r="N195" i="32"/>
  <c r="V30" i="32"/>
  <c r="N34" i="32"/>
  <c r="V27" i="32"/>
  <c r="V31" i="32"/>
  <c r="V194" i="32"/>
  <c r="V25" i="32"/>
  <c r="N26" i="32"/>
  <c r="N23" i="32"/>
  <c r="N25" i="32"/>
  <c r="S344" i="32"/>
  <c r="S344" i="26"/>
  <c r="AB131" i="27"/>
  <c r="U198" i="32"/>
  <c r="U341" i="32"/>
  <c r="U137" i="32" a="1"/>
  <c r="U137" i="32" s="1"/>
  <c r="U154" i="32" a="1"/>
  <c r="U154" i="32" s="1"/>
  <c r="L210" i="33"/>
  <c r="L211" i="33"/>
  <c r="L203" i="33"/>
  <c r="L212" i="33"/>
  <c r="L204" i="33"/>
  <c r="L205" i="33"/>
  <c r="L206" i="33"/>
  <c r="L207" i="33"/>
  <c r="L208" i="33"/>
  <c r="L201" i="33"/>
  <c r="L209" i="33"/>
  <c r="L202" i="33"/>
  <c r="AA152" i="33"/>
  <c r="U336" i="29"/>
  <c r="U149" i="29" a="1"/>
  <c r="U149" i="29" s="1"/>
  <c r="U132" i="29" a="1"/>
  <c r="U132" i="29" s="1"/>
  <c r="U340" i="29"/>
  <c r="U153" i="29" a="1"/>
  <c r="U153" i="29" s="1"/>
  <c r="U136" i="29" a="1"/>
  <c r="U136" i="29" s="1"/>
  <c r="AB156" i="26"/>
  <c r="M343" i="31"/>
  <c r="M139" i="31" a="1"/>
  <c r="M139" i="31" s="1"/>
  <c r="M156" i="31" a="1"/>
  <c r="M156" i="31" s="1"/>
  <c r="M131" i="31" a="1"/>
  <c r="M131" i="31" s="1"/>
  <c r="M148" i="31" a="1"/>
  <c r="M148" i="31" s="1"/>
  <c r="M335" i="31"/>
  <c r="AB152" i="26"/>
  <c r="AB153" i="27"/>
  <c r="AA147" i="25"/>
  <c r="AB137" i="30"/>
  <c r="S146" i="30" a="1"/>
  <c r="S146" i="30" s="1"/>
  <c r="S112" i="30" a="1"/>
  <c r="S112" i="30" s="1"/>
  <c r="AB132" i="26"/>
  <c r="S43" i="25"/>
  <c r="S116" i="25" s="1" a="1"/>
  <c r="S116" i="25" s="1"/>
  <c r="S47" i="25"/>
  <c r="S120" i="25" s="1" a="1"/>
  <c r="S120" i="25" s="1"/>
  <c r="S40" i="25"/>
  <c r="S113" i="25" s="1" a="1"/>
  <c r="S113" i="25" s="1"/>
  <c r="S44" i="25"/>
  <c r="S117" i="25" s="1" a="1"/>
  <c r="S117" i="25" s="1"/>
  <c r="S48" i="25"/>
  <c r="S121" i="25" s="1" a="1"/>
  <c r="S121" i="25" s="1"/>
  <c r="S49" i="25"/>
  <c r="S122" i="25" s="1" a="1"/>
  <c r="S122" i="25" s="1"/>
  <c r="S41" i="25"/>
  <c r="S114" i="25" s="1" a="1"/>
  <c r="S114" i="25" s="1"/>
  <c r="S38" i="25"/>
  <c r="S45" i="25"/>
  <c r="S118" i="25" s="1" a="1"/>
  <c r="S118" i="25" s="1"/>
  <c r="S42" i="25"/>
  <c r="S115" i="25" s="1" a="1"/>
  <c r="S115" i="25" s="1"/>
  <c r="S46" i="25"/>
  <c r="S119" i="25" s="1" a="1"/>
  <c r="S119" i="25" s="1"/>
  <c r="S39" i="25"/>
  <c r="S344" i="33"/>
  <c r="M336" i="28"/>
  <c r="M149" i="28" a="1"/>
  <c r="M149" i="28" s="1"/>
  <c r="M132" i="28" a="1"/>
  <c r="M132" i="28" s="1"/>
  <c r="M333" i="28"/>
  <c r="M129" i="28" a="1"/>
  <c r="M129" i="28" s="1"/>
  <c r="K270" i="30"/>
  <c r="K307" i="30" a="1"/>
  <c r="K307" i="30" s="1"/>
  <c r="K274" i="30" a="1"/>
  <c r="K274" i="30" s="1"/>
  <c r="S366" i="28"/>
  <c r="AA366" i="28" s="1"/>
  <c r="AA129" i="28"/>
  <c r="L344" i="25"/>
  <c r="AB136" i="30"/>
  <c r="AB129" i="29"/>
  <c r="AA149" i="28"/>
  <c r="AB129" i="26"/>
  <c r="S376" i="27"/>
  <c r="AA376" i="27" s="1"/>
  <c r="AA139" i="27"/>
  <c r="AB150" i="25"/>
  <c r="AB138" i="27"/>
  <c r="E10" i="26"/>
  <c r="M343" i="26"/>
  <c r="M139" i="26" a="1"/>
  <c r="M139" i="26" s="1"/>
  <c r="M156" i="26" a="1"/>
  <c r="M156" i="26" s="1"/>
  <c r="L140" i="26"/>
  <c r="S365" i="31"/>
  <c r="S140" i="31"/>
  <c r="AA128" i="31"/>
  <c r="AB135" i="30"/>
  <c r="AB152" i="32"/>
  <c r="U339" i="25"/>
  <c r="U135" i="25" a="1"/>
  <c r="U135" i="25" s="1"/>
  <c r="U152" i="25" a="1"/>
  <c r="U152" i="25" s="1"/>
  <c r="U332" i="25"/>
  <c r="U128" i="25" a="1"/>
  <c r="U128" i="25" s="1"/>
  <c r="U35" i="25"/>
  <c r="AB149" i="32"/>
  <c r="K365" i="32"/>
  <c r="K377" i="32" s="1"/>
  <c r="K421" i="32" s="1"/>
  <c r="K140" i="32"/>
  <c r="K378" i="32" s="1"/>
  <c r="S371" i="25"/>
  <c r="AA371" i="25" s="1"/>
  <c r="AA134" i="25"/>
  <c r="AB156" i="25"/>
  <c r="M198" i="33"/>
  <c r="U335" i="33"/>
  <c r="U131" i="33" a="1"/>
  <c r="U131" i="33" s="1"/>
  <c r="U148" i="33" a="1"/>
  <c r="U148" i="33" s="1"/>
  <c r="L299" i="25" a="1"/>
  <c r="L299" i="25" s="1"/>
  <c r="L374" i="25" s="1"/>
  <c r="L316" i="25" a="1"/>
  <c r="L316" i="25" s="1"/>
  <c r="L391" i="25" s="1"/>
  <c r="AB151" i="26"/>
  <c r="AB131" i="31"/>
  <c r="AB148" i="30"/>
  <c r="AB154" i="32"/>
  <c r="M332" i="32"/>
  <c r="M35" i="32"/>
  <c r="M128" i="32" a="1"/>
  <c r="M128" i="32" s="1"/>
  <c r="M139" i="32" a="1"/>
  <c r="M139" i="32" s="1"/>
  <c r="M343" i="32"/>
  <c r="M156" i="32" a="1"/>
  <c r="M156" i="32" s="1"/>
  <c r="M337" i="32"/>
  <c r="M133" i="32" a="1"/>
  <c r="M133" i="32" s="1"/>
  <c r="M150" i="32" a="1"/>
  <c r="M150" i="32" s="1"/>
  <c r="AB132" i="27"/>
  <c r="S372" i="33"/>
  <c r="AA372" i="33" s="1"/>
  <c r="AA135" i="33"/>
  <c r="M343" i="29"/>
  <c r="M156" i="29" a="1"/>
  <c r="M156" i="29" s="1"/>
  <c r="M139" i="29" a="1"/>
  <c r="M139" i="29" s="1"/>
  <c r="M332" i="29"/>
  <c r="M35" i="29"/>
  <c r="M128" i="29" a="1"/>
  <c r="M128" i="29" s="1"/>
  <c r="AB139" i="26"/>
  <c r="T210" i="27"/>
  <c r="T202" i="27"/>
  <c r="T211" i="27"/>
  <c r="T203" i="27"/>
  <c r="T212" i="27"/>
  <c r="T204" i="27"/>
  <c r="T205" i="27"/>
  <c r="T206" i="27"/>
  <c r="T207" i="27"/>
  <c r="T208" i="27"/>
  <c r="T201" i="27"/>
  <c r="T209" i="27"/>
  <c r="S210" i="27"/>
  <c r="S202" i="27"/>
  <c r="S211" i="27"/>
  <c r="S203" i="27"/>
  <c r="S212" i="27"/>
  <c r="S204" i="27"/>
  <c r="S205" i="27"/>
  <c r="S206" i="27"/>
  <c r="S207" i="27"/>
  <c r="S208" i="27"/>
  <c r="S201" i="27"/>
  <c r="S209" i="27"/>
  <c r="L41" i="30"/>
  <c r="L114" i="30" s="1" a="1"/>
  <c r="L114" i="30" s="1"/>
  <c r="T45" i="30"/>
  <c r="T118" i="30" s="1" a="1"/>
  <c r="T118" i="30" s="1"/>
  <c r="T38" i="30"/>
  <c r="L49" i="30"/>
  <c r="L122" i="30" s="1" a="1"/>
  <c r="L122" i="30" s="1"/>
  <c r="L45" i="30"/>
  <c r="L118" i="30" s="1" a="1"/>
  <c r="L118" i="30" s="1"/>
  <c r="L42" i="30"/>
  <c r="L115" i="30" s="1" a="1"/>
  <c r="L115" i="30" s="1"/>
  <c r="L38" i="30"/>
  <c r="T46" i="30"/>
  <c r="T119" i="30" s="1" a="1"/>
  <c r="T119" i="30" s="1"/>
  <c r="T41" i="30"/>
  <c r="T114" i="30" s="1" a="1"/>
  <c r="T114" i="30" s="1"/>
  <c r="L43" i="30"/>
  <c r="L116" i="30" s="1" a="1"/>
  <c r="L116" i="30" s="1"/>
  <c r="L46" i="30"/>
  <c r="L119" i="30" s="1" a="1"/>
  <c r="L119" i="30" s="1"/>
  <c r="T47" i="30"/>
  <c r="T120" i="30" s="1" a="1"/>
  <c r="T120" i="30" s="1"/>
  <c r="T49" i="30"/>
  <c r="T122" i="30" s="1" a="1"/>
  <c r="T122" i="30" s="1"/>
  <c r="T39" i="30"/>
  <c r="T42" i="30"/>
  <c r="T115" i="30" s="1" a="1"/>
  <c r="T115" i="30" s="1"/>
  <c r="L44" i="30"/>
  <c r="L117" i="30" s="1" a="1"/>
  <c r="L117" i="30" s="1"/>
  <c r="L39" i="30"/>
  <c r="T48" i="30"/>
  <c r="T121" i="30" s="1" a="1"/>
  <c r="T121" i="30" s="1"/>
  <c r="L47" i="30"/>
  <c r="L120" i="30" s="1" a="1"/>
  <c r="L120" i="30" s="1"/>
  <c r="T40" i="30"/>
  <c r="T113" i="30" s="1" a="1"/>
  <c r="T113" i="30" s="1"/>
  <c r="T43" i="30"/>
  <c r="T116" i="30" s="1" a="1"/>
  <c r="T116" i="30" s="1"/>
  <c r="L48" i="30"/>
  <c r="L121" i="30" s="1" a="1"/>
  <c r="L121" i="30" s="1"/>
  <c r="L40" i="30"/>
  <c r="L113" i="30" s="1" a="1"/>
  <c r="L113" i="30" s="1"/>
  <c r="T44" i="30"/>
  <c r="T117" i="30" s="1" a="1"/>
  <c r="T117" i="30" s="1"/>
  <c r="S377" i="30"/>
  <c r="S421" i="30" s="1"/>
  <c r="AA421" i="30" s="1"/>
  <c r="AA365" i="30"/>
  <c r="AA377" i="30" s="1"/>
  <c r="U333" i="31"/>
  <c r="U129" i="31" a="1"/>
  <c r="U129" i="31" s="1"/>
  <c r="AB135" i="26"/>
  <c r="AB137" i="28"/>
  <c r="AA120" i="30"/>
  <c r="AB131" i="26"/>
  <c r="S365" i="25"/>
  <c r="AA128" i="25"/>
  <c r="K47" i="33"/>
  <c r="K120" i="33" s="1" a="1"/>
  <c r="K120" i="33" s="1"/>
  <c r="K43" i="33"/>
  <c r="K116" i="33" s="1" a="1"/>
  <c r="K116" i="33" s="1"/>
  <c r="K48" i="33"/>
  <c r="K121" i="33" s="1" a="1"/>
  <c r="K121" i="33" s="1"/>
  <c r="K39" i="33"/>
  <c r="K44" i="33"/>
  <c r="K117" i="33" s="1" a="1"/>
  <c r="K117" i="33" s="1"/>
  <c r="K45" i="33"/>
  <c r="K118" i="33" s="1" a="1"/>
  <c r="K118" i="33" s="1"/>
  <c r="K40" i="33"/>
  <c r="K113" i="33" s="1" a="1"/>
  <c r="K113" i="33" s="1"/>
  <c r="K42" i="33"/>
  <c r="K115" i="33" s="1" a="1"/>
  <c r="K115" i="33" s="1"/>
  <c r="K46" i="33"/>
  <c r="K119" i="33" s="1" a="1"/>
  <c r="K119" i="33" s="1"/>
  <c r="K49" i="33"/>
  <c r="K122" i="33" s="1" a="1"/>
  <c r="K122" i="33" s="1"/>
  <c r="K41" i="33"/>
  <c r="K114" i="33" s="1" a="1"/>
  <c r="K114" i="33" s="1"/>
  <c r="K38" i="33"/>
  <c r="U333" i="28"/>
  <c r="U129" i="28" a="1"/>
  <c r="U129" i="28" s="1"/>
  <c r="S367" i="32"/>
  <c r="AA367" i="32" s="1"/>
  <c r="AA130" i="32"/>
  <c r="S371" i="26"/>
  <c r="AA371" i="26" s="1"/>
  <c r="AA134" i="26"/>
  <c r="K314" i="30" a="1"/>
  <c r="K314" i="30" s="1"/>
  <c r="K389" i="30" s="1"/>
  <c r="K281" i="30" a="1"/>
  <c r="K281" i="30" s="1"/>
  <c r="K355" i="30" s="1"/>
  <c r="AB134" i="33"/>
  <c r="S371" i="31"/>
  <c r="AA371" i="31" s="1"/>
  <c r="AA134" i="31"/>
  <c r="AB153" i="30"/>
  <c r="S49" i="31"/>
  <c r="S122" i="31" s="1" a="1"/>
  <c r="S122" i="31" s="1"/>
  <c r="S41" i="31"/>
  <c r="S114" i="31" s="1" a="1"/>
  <c r="S114" i="31" s="1"/>
  <c r="S45" i="31"/>
  <c r="S118" i="31" s="1" a="1"/>
  <c r="S118" i="31" s="1"/>
  <c r="S38" i="31"/>
  <c r="S46" i="31"/>
  <c r="S119" i="31" s="1" a="1"/>
  <c r="S119" i="31" s="1"/>
  <c r="S42" i="31"/>
  <c r="S115" i="31" s="1" a="1"/>
  <c r="S115" i="31" s="1"/>
  <c r="S43" i="31"/>
  <c r="S116" i="31" s="1" a="1"/>
  <c r="S116" i="31" s="1"/>
  <c r="S47" i="31"/>
  <c r="S120" i="31" s="1" a="1"/>
  <c r="S120" i="31" s="1"/>
  <c r="S39" i="31"/>
  <c r="S48" i="31"/>
  <c r="S121" i="31" s="1" a="1"/>
  <c r="S121" i="31" s="1"/>
  <c r="S44" i="31"/>
  <c r="S117" i="31" s="1" a="1"/>
  <c r="S117" i="31" s="1"/>
  <c r="S40" i="31"/>
  <c r="S113" i="31" s="1" a="1"/>
  <c r="S113" i="31" s="1"/>
  <c r="S310" i="30" a="1"/>
  <c r="S310" i="30" s="1"/>
  <c r="S277" i="30" a="1"/>
  <c r="S277" i="30" s="1"/>
  <c r="S369" i="28"/>
  <c r="AA369" i="28" s="1"/>
  <c r="AA132" i="28"/>
  <c r="L140" i="32"/>
  <c r="AB155" i="27"/>
  <c r="AA154" i="26"/>
  <c r="S370" i="29"/>
  <c r="AA370" i="29" s="1"/>
  <c r="AA133" i="29"/>
  <c r="M153" i="26" a="1"/>
  <c r="M153" i="26" s="1"/>
  <c r="M136" i="26" a="1"/>
  <c r="M136" i="26" s="1"/>
  <c r="M340" i="26"/>
  <c r="U156" i="26" a="1"/>
  <c r="U156" i="26" s="1"/>
  <c r="U139" i="26" a="1"/>
  <c r="U139" i="26" s="1"/>
  <c r="U343" i="26"/>
  <c r="U334" i="26"/>
  <c r="U147" i="26" a="1"/>
  <c r="U147" i="26" s="1"/>
  <c r="U130" i="26" a="1"/>
  <c r="U130" i="26" s="1"/>
  <c r="L344" i="26"/>
  <c r="S344" i="31"/>
  <c r="S368" i="27"/>
  <c r="AA368" i="27" s="1"/>
  <c r="AA131" i="27"/>
  <c r="AB152" i="30"/>
  <c r="U338" i="25"/>
  <c r="U151" i="25" a="1"/>
  <c r="U151" i="25" s="1"/>
  <c r="U134" i="25" a="1"/>
  <c r="U134" i="25" s="1"/>
  <c r="AA156" i="28"/>
  <c r="K46" i="32"/>
  <c r="K119" i="32" s="1" a="1"/>
  <c r="K119" i="32" s="1"/>
  <c r="K42" i="32"/>
  <c r="K115" i="32" s="1" a="1"/>
  <c r="K115" i="32" s="1"/>
  <c r="K38" i="32"/>
  <c r="K49" i="32"/>
  <c r="K122" i="32" s="1" a="1"/>
  <c r="K122" i="32" s="1"/>
  <c r="K45" i="32"/>
  <c r="K118" i="32" s="1" a="1"/>
  <c r="K118" i="32" s="1"/>
  <c r="K43" i="32"/>
  <c r="K116" i="32" s="1" a="1"/>
  <c r="K116" i="32" s="1"/>
  <c r="K44" i="32"/>
  <c r="K117" i="32" s="1" a="1"/>
  <c r="K117" i="32" s="1"/>
  <c r="K39" i="32"/>
  <c r="K47" i="32"/>
  <c r="K120" i="32" s="1" a="1"/>
  <c r="K120" i="32" s="1"/>
  <c r="K48" i="32"/>
  <c r="K121" i="32" s="1" a="1"/>
  <c r="K121" i="32" s="1"/>
  <c r="K40" i="32"/>
  <c r="K113" i="32" s="1" a="1"/>
  <c r="K113" i="32" s="1"/>
  <c r="K41" i="32"/>
  <c r="K114" i="32" s="1" a="1"/>
  <c r="K114" i="32" s="1"/>
  <c r="K107" i="30"/>
  <c r="K145" i="30" a="1"/>
  <c r="K145" i="30" s="1"/>
  <c r="K111" i="30" a="1"/>
  <c r="K111" i="30" s="1"/>
  <c r="AA151" i="25"/>
  <c r="AB139" i="25"/>
  <c r="M342" i="33"/>
  <c r="M155" i="33" a="1"/>
  <c r="M155" i="33" s="1"/>
  <c r="M138" i="33" a="1"/>
  <c r="M138" i="33" s="1"/>
  <c r="AB134" i="26"/>
  <c r="AB148" i="31"/>
  <c r="L212" i="32"/>
  <c r="L204" i="32"/>
  <c r="L205" i="32"/>
  <c r="L210" i="32"/>
  <c r="L207" i="32"/>
  <c r="L211" i="32"/>
  <c r="L208" i="32"/>
  <c r="L201" i="32"/>
  <c r="L202" i="32"/>
  <c r="L206" i="32"/>
  <c r="L203" i="32"/>
  <c r="L209" i="32"/>
  <c r="AB133" i="26"/>
  <c r="S302" i="27"/>
  <c r="AA290" i="27"/>
  <c r="AA302" i="27" s="1"/>
  <c r="M333" i="31"/>
  <c r="M129" i="31" a="1"/>
  <c r="M129" i="31" s="1"/>
  <c r="U342" i="31"/>
  <c r="U138" i="31" a="1"/>
  <c r="U138" i="31" s="1"/>
  <c r="U155" i="31" a="1"/>
  <c r="U155" i="31" s="1"/>
  <c r="AB154" i="28"/>
  <c r="L206" i="31"/>
  <c r="L207" i="31"/>
  <c r="L208" i="31"/>
  <c r="L201" i="31"/>
  <c r="L209" i="31"/>
  <c r="L202" i="31"/>
  <c r="L210" i="31"/>
  <c r="L211" i="31"/>
  <c r="L203" i="31"/>
  <c r="L212" i="31"/>
  <c r="L204" i="31"/>
  <c r="L205" i="31"/>
  <c r="AB130" i="30"/>
  <c r="AA119" i="30"/>
  <c r="AB148" i="26"/>
  <c r="AB129" i="33"/>
  <c r="AB138" i="30"/>
  <c r="K365" i="33"/>
  <c r="K377" i="33" s="1"/>
  <c r="K421" i="33" s="1"/>
  <c r="K140" i="33"/>
  <c r="K378" i="33" s="1"/>
  <c r="M339" i="28"/>
  <c r="M135" i="28" a="1"/>
  <c r="M135" i="28" s="1"/>
  <c r="M152" i="28" a="1"/>
  <c r="M152" i="28" s="1"/>
  <c r="AA151" i="26"/>
  <c r="K313" i="30" a="1"/>
  <c r="K313" i="30" s="1"/>
  <c r="K388" i="30" s="1"/>
  <c r="K280" i="30" a="1"/>
  <c r="K280" i="30" s="1"/>
  <c r="K354" i="30" s="1"/>
  <c r="AB151" i="33"/>
  <c r="AA151" i="31"/>
  <c r="AB129" i="25"/>
  <c r="AB136" i="29"/>
  <c r="S318" i="30" a="1"/>
  <c r="S318" i="30" s="1"/>
  <c r="S285" i="30" a="1"/>
  <c r="S285" i="30" s="1"/>
  <c r="S369" i="27"/>
  <c r="AA369" i="27" s="1"/>
  <c r="AA132" i="27"/>
  <c r="AA150" i="29"/>
  <c r="M338" i="26"/>
  <c r="M151" i="26" a="1"/>
  <c r="M151" i="26" s="1"/>
  <c r="M134" i="26" a="1"/>
  <c r="M134" i="26" s="1"/>
  <c r="S376" i="28"/>
  <c r="AA376" i="28" s="1"/>
  <c r="AA139" i="28"/>
  <c r="K344" i="32"/>
  <c r="S373" i="27"/>
  <c r="AA373" i="27" s="1"/>
  <c r="AA136" i="27"/>
  <c r="M341" i="33"/>
  <c r="M137" i="33" a="1"/>
  <c r="M137" i="33" s="1"/>
  <c r="M154" i="33" a="1"/>
  <c r="M154" i="33" s="1"/>
  <c r="T344" i="26"/>
  <c r="L211" i="27"/>
  <c r="L203" i="27"/>
  <c r="L212" i="27"/>
  <c r="L204" i="27"/>
  <c r="L205" i="27"/>
  <c r="L206" i="27"/>
  <c r="L207" i="27"/>
  <c r="L208" i="27"/>
  <c r="L201" i="27"/>
  <c r="L209" i="27"/>
  <c r="L202" i="27"/>
  <c r="L210" i="27"/>
  <c r="AB128" i="25"/>
  <c r="T140" i="25"/>
  <c r="U35" i="32"/>
  <c r="U343" i="32"/>
  <c r="U139" i="32" a="1"/>
  <c r="U139" i="32" s="1"/>
  <c r="U156" i="32" a="1"/>
  <c r="U156" i="32" s="1"/>
  <c r="AA155" i="31"/>
  <c r="AB137" i="32"/>
  <c r="U150" i="32" a="1"/>
  <c r="U150" i="32" s="1"/>
  <c r="U337" i="32"/>
  <c r="U133" i="32" a="1"/>
  <c r="U133" i="32" s="1"/>
  <c r="AB149" i="27"/>
  <c r="S375" i="26"/>
  <c r="AA375" i="26" s="1"/>
  <c r="AA138" i="26"/>
  <c r="M336" i="29"/>
  <c r="M132" i="29" a="1"/>
  <c r="M132" i="29" s="1"/>
  <c r="M149" i="29" a="1"/>
  <c r="M149" i="29" s="1"/>
  <c r="S344" i="28"/>
  <c r="S375" i="31"/>
  <c r="AA375" i="31" s="1"/>
  <c r="AA138" i="31"/>
  <c r="AA156" i="31"/>
  <c r="S367" i="27"/>
  <c r="AA367" i="27" s="1"/>
  <c r="AA130" i="27"/>
  <c r="AA155" i="26"/>
  <c r="M339" i="29"/>
  <c r="M152" i="29" a="1"/>
  <c r="M152" i="29" s="1"/>
  <c r="M135" i="29" a="1"/>
  <c r="M135" i="29" s="1"/>
  <c r="AB150" i="26"/>
  <c r="M341" i="31"/>
  <c r="M137" i="31" a="1"/>
  <c r="M137" i="31" s="1"/>
  <c r="M154" i="31" a="1"/>
  <c r="M154" i="31" s="1"/>
  <c r="AA153" i="32"/>
  <c r="S140" i="25"/>
  <c r="S370" i="25"/>
  <c r="AA370" i="25" s="1"/>
  <c r="AA133" i="25"/>
  <c r="K41" i="27"/>
  <c r="K114" i="27" s="1" a="1"/>
  <c r="K114" i="27" s="1"/>
  <c r="K48" i="27"/>
  <c r="K121" i="27" s="1" a="1"/>
  <c r="K121" i="27" s="1"/>
  <c r="K44" i="27"/>
  <c r="K117" i="27" s="1" a="1"/>
  <c r="K117" i="27" s="1"/>
  <c r="K39" i="27"/>
  <c r="K40" i="27"/>
  <c r="K113" i="27" s="1" a="1"/>
  <c r="K113" i="27" s="1"/>
  <c r="K45" i="27"/>
  <c r="K118" i="27" s="1" a="1"/>
  <c r="K118" i="27" s="1"/>
  <c r="K42" i="27"/>
  <c r="K115" i="27" s="1" a="1"/>
  <c r="K115" i="27" s="1"/>
  <c r="K38" i="27"/>
  <c r="K49" i="27"/>
  <c r="K122" i="27" s="1" a="1"/>
  <c r="K122" i="27" s="1"/>
  <c r="K46" i="27"/>
  <c r="K119" i="27" s="1" a="1"/>
  <c r="K119" i="27" s="1"/>
  <c r="K43" i="27"/>
  <c r="K116" i="27" s="1" a="1"/>
  <c r="K116" i="27" s="1"/>
  <c r="K47" i="27"/>
  <c r="K120" i="27" s="1" a="1"/>
  <c r="K120" i="27" s="1"/>
  <c r="S145" i="30" a="1"/>
  <c r="S145" i="30" s="1"/>
  <c r="S111" i="30" a="1"/>
  <c r="S111" i="30" s="1"/>
  <c r="S107" i="30"/>
  <c r="S372" i="26"/>
  <c r="AA372" i="26" s="1"/>
  <c r="AA135" i="26"/>
  <c r="AB155" i="30"/>
  <c r="K344" i="33"/>
  <c r="M337" i="28"/>
  <c r="M150" i="28" a="1"/>
  <c r="M150" i="28" s="1"/>
  <c r="M133" i="28" a="1"/>
  <c r="M133" i="28" s="1"/>
  <c r="U342" i="28"/>
  <c r="U138" i="28" a="1"/>
  <c r="U138" i="28" s="1"/>
  <c r="U155" i="28" a="1"/>
  <c r="U155" i="28" s="1"/>
  <c r="S373" i="29"/>
  <c r="AA373" i="29" s="1"/>
  <c r="AA136" i="29"/>
  <c r="S372" i="28"/>
  <c r="AA372" i="28" s="1"/>
  <c r="AA135" i="28"/>
  <c r="T39" i="28"/>
  <c r="L47" i="28"/>
  <c r="L120" i="28" s="1" a="1"/>
  <c r="L120" i="28" s="1"/>
  <c r="L38" i="28"/>
  <c r="T43" i="28"/>
  <c r="T116" i="28" s="1" a="1"/>
  <c r="T116" i="28" s="1"/>
  <c r="L45" i="28"/>
  <c r="L118" i="28" s="1" a="1"/>
  <c r="L118" i="28" s="1"/>
  <c r="L48" i="28"/>
  <c r="L121" i="28" s="1" a="1"/>
  <c r="L121" i="28" s="1"/>
  <c r="L42" i="28"/>
  <c r="L115" i="28" s="1" a="1"/>
  <c r="L115" i="28" s="1"/>
  <c r="L40" i="28"/>
  <c r="L113" i="28" s="1" a="1"/>
  <c r="L113" i="28" s="1"/>
  <c r="T40" i="28"/>
  <c r="T113" i="28" s="1" a="1"/>
  <c r="T113" i="28" s="1"/>
  <c r="L49" i="28"/>
  <c r="L122" i="28" s="1" a="1"/>
  <c r="L122" i="28" s="1"/>
  <c r="L46" i="28"/>
  <c r="L119" i="28" s="1" a="1"/>
  <c r="L119" i="28" s="1"/>
  <c r="L41" i="28"/>
  <c r="L114" i="28" s="1" a="1"/>
  <c r="L114" i="28" s="1"/>
  <c r="L39" i="28"/>
  <c r="T45" i="28"/>
  <c r="T118" i="28" s="1" a="1"/>
  <c r="T118" i="28" s="1"/>
  <c r="T44" i="28"/>
  <c r="T117" i="28" s="1" a="1"/>
  <c r="T117" i="28" s="1"/>
  <c r="T38" i="28"/>
  <c r="L43" i="28"/>
  <c r="L116" i="28" s="1" a="1"/>
  <c r="L116" i="28" s="1"/>
  <c r="T47" i="28"/>
  <c r="T120" i="28" s="1" a="1"/>
  <c r="T120" i="28" s="1"/>
  <c r="T48" i="28"/>
  <c r="T121" i="28" s="1" a="1"/>
  <c r="T121" i="28" s="1"/>
  <c r="T41" i="28"/>
  <c r="T114" i="28" s="1" a="1"/>
  <c r="T114" i="28" s="1"/>
  <c r="L44" i="28"/>
  <c r="L117" i="28" s="1" a="1"/>
  <c r="L117" i="28" s="1"/>
  <c r="T46" i="28"/>
  <c r="T119" i="28" s="1" a="1"/>
  <c r="T119" i="28" s="1"/>
  <c r="T42" i="28"/>
  <c r="T115" i="28" s="1" a="1"/>
  <c r="T115" i="28" s="1"/>
  <c r="T49" i="28"/>
  <c r="T122" i="28" s="1" a="1"/>
  <c r="T122" i="28" s="1"/>
  <c r="AB153" i="29"/>
  <c r="L46" i="25"/>
  <c r="L119" i="25" s="1" a="1"/>
  <c r="L119" i="25" s="1"/>
  <c r="L39" i="25"/>
  <c r="T43" i="25"/>
  <c r="T116" i="25" s="1" a="1"/>
  <c r="T116" i="25" s="1"/>
  <c r="T44" i="25"/>
  <c r="T117" i="25" s="1" a="1"/>
  <c r="T117" i="25" s="1"/>
  <c r="L47" i="25"/>
  <c r="L120" i="25" s="1" a="1"/>
  <c r="L120" i="25" s="1"/>
  <c r="L43" i="25"/>
  <c r="L116" i="25" s="1" a="1"/>
  <c r="L116" i="25" s="1"/>
  <c r="L40" i="25"/>
  <c r="L113" i="25" s="1" a="1"/>
  <c r="L113" i="25" s="1"/>
  <c r="T38" i="25"/>
  <c r="T45" i="25"/>
  <c r="T118" i="25" s="1" a="1"/>
  <c r="T118" i="25" s="1"/>
  <c r="L44" i="25"/>
  <c r="L117" i="25" s="1" a="1"/>
  <c r="L117" i="25" s="1"/>
  <c r="T42" i="25"/>
  <c r="T115" i="25" s="1" a="1"/>
  <c r="T115" i="25" s="1"/>
  <c r="L48" i="25"/>
  <c r="L121" i="25" s="1" a="1"/>
  <c r="L121" i="25" s="1"/>
  <c r="L41" i="25"/>
  <c r="L114" i="25" s="1" a="1"/>
  <c r="L114" i="25" s="1"/>
  <c r="T39" i="25"/>
  <c r="T46" i="25"/>
  <c r="T119" i="25" s="1" a="1"/>
  <c r="T119" i="25" s="1"/>
  <c r="L38" i="25"/>
  <c r="T48" i="25"/>
  <c r="T121" i="25" s="1" a="1"/>
  <c r="T121" i="25" s="1"/>
  <c r="L45" i="25"/>
  <c r="L118" i="25" s="1" a="1"/>
  <c r="L118" i="25" s="1"/>
  <c r="T40" i="25"/>
  <c r="T113" i="25" s="1" a="1"/>
  <c r="T113" i="25" s="1"/>
  <c r="L49" i="25"/>
  <c r="L122" i="25" s="1" a="1"/>
  <c r="L122" i="25" s="1"/>
  <c r="T49" i="25"/>
  <c r="T122" i="25" s="1" a="1"/>
  <c r="T122" i="25" s="1"/>
  <c r="T47" i="25"/>
  <c r="T120" i="25" s="1" a="1"/>
  <c r="T120" i="25" s="1"/>
  <c r="T41" i="25"/>
  <c r="T114" i="25" s="1" a="1"/>
  <c r="T114" i="25" s="1"/>
  <c r="L42" i="25"/>
  <c r="L115" i="25" s="1" a="1"/>
  <c r="L115" i="25" s="1"/>
  <c r="S375" i="25"/>
  <c r="AA375" i="25" s="1"/>
  <c r="AA138" i="25"/>
  <c r="S309" i="30" a="1"/>
  <c r="S309" i="30" s="1"/>
  <c r="S276" i="30" a="1"/>
  <c r="S276" i="30" s="1"/>
  <c r="AB136" i="28"/>
  <c r="S373" i="26"/>
  <c r="AA373" i="26" s="1"/>
  <c r="AA136" i="26"/>
  <c r="AA149" i="27"/>
  <c r="L344" i="32"/>
  <c r="AB136" i="31"/>
  <c r="M155" i="26" a="1"/>
  <c r="M155" i="26" s="1"/>
  <c r="M342" i="26"/>
  <c r="M138" i="26" a="1"/>
  <c r="M138" i="26" s="1"/>
  <c r="U335" i="26"/>
  <c r="U148" i="26" a="1"/>
  <c r="U148" i="26" s="1"/>
  <c r="U131" i="26" a="1"/>
  <c r="U131" i="26" s="1"/>
  <c r="M150" i="26" a="1"/>
  <c r="M150" i="26" s="1"/>
  <c r="M337" i="26"/>
  <c r="M133" i="26" a="1"/>
  <c r="M133" i="26" s="1"/>
  <c r="U342" i="26"/>
  <c r="U155" i="26" a="1"/>
  <c r="U155" i="26" s="1"/>
  <c r="U138" i="26" a="1"/>
  <c r="U138" i="26" s="1"/>
  <c r="AB130" i="27"/>
  <c r="AA148" i="27"/>
  <c r="U155" i="25" a="1"/>
  <c r="U155" i="25" s="1"/>
  <c r="U138" i="25" a="1"/>
  <c r="U138" i="25" s="1"/>
  <c r="U342" i="25"/>
  <c r="U131" i="25" a="1"/>
  <c r="U131" i="25" s="1"/>
  <c r="U148" i="25" a="1"/>
  <c r="U148" i="25" s="1"/>
  <c r="U335" i="25"/>
  <c r="L344" i="33"/>
  <c r="K41" i="26"/>
  <c r="K114" i="26" s="1" a="1"/>
  <c r="K114" i="26" s="1"/>
  <c r="K46" i="26"/>
  <c r="K119" i="26" s="1" a="1"/>
  <c r="K119" i="26" s="1"/>
  <c r="K38" i="26"/>
  <c r="K43" i="26"/>
  <c r="K116" i="26" s="1" a="1"/>
  <c r="K116" i="26" s="1"/>
  <c r="K39" i="26"/>
  <c r="K49" i="26"/>
  <c r="K122" i="26" s="1" a="1"/>
  <c r="K122" i="26" s="1"/>
  <c r="K42" i="26"/>
  <c r="K115" i="26" s="1" a="1"/>
  <c r="K115" i="26" s="1"/>
  <c r="K47" i="26"/>
  <c r="K120" i="26" s="1" a="1"/>
  <c r="K120" i="26" s="1"/>
  <c r="K44" i="26"/>
  <c r="K117" i="26" s="1" a="1"/>
  <c r="K117" i="26" s="1"/>
  <c r="K40" i="26"/>
  <c r="K113" i="26" s="1" a="1"/>
  <c r="K113" i="26" s="1"/>
  <c r="K48" i="26"/>
  <c r="K121" i="26" s="1" a="1"/>
  <c r="K121" i="26" s="1"/>
  <c r="K45" i="26"/>
  <c r="K118" i="26" s="1" a="1"/>
  <c r="K118" i="26" s="1"/>
  <c r="AA153" i="27"/>
  <c r="M335" i="33"/>
  <c r="M148" i="33" a="1"/>
  <c r="M148" i="33" s="1"/>
  <c r="M131" i="33" a="1"/>
  <c r="M131" i="33" s="1"/>
  <c r="U339" i="33"/>
  <c r="U152" i="33" a="1"/>
  <c r="U152" i="33" s="1"/>
  <c r="U135" i="33" a="1"/>
  <c r="U135" i="33" s="1"/>
  <c r="M333" i="33"/>
  <c r="M129" i="33" a="1"/>
  <c r="M129" i="33" s="1"/>
  <c r="L290" i="25" a="1"/>
  <c r="L290" i="25" s="1"/>
  <c r="L365" i="25" s="1"/>
  <c r="T205" i="28"/>
  <c r="T206" i="28"/>
  <c r="T207" i="28"/>
  <c r="T208" i="28"/>
  <c r="T201" i="28"/>
  <c r="T209" i="28"/>
  <c r="T210" i="28"/>
  <c r="T202" i="28"/>
  <c r="T211" i="28"/>
  <c r="T203" i="28"/>
  <c r="T212" i="28"/>
  <c r="T204" i="28"/>
  <c r="AB139" i="30"/>
  <c r="V32" i="28"/>
  <c r="N26" i="28"/>
  <c r="V192" i="28"/>
  <c r="N197" i="28"/>
  <c r="V193" i="28"/>
  <c r="V191" i="28"/>
  <c r="V186" i="28"/>
  <c r="V24" i="28"/>
  <c r="N27" i="28"/>
  <c r="N190" i="28"/>
  <c r="V31" i="28"/>
  <c r="V194" i="28"/>
  <c r="V189" i="28"/>
  <c r="V33" i="28"/>
  <c r="V187" i="28"/>
  <c r="N25" i="28"/>
  <c r="V196" i="28"/>
  <c r="V188" i="28"/>
  <c r="N23" i="28"/>
  <c r="N193" i="28"/>
  <c r="N186" i="28"/>
  <c r="N28" i="28"/>
  <c r="N24" i="28"/>
  <c r="N32" i="28"/>
  <c r="V197" i="28"/>
  <c r="V25" i="28"/>
  <c r="V27" i="28"/>
  <c r="V190" i="28"/>
  <c r="N34" i="28"/>
  <c r="V26" i="28"/>
  <c r="V23" i="28"/>
  <c r="N187" i="28"/>
  <c r="V30" i="28"/>
  <c r="V34" i="28"/>
  <c r="V195" i="28"/>
  <c r="N189" i="28"/>
  <c r="V29" i="28"/>
  <c r="N192" i="28"/>
  <c r="N195" i="28"/>
  <c r="V28" i="28"/>
  <c r="N188" i="28"/>
  <c r="N196" i="28"/>
  <c r="N31" i="28"/>
  <c r="N191" i="28"/>
  <c r="N33" i="28"/>
  <c r="N194" i="28"/>
  <c r="N30" i="28"/>
  <c r="N29" i="28"/>
  <c r="AB131" i="33"/>
  <c r="T140" i="31"/>
  <c r="AB128" i="31"/>
  <c r="AB131" i="30"/>
  <c r="U340" i="32"/>
  <c r="U136" i="32" a="1"/>
  <c r="U136" i="32" s="1"/>
  <c r="U153" i="32" a="1"/>
  <c r="U153" i="32" s="1"/>
  <c r="S375" i="28"/>
  <c r="AA375" i="28" s="1"/>
  <c r="AA138" i="28"/>
  <c r="K205" i="31"/>
  <c r="K206" i="31"/>
  <c r="K207" i="31"/>
  <c r="K208" i="31"/>
  <c r="K201" i="31"/>
  <c r="K209" i="31"/>
  <c r="K202" i="31"/>
  <c r="K210" i="31"/>
  <c r="K211" i="31"/>
  <c r="K203" i="31"/>
  <c r="K212" i="31"/>
  <c r="K204" i="31"/>
  <c r="S372" i="32"/>
  <c r="AA372" i="32" s="1"/>
  <c r="AA135" i="32"/>
  <c r="AA139" i="31"/>
  <c r="S376" i="31"/>
  <c r="AA376" i="31" s="1"/>
  <c r="AA147" i="27"/>
  <c r="AB131" i="28"/>
  <c r="T205" i="31"/>
  <c r="T206" i="31"/>
  <c r="T207" i="31"/>
  <c r="T208" i="31"/>
  <c r="T201" i="31"/>
  <c r="T209" i="31"/>
  <c r="T210" i="31"/>
  <c r="T202" i="31"/>
  <c r="T211" i="31"/>
  <c r="T203" i="31"/>
  <c r="T212" i="31"/>
  <c r="T204" i="31"/>
  <c r="U128" i="29" a="1"/>
  <c r="U128" i="29" s="1"/>
  <c r="U35" i="29"/>
  <c r="U332" i="29"/>
  <c r="S49" i="26"/>
  <c r="S122" i="26" s="1" a="1"/>
  <c r="S122" i="26" s="1"/>
  <c r="S41" i="26"/>
  <c r="S114" i="26" s="1" a="1"/>
  <c r="S114" i="26" s="1"/>
  <c r="S42" i="26"/>
  <c r="S115" i="26" s="1" a="1"/>
  <c r="S115" i="26" s="1"/>
  <c r="S43" i="26"/>
  <c r="S116" i="26" s="1" a="1"/>
  <c r="S116" i="26" s="1"/>
  <c r="S39" i="26"/>
  <c r="S47" i="26"/>
  <c r="S120" i="26" s="1" a="1"/>
  <c r="S120" i="26" s="1"/>
  <c r="S44" i="26"/>
  <c r="S117" i="26" s="1" a="1"/>
  <c r="S117" i="26" s="1"/>
  <c r="S40" i="26"/>
  <c r="S113" i="26" s="1" a="1"/>
  <c r="S113" i="26" s="1"/>
  <c r="S48" i="26"/>
  <c r="S121" i="26" s="1" a="1"/>
  <c r="S121" i="26" s="1"/>
  <c r="S45" i="26"/>
  <c r="S118" i="26" s="1" a="1"/>
  <c r="S118" i="26" s="1"/>
  <c r="S38" i="26"/>
  <c r="S46" i="26"/>
  <c r="S119" i="26" s="1" a="1"/>
  <c r="S119" i="26" s="1"/>
  <c r="AB150" i="29"/>
  <c r="U335" i="31"/>
  <c r="U148" i="31" a="1"/>
  <c r="U148" i="31" s="1"/>
  <c r="U131" i="31" a="1"/>
  <c r="U131" i="31" s="1"/>
  <c r="M342" i="31"/>
  <c r="M155" i="31" a="1"/>
  <c r="M155" i="31" s="1"/>
  <c r="M138" i="31" a="1"/>
  <c r="M138" i="31" s="1"/>
  <c r="M339" i="31"/>
  <c r="M152" i="31" a="1"/>
  <c r="M152" i="31" s="1"/>
  <c r="M135" i="31" a="1"/>
  <c r="M135" i="31" s="1"/>
  <c r="S373" i="32"/>
  <c r="AA373" i="32" s="1"/>
  <c r="AA136" i="32"/>
  <c r="AB133" i="28"/>
  <c r="AA150" i="25"/>
  <c r="K365" i="27"/>
  <c r="K377" i="27" s="1"/>
  <c r="K421" i="27" s="1"/>
  <c r="K140" i="27"/>
  <c r="K378" i="27" s="1"/>
  <c r="AB147" i="30"/>
  <c r="AA118" i="30"/>
  <c r="AA152" i="26"/>
  <c r="E10" i="28"/>
  <c r="M340" i="28"/>
  <c r="M153" i="28" a="1"/>
  <c r="M153" i="28" s="1"/>
  <c r="M136" i="28" a="1"/>
  <c r="M136" i="28" s="1"/>
  <c r="U336" i="28"/>
  <c r="U149" i="28" a="1"/>
  <c r="U149" i="28" s="1"/>
  <c r="U132" i="28" a="1"/>
  <c r="U132" i="28" s="1"/>
  <c r="M148" i="28" a="1"/>
  <c r="M148" i="28" s="1"/>
  <c r="M131" i="28" a="1"/>
  <c r="M131" i="28" s="1"/>
  <c r="M335" i="28"/>
  <c r="AB149" i="30"/>
  <c r="AA154" i="25"/>
  <c r="AA153" i="29"/>
  <c r="AA152" i="28"/>
  <c r="AB138" i="28"/>
  <c r="AB128" i="26"/>
  <c r="T140" i="26"/>
  <c r="AA155" i="25"/>
  <c r="S317" i="30" a="1"/>
  <c r="S317" i="30" s="1"/>
  <c r="S284" i="30" a="1"/>
  <c r="S284" i="30" s="1"/>
  <c r="T209" i="32"/>
  <c r="T202" i="32"/>
  <c r="T206" i="32"/>
  <c r="T203" i="32"/>
  <c r="T210" i="32"/>
  <c r="T207" i="32"/>
  <c r="T208" i="32"/>
  <c r="T201" i="32"/>
  <c r="T211" i="32"/>
  <c r="T212" i="32"/>
  <c r="T204" i="32"/>
  <c r="T205" i="32"/>
  <c r="AB153" i="28"/>
  <c r="AA153" i="26"/>
  <c r="AB154" i="25"/>
  <c r="AB153" i="31"/>
  <c r="AB138" i="32"/>
  <c r="U337" i="26"/>
  <c r="U133" i="26" a="1"/>
  <c r="U133" i="26" s="1"/>
  <c r="U150" i="26" a="1"/>
  <c r="U150" i="26" s="1"/>
  <c r="U340" i="26"/>
  <c r="U153" i="26" a="1"/>
  <c r="U153" i="26" s="1"/>
  <c r="U136" i="26" a="1"/>
  <c r="U136" i="26" s="1"/>
  <c r="AA151" i="33"/>
  <c r="AB147" i="27"/>
  <c r="S366" i="25"/>
  <c r="AA366" i="25" s="1"/>
  <c r="AA129" i="25"/>
  <c r="S43" i="27"/>
  <c r="S116" i="27" s="1" a="1"/>
  <c r="S116" i="27" s="1"/>
  <c r="S38" i="27"/>
  <c r="S47" i="27"/>
  <c r="S120" i="27" s="1" a="1"/>
  <c r="S120" i="27" s="1"/>
  <c r="S45" i="27"/>
  <c r="S118" i="27" s="1" a="1"/>
  <c r="S118" i="27" s="1"/>
  <c r="S39" i="27"/>
  <c r="S46" i="27"/>
  <c r="S119" i="27" s="1" a="1"/>
  <c r="S119" i="27" s="1"/>
  <c r="S48" i="27"/>
  <c r="S121" i="27" s="1" a="1"/>
  <c r="S121" i="27" s="1"/>
  <c r="S40" i="27"/>
  <c r="S113" i="27" s="1" a="1"/>
  <c r="S113" i="27" s="1"/>
  <c r="S49" i="27"/>
  <c r="S122" i="27" s="1" a="1"/>
  <c r="S122" i="27" s="1"/>
  <c r="S41" i="27"/>
  <c r="S114" i="27" s="1" a="1"/>
  <c r="S114" i="27" s="1"/>
  <c r="S42" i="27"/>
  <c r="S115" i="27" s="1" a="1"/>
  <c r="S115" i="27" s="1"/>
  <c r="S44" i="27"/>
  <c r="S117" i="27" s="1" a="1"/>
  <c r="S117" i="27" s="1"/>
  <c r="S370" i="28"/>
  <c r="AA370" i="28" s="1"/>
  <c r="AA133" i="28"/>
  <c r="K365" i="26"/>
  <c r="K377" i="26" s="1"/>
  <c r="K421" i="26" s="1"/>
  <c r="K140" i="26"/>
  <c r="K378" i="26" s="1"/>
  <c r="M35" i="33"/>
  <c r="M334" i="33"/>
  <c r="M130" i="33" a="1"/>
  <c r="M130" i="33" s="1"/>
  <c r="M147" i="33" a="1"/>
  <c r="M147" i="33" s="1"/>
  <c r="U338" i="33"/>
  <c r="U151" i="33" a="1"/>
  <c r="U151" i="33" s="1"/>
  <c r="U134" i="33" a="1"/>
  <c r="U134" i="33" s="1"/>
  <c r="U334" i="33"/>
  <c r="U130" i="33" a="1"/>
  <c r="U130" i="33" s="1"/>
  <c r="U147" i="33" a="1"/>
  <c r="U147" i="33" s="1"/>
  <c r="S375" i="32"/>
  <c r="AA375" i="32" s="1"/>
  <c r="AA138" i="32"/>
  <c r="S376" i="25"/>
  <c r="AA376" i="25" s="1"/>
  <c r="AA139" i="25"/>
  <c r="AB156" i="30"/>
  <c r="T344" i="25"/>
  <c r="AB148" i="33"/>
  <c r="AB150" i="33"/>
  <c r="AB150" i="30"/>
  <c r="AA155" i="28"/>
  <c r="AB133" i="33"/>
  <c r="AB138" i="25"/>
  <c r="AA152" i="32"/>
  <c r="M341" i="32"/>
  <c r="M154" i="32" a="1"/>
  <c r="M154" i="32" s="1"/>
  <c r="M137" i="32" a="1"/>
  <c r="M137" i="32" s="1"/>
  <c r="AB148" i="28"/>
  <c r="U334" i="29"/>
  <c r="U147" i="29" a="1"/>
  <c r="U147" i="29" s="1"/>
  <c r="U130" i="29" a="1"/>
  <c r="U130" i="29" s="1"/>
  <c r="AB130" i="28"/>
  <c r="S365" i="26"/>
  <c r="AA128" i="26"/>
  <c r="AB133" i="29"/>
  <c r="L344" i="30"/>
  <c r="AA155" i="33"/>
  <c r="U198" i="31"/>
  <c r="AB150" i="28"/>
  <c r="K344" i="27"/>
  <c r="S376" i="29"/>
  <c r="AA376" i="29" s="1"/>
  <c r="AA139" i="29"/>
  <c r="AA117" i="30"/>
  <c r="AB128" i="32"/>
  <c r="T140" i="32"/>
  <c r="AB156" i="28"/>
  <c r="M198" i="28"/>
  <c r="U335" i="28"/>
  <c r="U148" i="28" a="1"/>
  <c r="U148" i="28" s="1"/>
  <c r="U131" i="28" a="1"/>
  <c r="U131" i="28" s="1"/>
  <c r="AB138" i="33"/>
  <c r="AB132" i="30"/>
  <c r="AB136" i="26"/>
  <c r="L344" i="27"/>
  <c r="S374" i="25"/>
  <c r="AA374" i="25" s="1"/>
  <c r="AA137" i="25"/>
  <c r="AB155" i="28"/>
  <c r="AB151" i="25"/>
  <c r="AB132" i="28"/>
  <c r="S308" i="30" a="1"/>
  <c r="S308" i="30" s="1"/>
  <c r="S275" i="30" a="1"/>
  <c r="S275" i="30" s="1"/>
  <c r="S371" i="32"/>
  <c r="AA371" i="32" s="1"/>
  <c r="AA134" i="32"/>
  <c r="S366" i="26"/>
  <c r="AA366" i="26" s="1"/>
  <c r="AA129" i="26"/>
  <c r="AB137" i="25"/>
  <c r="S205" i="32"/>
  <c r="S209" i="32"/>
  <c r="S202" i="32"/>
  <c r="S206" i="32"/>
  <c r="S203" i="32"/>
  <c r="S210" i="32"/>
  <c r="S211" i="32"/>
  <c r="S212" i="32"/>
  <c r="S204" i="32"/>
  <c r="S207" i="32"/>
  <c r="S208" i="32"/>
  <c r="S201" i="32"/>
  <c r="AB155" i="32"/>
  <c r="M198" i="26"/>
  <c r="U339" i="26"/>
  <c r="U135" i="26" a="1"/>
  <c r="U135" i="26" s="1"/>
  <c r="U152" i="26" a="1"/>
  <c r="U152" i="26" s="1"/>
  <c r="S365" i="27"/>
  <c r="AA128" i="27"/>
  <c r="S140" i="27"/>
  <c r="U198" i="25"/>
  <c r="U337" i="25"/>
  <c r="U150" i="25" a="1"/>
  <c r="U150" i="25" s="1"/>
  <c r="U133" i="25" a="1"/>
  <c r="U133" i="25" s="1"/>
  <c r="U336" i="25"/>
  <c r="U149" i="25" a="1"/>
  <c r="U149" i="25" s="1"/>
  <c r="U132" i="25" a="1"/>
  <c r="U132" i="25" s="1"/>
  <c r="AA150" i="28"/>
  <c r="L140" i="33"/>
  <c r="K344" i="26"/>
  <c r="AA152" i="27"/>
  <c r="AB134" i="32"/>
  <c r="U340" i="33"/>
  <c r="U153" i="33" a="1"/>
  <c r="U153" i="33" s="1"/>
  <c r="U136" i="33" a="1"/>
  <c r="U136" i="33" s="1"/>
  <c r="AA155" i="32"/>
  <c r="AA156" i="25"/>
  <c r="AB133" i="30"/>
  <c r="AB131" i="25"/>
  <c r="L43" i="31"/>
  <c r="L116" i="31" s="1" a="1"/>
  <c r="L116" i="31" s="1"/>
  <c r="T44" i="31"/>
  <c r="T117" i="31" s="1" a="1"/>
  <c r="T117" i="31" s="1"/>
  <c r="L39" i="31"/>
  <c r="L47" i="31"/>
  <c r="L120" i="31" s="1" a="1"/>
  <c r="L120" i="31" s="1"/>
  <c r="L48" i="31"/>
  <c r="L121" i="31" s="1" a="1"/>
  <c r="L121" i="31" s="1"/>
  <c r="L40" i="31"/>
  <c r="L113" i="31" s="1" a="1"/>
  <c r="L113" i="31" s="1"/>
  <c r="L44" i="31"/>
  <c r="L117" i="31" s="1" a="1"/>
  <c r="L117" i="31" s="1"/>
  <c r="T46" i="31"/>
  <c r="T119" i="31" s="1" a="1"/>
  <c r="T119" i="31" s="1"/>
  <c r="T42" i="31"/>
  <c r="T115" i="31" s="1" a="1"/>
  <c r="T115" i="31" s="1"/>
  <c r="L49" i="31"/>
  <c r="L122" i="31" s="1" a="1"/>
  <c r="L122" i="31" s="1"/>
  <c r="T43" i="31"/>
  <c r="T116" i="31" s="1" a="1"/>
  <c r="T116" i="31" s="1"/>
  <c r="L45" i="31"/>
  <c r="L118" i="31" s="1" a="1"/>
  <c r="L118" i="31" s="1"/>
  <c r="T45" i="31"/>
  <c r="T118" i="31" s="1" a="1"/>
  <c r="T118" i="31" s="1"/>
  <c r="L41" i="31"/>
  <c r="L114" i="31" s="1" a="1"/>
  <c r="L114" i="31" s="1"/>
  <c r="T38" i="31"/>
  <c r="T47" i="31"/>
  <c r="T120" i="31" s="1" a="1"/>
  <c r="T120" i="31" s="1"/>
  <c r="T48" i="31"/>
  <c r="T121" i="31" s="1" a="1"/>
  <c r="T121" i="31" s="1"/>
  <c r="T39" i="31"/>
  <c r="T40" i="31"/>
  <c r="T113" i="31" s="1" a="1"/>
  <c r="T113" i="31" s="1"/>
  <c r="L38" i="31"/>
  <c r="T49" i="31"/>
  <c r="T122" i="31" s="1" a="1"/>
  <c r="T122" i="31" s="1"/>
  <c r="L46" i="31"/>
  <c r="L119" i="31" s="1" a="1"/>
  <c r="L119" i="31" s="1"/>
  <c r="T41" i="31"/>
  <c r="T114" i="31" s="1" a="1"/>
  <c r="T114" i="31" s="1"/>
  <c r="L42" i="31"/>
  <c r="L115" i="31" s="1" a="1"/>
  <c r="L115" i="31" s="1"/>
  <c r="K42" i="29"/>
  <c r="K115" i="29" s="1" a="1"/>
  <c r="K115" i="29" s="1"/>
  <c r="K49" i="29"/>
  <c r="K122" i="29" s="1" a="1"/>
  <c r="K122" i="29" s="1"/>
  <c r="K41" i="29"/>
  <c r="K114" i="29" s="1" a="1"/>
  <c r="K114" i="29" s="1"/>
  <c r="K43" i="29"/>
  <c r="K116" i="29" s="1" a="1"/>
  <c r="K116" i="29" s="1"/>
  <c r="K44" i="29"/>
  <c r="K117" i="29" s="1" a="1"/>
  <c r="K117" i="29" s="1"/>
  <c r="K45" i="29"/>
  <c r="K118" i="29" s="1" a="1"/>
  <c r="K118" i="29" s="1"/>
  <c r="K38" i="29"/>
  <c r="K46" i="29"/>
  <c r="K119" i="29" s="1" a="1"/>
  <c r="K119" i="29" s="1"/>
  <c r="K39" i="29"/>
  <c r="K47" i="29"/>
  <c r="K120" i="29" s="1" a="1"/>
  <c r="K120" i="29" s="1"/>
  <c r="K48" i="29"/>
  <c r="K121" i="29" s="1" a="1"/>
  <c r="K121" i="29" s="1"/>
  <c r="K40" i="29"/>
  <c r="K113" i="29" s="1" a="1"/>
  <c r="K113" i="29" s="1"/>
  <c r="U339" i="29"/>
  <c r="U152" i="29" a="1"/>
  <c r="U152" i="29" s="1"/>
  <c r="U135" i="29" a="1"/>
  <c r="U135" i="29" s="1"/>
  <c r="AB147" i="28"/>
  <c r="S365" i="29"/>
  <c r="AA128" i="29"/>
  <c r="M336" i="31"/>
  <c r="M132" i="31" a="1"/>
  <c r="M132" i="31" s="1"/>
  <c r="M149" i="31" a="1"/>
  <c r="M149" i="31" s="1"/>
  <c r="T344" i="28"/>
  <c r="S374" i="27"/>
  <c r="AA374" i="27" s="1"/>
  <c r="AA137" i="27"/>
  <c r="AA156" i="29"/>
  <c r="AB139" i="28"/>
  <c r="U337" i="28"/>
  <c r="U150" i="28" a="1"/>
  <c r="U150" i="28" s="1"/>
  <c r="U133" i="28" a="1"/>
  <c r="U133" i="28" s="1"/>
  <c r="U198" i="28"/>
  <c r="U343" i="28"/>
  <c r="U139" i="28" a="1"/>
  <c r="U139" i="28" s="1"/>
  <c r="U156" i="28" a="1"/>
  <c r="U156" i="28" s="1"/>
  <c r="S372" i="25"/>
  <c r="AA372" i="25" s="1"/>
  <c r="AA135" i="25"/>
  <c r="AB155" i="33"/>
  <c r="S374" i="31"/>
  <c r="AA374" i="31" s="1"/>
  <c r="AA137" i="31"/>
  <c r="AB153" i="26"/>
  <c r="L140" i="27"/>
  <c r="S205" i="26"/>
  <c r="S206" i="26"/>
  <c r="S207" i="26"/>
  <c r="S208" i="26"/>
  <c r="S201" i="26"/>
  <c r="S209" i="26"/>
  <c r="S210" i="26"/>
  <c r="S202" i="26"/>
  <c r="S211" i="26"/>
  <c r="S203" i="26"/>
  <c r="S212" i="26"/>
  <c r="S204" i="26"/>
  <c r="AA131" i="29"/>
  <c r="S368" i="29"/>
  <c r="AA368" i="29" s="1"/>
  <c r="AB134" i="25"/>
  <c r="AB149" i="28"/>
  <c r="S316" i="30" a="1"/>
  <c r="S316" i="30" s="1"/>
  <c r="S283" i="30" a="1"/>
  <c r="S283" i="30" s="1"/>
  <c r="AB132" i="29"/>
  <c r="T140" i="33"/>
  <c r="AB128" i="33"/>
  <c r="AA151" i="32"/>
  <c r="AA290" i="32"/>
  <c r="AA302" i="32" s="1"/>
  <c r="S302" i="32"/>
  <c r="M336" i="26"/>
  <c r="M132" i="26" a="1"/>
  <c r="M132" i="26" s="1"/>
  <c r="M149" i="26" a="1"/>
  <c r="M149" i="26" s="1"/>
  <c r="S371" i="33"/>
  <c r="AA371" i="33" s="1"/>
  <c r="AA134" i="33"/>
  <c r="AB150" i="27"/>
  <c r="S344" i="27"/>
  <c r="T204" i="25"/>
  <c r="T205" i="25"/>
  <c r="T206" i="25"/>
  <c r="T207" i="25"/>
  <c r="T208" i="25"/>
  <c r="T201" i="25"/>
  <c r="T209" i="25"/>
  <c r="T210" i="25"/>
  <c r="T202" i="25"/>
  <c r="T211" i="25"/>
  <c r="T203" i="25"/>
  <c r="T212" i="25"/>
  <c r="U130" i="25" a="1"/>
  <c r="U130" i="25" s="1"/>
  <c r="U334" i="25"/>
  <c r="U147" i="25" a="1"/>
  <c r="U147" i="25" s="1"/>
  <c r="U341" i="25"/>
  <c r="U137" i="25" a="1"/>
  <c r="U137" i="25" s="1"/>
  <c r="U154" i="25" a="1"/>
  <c r="U154" i="25" s="1"/>
  <c r="AA135" i="27"/>
  <c r="S372" i="27"/>
  <c r="AA372" i="27" s="1"/>
  <c r="AB151" i="32"/>
  <c r="AA130" i="33"/>
  <c r="S367" i="33"/>
  <c r="AA367" i="33" s="1"/>
  <c r="M338" i="33"/>
  <c r="M151" i="33" a="1"/>
  <c r="M151" i="33" s="1"/>
  <c r="M134" i="33" a="1"/>
  <c r="M134" i="33" s="1"/>
  <c r="M156" i="33" a="1"/>
  <c r="M156" i="33" s="1"/>
  <c r="M139" i="33" a="1"/>
  <c r="M139" i="33" s="1"/>
  <c r="M343" i="33"/>
  <c r="S371" i="29"/>
  <c r="AA371" i="29" s="1"/>
  <c r="AA134" i="29"/>
  <c r="S365" i="28"/>
  <c r="S140" i="28"/>
  <c r="AA128" i="28"/>
  <c r="AB148" i="25"/>
  <c r="K365" i="29"/>
  <c r="K377" i="29" s="1"/>
  <c r="K421" i="29" s="1"/>
  <c r="K140" i="29"/>
  <c r="K378" i="29" s="1"/>
  <c r="M198" i="29"/>
  <c r="M333" i="29"/>
  <c r="M129" i="29" a="1"/>
  <c r="M129" i="29" s="1"/>
  <c r="U342" i="29"/>
  <c r="U155" i="29" a="1"/>
  <c r="U155" i="29" s="1"/>
  <c r="U138" i="29" a="1"/>
  <c r="U138" i="29" s="1"/>
  <c r="L140" i="29"/>
  <c r="S42" i="29"/>
  <c r="S115" i="29" s="1" a="1"/>
  <c r="S115" i="29" s="1"/>
  <c r="S43" i="29"/>
  <c r="S116" i="29" s="1" a="1"/>
  <c r="S116" i="29" s="1"/>
  <c r="S44" i="29"/>
  <c r="S117" i="29" s="1" a="1"/>
  <c r="S117" i="29" s="1"/>
  <c r="S45" i="29"/>
  <c r="S118" i="29" s="1" a="1"/>
  <c r="S118" i="29" s="1"/>
  <c r="S38" i="29"/>
  <c r="S46" i="29"/>
  <c r="S119" i="29" s="1" a="1"/>
  <c r="S119" i="29" s="1"/>
  <c r="S47" i="29"/>
  <c r="S120" i="29" s="1" a="1"/>
  <c r="S120" i="29" s="1"/>
  <c r="S39" i="29"/>
  <c r="S48" i="29"/>
  <c r="S121" i="29" s="1" a="1"/>
  <c r="S121" i="29" s="1"/>
  <c r="S40" i="29"/>
  <c r="S113" i="29" s="1" a="1"/>
  <c r="S113" i="29" s="1"/>
  <c r="S49" i="29"/>
  <c r="S122" i="29" s="1" a="1"/>
  <c r="S122" i="29" s="1"/>
  <c r="S41" i="29"/>
  <c r="S114" i="29" s="1" a="1"/>
  <c r="S114" i="29" s="1"/>
  <c r="S375" i="33"/>
  <c r="AA375" i="33" s="1"/>
  <c r="AA138" i="33"/>
  <c r="U337" i="31"/>
  <c r="U150" i="31" a="1"/>
  <c r="U150" i="31" s="1"/>
  <c r="U133" i="31" a="1"/>
  <c r="U133" i="31" s="1"/>
  <c r="AA154" i="27"/>
  <c r="T344" i="32"/>
  <c r="M342" i="28"/>
  <c r="M138" i="28" a="1"/>
  <c r="M138" i="28" s="1"/>
  <c r="M155" i="28" a="1"/>
  <c r="M155" i="28" s="1"/>
  <c r="AA152" i="25"/>
  <c r="AA154" i="31"/>
  <c r="AB154" i="31"/>
  <c r="K279" i="30" a="1"/>
  <c r="K279" i="30" s="1"/>
  <c r="K353" i="30" s="1"/>
  <c r="K312" i="30" a="1"/>
  <c r="K312" i="30" s="1"/>
  <c r="K387" i="30" s="1"/>
  <c r="S302" i="26"/>
  <c r="AA290" i="26"/>
  <c r="AA302" i="26" s="1"/>
  <c r="AA148" i="29"/>
  <c r="S374" i="33"/>
  <c r="AA374" i="33" s="1"/>
  <c r="AA137" i="33"/>
  <c r="AB135" i="28"/>
  <c r="S315" i="30" a="1"/>
  <c r="S315" i="30" s="1"/>
  <c r="S282" i="30" a="1"/>
  <c r="S282" i="30" s="1"/>
  <c r="AB149" i="29"/>
  <c r="T344" i="33"/>
  <c r="AB152" i="29"/>
  <c r="S376" i="33"/>
  <c r="AA376" i="33" s="1"/>
  <c r="AA139" i="33"/>
  <c r="AB148" i="32"/>
  <c r="M130" i="26" a="1"/>
  <c r="M130" i="26" s="1"/>
  <c r="M334" i="26"/>
  <c r="M147" i="26" a="1"/>
  <c r="M147" i="26" s="1"/>
  <c r="M333" i="26"/>
  <c r="M129" i="26" a="1"/>
  <c r="M129" i="26" s="1"/>
  <c r="S368" i="28"/>
  <c r="AA368" i="28" s="1"/>
  <c r="AA131" i="28"/>
  <c r="AB133" i="27"/>
  <c r="AB155" i="29"/>
  <c r="S375" i="29"/>
  <c r="AA375" i="29" s="1"/>
  <c r="AA138" i="29"/>
  <c r="S373" i="33"/>
  <c r="AA373" i="33" s="1"/>
  <c r="AA136" i="33"/>
  <c r="M336" i="25"/>
  <c r="M149" i="25" a="1"/>
  <c r="M149" i="25" s="1"/>
  <c r="M132" i="25" a="1"/>
  <c r="M132" i="25" s="1"/>
  <c r="M339" i="25"/>
  <c r="M152" i="25" a="1"/>
  <c r="M152" i="25" s="1"/>
  <c r="M135" i="25" a="1"/>
  <c r="M135" i="25" s="1"/>
  <c r="M332" i="25"/>
  <c r="M35" i="25"/>
  <c r="M128" i="25" a="1"/>
  <c r="M128" i="25" s="1"/>
  <c r="AA147" i="33"/>
  <c r="M337" i="33"/>
  <c r="M150" i="33" a="1"/>
  <c r="M150" i="33" s="1"/>
  <c r="M133" i="33" a="1"/>
  <c r="M133" i="33" s="1"/>
  <c r="S367" i="28"/>
  <c r="AA367" i="28" s="1"/>
  <c r="AA130" i="28"/>
  <c r="AA149" i="25"/>
  <c r="AA151" i="29"/>
  <c r="P325" i="20" a="1"/>
  <c r="P325" i="20" s="1"/>
  <c r="Q127" i="1"/>
  <c r="Q16" i="7" s="1"/>
  <c r="G14" i="20"/>
  <c r="Q105" i="1"/>
  <c r="Q120" i="1" s="1"/>
  <c r="Q136" i="1" s="1"/>
  <c r="K136" i="1"/>
  <c r="F126" i="1"/>
  <c r="N120" i="1"/>
  <c r="N136" i="1" s="1"/>
  <c r="O119" i="1"/>
  <c r="O135" i="1" s="1"/>
  <c r="O143" i="1" s="1"/>
  <c r="G7" i="26" s="1"/>
  <c r="J120" i="1"/>
  <c r="J136" i="1" s="1"/>
  <c r="I120" i="1"/>
  <c r="I136" i="1" s="1"/>
  <c r="O127" i="1"/>
  <c r="O16" i="7" s="1"/>
  <c r="M120" i="1"/>
  <c r="M136" i="1" s="1"/>
  <c r="L120" i="1"/>
  <c r="L136" i="1" s="1"/>
  <c r="L119" i="1"/>
  <c r="L135" i="1" s="1"/>
  <c r="L143" i="1" s="1"/>
  <c r="G7" i="30" s="1"/>
  <c r="O120" i="1"/>
  <c r="O136" i="1" s="1"/>
  <c r="L127" i="1"/>
  <c r="L16" i="7" s="1"/>
  <c r="N119" i="1"/>
  <c r="N135" i="1" s="1"/>
  <c r="N143" i="1" s="1"/>
  <c r="G7" i="32" s="1"/>
  <c r="N127" i="1"/>
  <c r="N16" i="7" s="1"/>
  <c r="P105" i="1"/>
  <c r="X163" i="20" a="1"/>
  <c r="X163" i="20" s="1"/>
  <c r="X325" i="20" a="1"/>
  <c r="X325" i="20" s="1"/>
  <c r="P163" i="20" a="1"/>
  <c r="P163" i="20" s="1"/>
  <c r="T283" i="20" a="1"/>
  <c r="T283" i="20" s="1"/>
  <c r="T299" i="20" a="1"/>
  <c r="T299" i="20" s="1"/>
  <c r="T374" i="20" s="1"/>
  <c r="K201" i="20"/>
  <c r="K206" i="20"/>
  <c r="K312" i="20" s="1" a="1"/>
  <c r="K312" i="20" s="1"/>
  <c r="K207" i="20"/>
  <c r="K313" i="20" s="1" a="1"/>
  <c r="K313" i="20" s="1"/>
  <c r="K208" i="20"/>
  <c r="K314" i="20" s="1" a="1"/>
  <c r="K314" i="20" s="1"/>
  <c r="K209" i="20"/>
  <c r="K315" i="20" s="1" a="1"/>
  <c r="K315" i="20" s="1"/>
  <c r="K210" i="20"/>
  <c r="K316" i="20" s="1" a="1"/>
  <c r="K316" i="20" s="1"/>
  <c r="K211" i="20"/>
  <c r="K317" i="20" s="1" a="1"/>
  <c r="K317" i="20" s="1"/>
  <c r="K212" i="20"/>
  <c r="K318" i="20" s="1" a="1"/>
  <c r="K318" i="20" s="1"/>
  <c r="F97" i="1"/>
  <c r="F133" i="1"/>
  <c r="H144" i="1"/>
  <c r="H7" i="20" s="1"/>
  <c r="I143" i="1"/>
  <c r="G7" i="27" s="1"/>
  <c r="J143" i="1"/>
  <c r="G7" i="29" s="1"/>
  <c r="M143" i="1"/>
  <c r="G7" i="31" s="1"/>
  <c r="Q142" i="1"/>
  <c r="F7" i="33" s="1"/>
  <c r="K143" i="1"/>
  <c r="G7" i="28" s="1"/>
  <c r="K49" i="20"/>
  <c r="K122" i="20" s="1" a="1"/>
  <c r="K122" i="20" s="1"/>
  <c r="K38" i="20"/>
  <c r="K145" i="20" s="1" a="1"/>
  <c r="K145" i="20" s="1"/>
  <c r="L41" i="20"/>
  <c r="L114" i="20" s="1" a="1"/>
  <c r="L114" i="20" s="1"/>
  <c r="L49" i="20"/>
  <c r="L122" i="20" s="1" a="1"/>
  <c r="L122" i="20" s="1"/>
  <c r="K344" i="20"/>
  <c r="F104" i="1"/>
  <c r="P143" i="1"/>
  <c r="G7" i="25" s="1"/>
  <c r="K40" i="20"/>
  <c r="K113" i="20" s="1" a="1"/>
  <c r="K113" i="20" s="1"/>
  <c r="K39" i="20"/>
  <c r="T46" i="20"/>
  <c r="T119" i="20" s="1" a="1"/>
  <c r="T119" i="20" s="1"/>
  <c r="T48" i="20"/>
  <c r="T41" i="20"/>
  <c r="T114" i="20" s="1" a="1"/>
  <c r="T114" i="20" s="1"/>
  <c r="L46" i="20"/>
  <c r="L119" i="20" s="1" a="1"/>
  <c r="L119" i="20" s="1"/>
  <c r="T39" i="20"/>
  <c r="T146" i="20" s="1" a="1"/>
  <c r="T146" i="20" s="1"/>
  <c r="L45" i="20"/>
  <c r="L118" i="20" s="1" a="1"/>
  <c r="L118" i="20" s="1"/>
  <c r="T43" i="20"/>
  <c r="T44" i="20"/>
  <c r="L48" i="20"/>
  <c r="L121" i="20" s="1" a="1"/>
  <c r="L121" i="20" s="1"/>
  <c r="L38" i="20"/>
  <c r="L145" i="20" s="1" a="1"/>
  <c r="L145" i="20" s="1"/>
  <c r="T40" i="20"/>
  <c r="T113" i="20" s="1" a="1"/>
  <c r="T113" i="20" s="1"/>
  <c r="T38" i="20"/>
  <c r="T49" i="20"/>
  <c r="T122" i="20" s="1" a="1"/>
  <c r="T122" i="20" s="1"/>
  <c r="L43" i="20"/>
  <c r="L116" i="20" s="1" a="1"/>
  <c r="L116" i="20" s="1"/>
  <c r="T45" i="20"/>
  <c r="T118" i="20" s="1" a="1"/>
  <c r="T118" i="20" s="1"/>
  <c r="L39" i="20"/>
  <c r="L42" i="20"/>
  <c r="L115" i="20" s="1" a="1"/>
  <c r="L115" i="20" s="1"/>
  <c r="T42" i="20"/>
  <c r="T115" i="20" s="1" a="1"/>
  <c r="T115" i="20" s="1"/>
  <c r="L40" i="20"/>
  <c r="L113" i="20" s="1" a="1"/>
  <c r="L113" i="20" s="1"/>
  <c r="T47" i="20"/>
  <c r="L47" i="20"/>
  <c r="L120" i="20" s="1" a="1"/>
  <c r="L120" i="20" s="1"/>
  <c r="L44" i="20"/>
  <c r="L117" i="20" s="1" a="1"/>
  <c r="L117" i="20" s="1"/>
  <c r="AA163" i="20"/>
  <c r="J128" i="1"/>
  <c r="J17" i="7" s="1"/>
  <c r="M128" i="1"/>
  <c r="M17" i="7" s="1"/>
  <c r="L128" i="1"/>
  <c r="L17" i="7" s="1"/>
  <c r="I128" i="1"/>
  <c r="I17" i="7" s="1"/>
  <c r="N128" i="1"/>
  <c r="N17" i="7" s="1"/>
  <c r="K128" i="1"/>
  <c r="K17" i="7" s="1"/>
  <c r="AB128" i="20"/>
  <c r="L202" i="20"/>
  <c r="L308" i="20" s="1" a="1"/>
  <c r="L308" i="20" s="1"/>
  <c r="L203" i="20"/>
  <c r="L309" i="20" s="1" a="1"/>
  <c r="L309" i="20" s="1"/>
  <c r="F141" i="1"/>
  <c r="N23" i="20"/>
  <c r="N128" i="20" s="1" a="1"/>
  <c r="N128" i="20" s="1"/>
  <c r="F118" i="1"/>
  <c r="T203" i="20"/>
  <c r="T309" i="20" s="1" a="1"/>
  <c r="T309" i="20" s="1"/>
  <c r="T206" i="20"/>
  <c r="T312" i="20" s="1" a="1"/>
  <c r="T312" i="20" s="1"/>
  <c r="T209" i="20"/>
  <c r="T315" i="20" s="1" a="1"/>
  <c r="T315" i="20" s="1"/>
  <c r="T212" i="20"/>
  <c r="T318" i="20" s="1" a="1"/>
  <c r="T318" i="20" s="1"/>
  <c r="T205" i="20"/>
  <c r="T311" i="20" s="1" a="1"/>
  <c r="T311" i="20" s="1"/>
  <c r="T204" i="20"/>
  <c r="T310" i="20" s="1" a="1"/>
  <c r="T310" i="20" s="1"/>
  <c r="T208" i="20"/>
  <c r="T314" i="20" s="1" a="1"/>
  <c r="T314" i="20" s="1"/>
  <c r="L208" i="20"/>
  <c r="L314" i="20" s="1" a="1"/>
  <c r="L314" i="20" s="1"/>
  <c r="T211" i="20"/>
  <c r="T317" i="20" s="1" a="1"/>
  <c r="T317" i="20" s="1"/>
  <c r="T207" i="20"/>
  <c r="T313" i="20" s="1" a="1"/>
  <c r="T313" i="20" s="1"/>
  <c r="T201" i="20"/>
  <c r="T307" i="20" s="1" a="1"/>
  <c r="T307" i="20" s="1"/>
  <c r="T202" i="20"/>
  <c r="T308" i="20" s="1" a="1"/>
  <c r="T308" i="20" s="1"/>
  <c r="L211" i="20"/>
  <c r="L317" i="20" s="1" a="1"/>
  <c r="L317" i="20" s="1"/>
  <c r="L209" i="20"/>
  <c r="L315" i="20" s="1" a="1"/>
  <c r="L315" i="20" s="1"/>
  <c r="L204" i="20"/>
  <c r="L310" i="20" s="1" a="1"/>
  <c r="L310" i="20" s="1"/>
  <c r="L210" i="20"/>
  <c r="L316" i="20" s="1" a="1"/>
  <c r="L316" i="20" s="1"/>
  <c r="L206" i="20"/>
  <c r="L312" i="20" s="1" a="1"/>
  <c r="L312" i="20" s="1"/>
  <c r="L205" i="20"/>
  <c r="L311" i="20" s="1" a="1"/>
  <c r="L311" i="20" s="1"/>
  <c r="L201" i="20"/>
  <c r="L307" i="20" s="1" a="1"/>
  <c r="L307" i="20" s="1"/>
  <c r="L212" i="20"/>
  <c r="L318" i="20" s="1" a="1"/>
  <c r="L318" i="20" s="1"/>
  <c r="L207" i="20"/>
  <c r="L313" i="20" s="1" a="1"/>
  <c r="L313" i="20" s="1"/>
  <c r="U224" i="20"/>
  <c r="V238" i="20" s="1"/>
  <c r="W252" i="20" s="1"/>
  <c r="X266" i="20" s="1"/>
  <c r="K202" i="20"/>
  <c r="K205" i="20"/>
  <c r="K203" i="20"/>
  <c r="K204" i="20"/>
  <c r="AA300" i="20"/>
  <c r="K302" i="20"/>
  <c r="AA292" i="20"/>
  <c r="AA297" i="20"/>
  <c r="AA301" i="20"/>
  <c r="AA291" i="20"/>
  <c r="AA294" i="20"/>
  <c r="AA296" i="20"/>
  <c r="AA290" i="20"/>
  <c r="AA295" i="20"/>
  <c r="AA298" i="20"/>
  <c r="AA299" i="20"/>
  <c r="K43" i="20"/>
  <c r="K116" i="20" s="1" a="1"/>
  <c r="K116" i="20" s="1"/>
  <c r="K44" i="20"/>
  <c r="K117" i="20" s="1" a="1"/>
  <c r="K117" i="20" s="1"/>
  <c r="K41" i="20"/>
  <c r="K114" i="20" s="1" a="1"/>
  <c r="K114" i="20" s="1"/>
  <c r="K45" i="20"/>
  <c r="K118" i="20" s="1" a="1"/>
  <c r="K118" i="20" s="1"/>
  <c r="K46" i="20"/>
  <c r="K119" i="20" s="1" a="1"/>
  <c r="K119" i="20" s="1"/>
  <c r="K48" i="20"/>
  <c r="K121" i="20" s="1" a="1"/>
  <c r="K121" i="20" s="1"/>
  <c r="K47" i="20"/>
  <c r="K120" i="20" s="1" a="1"/>
  <c r="K120" i="20" s="1"/>
  <c r="K42" i="20"/>
  <c r="K115" i="20" s="1" a="1"/>
  <c r="K115" i="20" s="1"/>
  <c r="AA135" i="20"/>
  <c r="AA137" i="20"/>
  <c r="AA130" i="20"/>
  <c r="AA129" i="20"/>
  <c r="AA134" i="20"/>
  <c r="AA136" i="20"/>
  <c r="AA133" i="20"/>
  <c r="AA138" i="20"/>
  <c r="AA132" i="20"/>
  <c r="AA139" i="20"/>
  <c r="F111" i="1"/>
  <c r="M49" i="29" l="1"/>
  <c r="N63" i="29" s="1"/>
  <c r="O77" i="29" s="1"/>
  <c r="P91" i="29" s="1"/>
  <c r="L307" i="25" a="1"/>
  <c r="L307" i="25" s="1"/>
  <c r="L308" i="25" a="1"/>
  <c r="L308" i="25" s="1"/>
  <c r="L291" i="25" a="1"/>
  <c r="L291" i="25" s="1"/>
  <c r="L366" i="25" s="1"/>
  <c r="T314" i="30" a="1"/>
  <c r="T314" i="30" s="1"/>
  <c r="T389" i="30" s="1"/>
  <c r="M41" i="29"/>
  <c r="N55" i="29" s="1"/>
  <c r="O69" i="29" s="1"/>
  <c r="P83" i="29" s="1"/>
  <c r="U48" i="29"/>
  <c r="U62" i="29" s="1"/>
  <c r="F11" i="29"/>
  <c r="F10" i="29" s="1"/>
  <c r="U44" i="29"/>
  <c r="V58" i="29" s="1"/>
  <c r="W72" i="29" s="1"/>
  <c r="X86" i="29" s="1"/>
  <c r="U39" i="29"/>
  <c r="U47" i="29"/>
  <c r="V61" i="29" s="1"/>
  <c r="W75" i="29" s="1"/>
  <c r="X89" i="29" s="1"/>
  <c r="U43" i="29"/>
  <c r="M44" i="29"/>
  <c r="N58" i="29" s="1"/>
  <c r="O72" i="29" s="1"/>
  <c r="P86" i="29" s="1"/>
  <c r="M42" i="29"/>
  <c r="N56" i="29" s="1"/>
  <c r="O70" i="29" s="1"/>
  <c r="P84" i="29" s="1"/>
  <c r="M47" i="29"/>
  <c r="N61" i="29" s="1"/>
  <c r="O75" i="29" s="1"/>
  <c r="P89" i="29" s="1"/>
  <c r="M39" i="29"/>
  <c r="M146" i="29" s="1" a="1"/>
  <c r="M146" i="29" s="1"/>
  <c r="U45" i="29"/>
  <c r="V59" i="29" s="1"/>
  <c r="W73" i="29" s="1"/>
  <c r="X87" i="29" s="1"/>
  <c r="M38" i="29"/>
  <c r="N52" i="29" s="1"/>
  <c r="O66" i="29" s="1"/>
  <c r="P80" i="29" s="1"/>
  <c r="M45" i="29"/>
  <c r="N59" i="29" s="1"/>
  <c r="O73" i="29" s="1"/>
  <c r="P87" i="29" s="1"/>
  <c r="E15" i="29"/>
  <c r="O399" i="28"/>
  <c r="O400" i="28" s="1"/>
  <c r="O423" i="28" s="1"/>
  <c r="AD325" i="33"/>
  <c r="N399" i="33"/>
  <c r="N400" i="33" s="1"/>
  <c r="N423" i="33" s="1"/>
  <c r="O399" i="27"/>
  <c r="O400" i="27" s="1"/>
  <c r="O423" i="27" s="1"/>
  <c r="O399" i="25"/>
  <c r="O400" i="25" s="1"/>
  <c r="O423" i="25" s="1"/>
  <c r="N399" i="25"/>
  <c r="N400" i="25" s="1"/>
  <c r="N423" i="25" s="1"/>
  <c r="O399" i="29"/>
  <c r="O400" i="29" s="1"/>
  <c r="O423" i="29" s="1"/>
  <c r="AD325" i="28"/>
  <c r="O399" i="31"/>
  <c r="O400" i="31" s="1"/>
  <c r="O423" i="31" s="1"/>
  <c r="AD325" i="30"/>
  <c r="N399" i="28"/>
  <c r="N400" i="28" s="1"/>
  <c r="N423" i="28" s="1"/>
  <c r="N399" i="30"/>
  <c r="N400" i="30" s="1"/>
  <c r="N423" i="30" s="1"/>
  <c r="M225" i="25"/>
  <c r="N239" i="25" s="1"/>
  <c r="O253" i="25" s="1"/>
  <c r="P267" i="25" s="1"/>
  <c r="M224" i="25"/>
  <c r="N238" i="25" s="1"/>
  <c r="O252" i="25" s="1"/>
  <c r="P266" i="25" s="1"/>
  <c r="M215" i="25"/>
  <c r="N229" i="25" s="1"/>
  <c r="O243" i="25" s="1"/>
  <c r="P257" i="25" s="1"/>
  <c r="AE325" i="31"/>
  <c r="AE325" i="29"/>
  <c r="AE163" i="28"/>
  <c r="W399" i="28"/>
  <c r="W399" i="31"/>
  <c r="AE163" i="31"/>
  <c r="O325" i="33" a="1"/>
  <c r="O325" i="33" s="1"/>
  <c r="W325" i="33" a="1"/>
  <c r="W325" i="33" s="1"/>
  <c r="O163" i="33" a="1"/>
  <c r="O163" i="33" s="1"/>
  <c r="W163" i="33" a="1"/>
  <c r="W163" i="33" s="1"/>
  <c r="AE325" i="28"/>
  <c r="O325" i="32" a="1"/>
  <c r="O325" i="32" s="1"/>
  <c r="O163" i="32" a="1"/>
  <c r="O163" i="32" s="1"/>
  <c r="W325" i="32" a="1"/>
  <c r="W325" i="32" s="1"/>
  <c r="W163" i="32" a="1"/>
  <c r="W163" i="32" s="1"/>
  <c r="AD399" i="32"/>
  <c r="AD400" i="32" s="1"/>
  <c r="V400" i="32"/>
  <c r="V423" i="32" s="1"/>
  <c r="AD423" i="32" s="1"/>
  <c r="AD163" i="30"/>
  <c r="V399" i="30"/>
  <c r="W325" i="30" a="1"/>
  <c r="W325" i="30" s="1"/>
  <c r="O325" i="30" a="1"/>
  <c r="O325" i="30" s="1"/>
  <c r="O163" i="30" a="1"/>
  <c r="O163" i="30" s="1"/>
  <c r="W163" i="30" a="1"/>
  <c r="W163" i="30" s="1"/>
  <c r="AD163" i="28"/>
  <c r="V399" i="28"/>
  <c r="AD399" i="26"/>
  <c r="AD400" i="26" s="1"/>
  <c r="V400" i="26"/>
  <c r="V423" i="26" s="1"/>
  <c r="AD423" i="26" s="1"/>
  <c r="X163" i="28" a="1"/>
  <c r="X163" i="28" s="1"/>
  <c r="P163" i="28" a="1"/>
  <c r="P163" i="28" s="1"/>
  <c r="P325" i="28" a="1"/>
  <c r="P325" i="28" s="1"/>
  <c r="X325" i="28" a="1"/>
  <c r="X325" i="28" s="1"/>
  <c r="AC399" i="27"/>
  <c r="AC400" i="27" s="1"/>
  <c r="U400" i="27"/>
  <c r="U423" i="27" s="1"/>
  <c r="AC423" i="27" s="1"/>
  <c r="X163" i="32" a="1"/>
  <c r="X163" i="32" s="1"/>
  <c r="P163" i="32" a="1"/>
  <c r="P163" i="32" s="1"/>
  <c r="P325" i="32" a="1"/>
  <c r="P325" i="32" s="1"/>
  <c r="X325" i="32" a="1"/>
  <c r="X325" i="32" s="1"/>
  <c r="AE163" i="27"/>
  <c r="W399" i="27"/>
  <c r="AE163" i="25"/>
  <c r="W399" i="25"/>
  <c r="AD325" i="25"/>
  <c r="X325" i="27" a="1"/>
  <c r="X325" i="27" s="1"/>
  <c r="P325" i="27" a="1"/>
  <c r="P325" i="27" s="1"/>
  <c r="X163" i="27" a="1"/>
  <c r="X163" i="27" s="1"/>
  <c r="P163" i="27" a="1"/>
  <c r="P163" i="27" s="1"/>
  <c r="AD163" i="25"/>
  <c r="V399" i="25"/>
  <c r="AD399" i="29"/>
  <c r="AD400" i="29" s="1"/>
  <c r="V400" i="29"/>
  <c r="V423" i="29" s="1"/>
  <c r="AD423" i="29" s="1"/>
  <c r="W325" i="26" a="1"/>
  <c r="W325" i="26" s="1"/>
  <c r="O325" i="26" a="1"/>
  <c r="O325" i="26" s="1"/>
  <c r="O163" i="26" a="1"/>
  <c r="O163" i="26" s="1"/>
  <c r="W163" i="26" a="1"/>
  <c r="W163" i="26" s="1"/>
  <c r="AE325" i="25"/>
  <c r="P163" i="31" a="1"/>
  <c r="P163" i="31" s="1"/>
  <c r="X163" i="31" a="1"/>
  <c r="X163" i="31" s="1"/>
  <c r="X325" i="31" a="1"/>
  <c r="X325" i="31" s="1"/>
  <c r="P325" i="31" a="1"/>
  <c r="P325" i="31" s="1"/>
  <c r="AE325" i="27"/>
  <c r="V400" i="31"/>
  <c r="V423" i="31" s="1"/>
  <c r="AD423" i="31" s="1"/>
  <c r="AD399" i="31"/>
  <c r="AD400" i="31" s="1"/>
  <c r="P163" i="29" a="1"/>
  <c r="P163" i="29" s="1"/>
  <c r="X325" i="29" a="1"/>
  <c r="X325" i="29" s="1"/>
  <c r="P325" i="29" a="1"/>
  <c r="P325" i="29" s="1"/>
  <c r="X163" i="29" a="1"/>
  <c r="X163" i="29" s="1"/>
  <c r="AD399" i="27"/>
  <c r="AD400" i="27" s="1"/>
  <c r="V400" i="27"/>
  <c r="V423" i="27" s="1"/>
  <c r="AD423" i="27" s="1"/>
  <c r="AE163" i="29"/>
  <c r="W399" i="29"/>
  <c r="AD163" i="33"/>
  <c r="V399" i="33"/>
  <c r="AC399" i="30"/>
  <c r="AC400" i="30" s="1"/>
  <c r="U400" i="30"/>
  <c r="U423" i="30" s="1"/>
  <c r="AC423" i="30" s="1"/>
  <c r="X325" i="30" a="1"/>
  <c r="X325" i="30" s="1"/>
  <c r="P325" i="30" a="1"/>
  <c r="P325" i="30" s="1"/>
  <c r="X163" i="30" a="1"/>
  <c r="X163" i="30" s="1"/>
  <c r="P163" i="30" a="1"/>
  <c r="P163" i="30" s="1"/>
  <c r="O186" i="25"/>
  <c r="O24" i="25"/>
  <c r="O129" i="25" s="1" a="1"/>
  <c r="O129" i="25" s="1"/>
  <c r="O23" i="25"/>
  <c r="O128" i="25" s="1" a="1"/>
  <c r="O128" i="25" s="1"/>
  <c r="O187" i="25"/>
  <c r="W186" i="25"/>
  <c r="W187" i="25"/>
  <c r="O27" i="25"/>
  <c r="O26" i="25"/>
  <c r="W196" i="25"/>
  <c r="O189" i="25"/>
  <c r="O34" i="25"/>
  <c r="W191" i="25"/>
  <c r="O193" i="25"/>
  <c r="O192" i="25"/>
  <c r="O190" i="25"/>
  <c r="O191" i="25"/>
  <c r="W195" i="25"/>
  <c r="O194" i="25"/>
  <c r="W29" i="25"/>
  <c r="W24" i="25"/>
  <c r="W129" i="25" s="1" a="1"/>
  <c r="W129" i="25" s="1"/>
  <c r="W189" i="25"/>
  <c r="O32" i="25"/>
  <c r="W33" i="25"/>
  <c r="W190" i="25"/>
  <c r="O195" i="25"/>
  <c r="O28" i="25"/>
  <c r="O25" i="25"/>
  <c r="W34" i="25"/>
  <c r="W26" i="25"/>
  <c r="O188" i="25"/>
  <c r="O196" i="25"/>
  <c r="W193" i="25"/>
  <c r="O197" i="25"/>
  <c r="W28" i="25"/>
  <c r="O31" i="25"/>
  <c r="O33" i="25"/>
  <c r="O29" i="25"/>
  <c r="W194" i="25"/>
  <c r="W188" i="25"/>
  <c r="W25" i="25"/>
  <c r="W30" i="25"/>
  <c r="W27" i="25"/>
  <c r="O30" i="25"/>
  <c r="W23" i="25"/>
  <c r="W128" i="25" s="1" a="1"/>
  <c r="W128" i="25" s="1"/>
  <c r="W31" i="25"/>
  <c r="W197" i="25"/>
  <c r="W192" i="25"/>
  <c r="W32" i="25"/>
  <c r="O23" i="32"/>
  <c r="O128" i="32" s="1" a="1"/>
  <c r="O128" i="32" s="1"/>
  <c r="O186" i="32"/>
  <c r="O24" i="32"/>
  <c r="O129" i="32" s="1" a="1"/>
  <c r="O129" i="32" s="1"/>
  <c r="O187" i="32"/>
  <c r="W193" i="32"/>
  <c r="O30" i="32"/>
  <c r="O33" i="32"/>
  <c r="O27" i="32"/>
  <c r="O34" i="32"/>
  <c r="O188" i="32"/>
  <c r="O197" i="32"/>
  <c r="O196" i="32"/>
  <c r="O195" i="32"/>
  <c r="W34" i="32"/>
  <c r="W23" i="32"/>
  <c r="W128" i="32" s="1" a="1"/>
  <c r="W128" i="32" s="1"/>
  <c r="W194" i="32"/>
  <c r="O32" i="32"/>
  <c r="W24" i="32"/>
  <c r="W129" i="32" s="1" a="1"/>
  <c r="W129" i="32" s="1"/>
  <c r="W188" i="32"/>
  <c r="O29" i="32"/>
  <c r="O194" i="32"/>
  <c r="O189" i="32"/>
  <c r="O193" i="32"/>
  <c r="W29" i="32"/>
  <c r="W30" i="32"/>
  <c r="W26" i="32"/>
  <c r="W25" i="32"/>
  <c r="W191" i="32"/>
  <c r="O192" i="32"/>
  <c r="W195" i="32"/>
  <c r="W196" i="32"/>
  <c r="O190" i="32"/>
  <c r="W27" i="32"/>
  <c r="O191" i="32"/>
  <c r="O28" i="32"/>
  <c r="W33" i="32"/>
  <c r="W32" i="32"/>
  <c r="W31" i="32"/>
  <c r="O25" i="32"/>
  <c r="W186" i="32"/>
  <c r="W192" i="32"/>
  <c r="W197" i="32"/>
  <c r="W28" i="32"/>
  <c r="W189" i="32"/>
  <c r="W187" i="32"/>
  <c r="W190" i="32"/>
  <c r="O31" i="32"/>
  <c r="O26" i="32"/>
  <c r="O186" i="30"/>
  <c r="O23" i="30"/>
  <c r="O128" i="30" s="1" a="1"/>
  <c r="O128" i="30" s="1"/>
  <c r="O24" i="30"/>
  <c r="O129" i="30" s="1" a="1"/>
  <c r="O129" i="30" s="1"/>
  <c r="O187" i="30"/>
  <c r="W193" i="30"/>
  <c r="W28" i="30"/>
  <c r="W191" i="30"/>
  <c r="W27" i="30"/>
  <c r="O26" i="30"/>
  <c r="W189" i="30"/>
  <c r="O196" i="30"/>
  <c r="W24" i="30"/>
  <c r="W129" i="30" s="1" a="1"/>
  <c r="W129" i="30" s="1"/>
  <c r="W186" i="30"/>
  <c r="W187" i="30"/>
  <c r="O193" i="30"/>
  <c r="W190" i="30"/>
  <c r="O190" i="30"/>
  <c r="W195" i="30"/>
  <c r="W194" i="30"/>
  <c r="O28" i="30"/>
  <c r="O194" i="30"/>
  <c r="O32" i="30"/>
  <c r="O33" i="30"/>
  <c r="O30" i="30"/>
  <c r="W197" i="30"/>
  <c r="W33" i="30"/>
  <c r="W29" i="30"/>
  <c r="W25" i="30"/>
  <c r="O191" i="30"/>
  <c r="W192" i="30"/>
  <c r="O29" i="30"/>
  <c r="W32" i="30"/>
  <c r="O188" i="30"/>
  <c r="W188" i="30"/>
  <c r="W196" i="30"/>
  <c r="O34" i="30"/>
  <c r="O27" i="30"/>
  <c r="W23" i="30"/>
  <c r="W128" i="30" s="1" a="1"/>
  <c r="W128" i="30" s="1"/>
  <c r="W34" i="30"/>
  <c r="W30" i="30"/>
  <c r="W31" i="30"/>
  <c r="O192" i="30"/>
  <c r="O31" i="30"/>
  <c r="O25" i="30"/>
  <c r="W26" i="30"/>
  <c r="O189" i="30"/>
  <c r="O197" i="30"/>
  <c r="O195" i="30"/>
  <c r="O186" i="28"/>
  <c r="O23" i="28"/>
  <c r="O128" i="28" s="1" a="1"/>
  <c r="O128" i="28" s="1"/>
  <c r="O187" i="28"/>
  <c r="O24" i="28"/>
  <c r="O129" i="28" s="1" a="1"/>
  <c r="O129" i="28" s="1"/>
  <c r="O193" i="28"/>
  <c r="W194" i="28"/>
  <c r="W31" i="28"/>
  <c r="O189" i="28"/>
  <c r="W190" i="28"/>
  <c r="W186" i="28"/>
  <c r="W192" i="28"/>
  <c r="O26" i="28"/>
  <c r="W197" i="28"/>
  <c r="O34" i="28"/>
  <c r="O188" i="28"/>
  <c r="W189" i="28"/>
  <c r="W195" i="28"/>
  <c r="O195" i="28"/>
  <c r="W30" i="28"/>
  <c r="W34" i="28"/>
  <c r="O197" i="28"/>
  <c r="O191" i="28"/>
  <c r="W191" i="28"/>
  <c r="O194" i="28"/>
  <c r="W193" i="28"/>
  <c r="W196" i="28"/>
  <c r="O190" i="28"/>
  <c r="O32" i="28"/>
  <c r="W28" i="28"/>
  <c r="O25" i="28"/>
  <c r="O196" i="28"/>
  <c r="O27" i="28"/>
  <c r="W32" i="28"/>
  <c r="W25" i="28"/>
  <c r="W27" i="28"/>
  <c r="O31" i="28"/>
  <c r="O33" i="28"/>
  <c r="O29" i="28"/>
  <c r="O30" i="28"/>
  <c r="O192" i="28"/>
  <c r="W188" i="28"/>
  <c r="O28" i="28"/>
  <c r="W26" i="28"/>
  <c r="W187" i="28"/>
  <c r="W33" i="28"/>
  <c r="W24" i="28"/>
  <c r="W129" i="28" s="1" a="1"/>
  <c r="W129" i="28" s="1"/>
  <c r="W23" i="28"/>
  <c r="W128" i="28" s="1" a="1"/>
  <c r="W128" i="28" s="1"/>
  <c r="W29" i="28"/>
  <c r="O23" i="26"/>
  <c r="O128" i="26" s="1" a="1"/>
  <c r="O128" i="26" s="1"/>
  <c r="O187" i="26"/>
  <c r="O24" i="26"/>
  <c r="O129" i="26" s="1" a="1"/>
  <c r="O129" i="26" s="1"/>
  <c r="O186" i="26"/>
  <c r="W29" i="26"/>
  <c r="O197" i="26"/>
  <c r="W195" i="26"/>
  <c r="O192" i="26"/>
  <c r="O193" i="26"/>
  <c r="W25" i="26"/>
  <c r="O194" i="26"/>
  <c r="W192" i="26"/>
  <c r="W187" i="26"/>
  <c r="O31" i="26"/>
  <c r="O196" i="26"/>
  <c r="W190" i="26"/>
  <c r="O28" i="26"/>
  <c r="W28" i="26"/>
  <c r="W30" i="26"/>
  <c r="O26" i="26"/>
  <c r="O195" i="26"/>
  <c r="W196" i="26"/>
  <c r="W197" i="26"/>
  <c r="W26" i="26"/>
  <c r="O34" i="26"/>
  <c r="O191" i="26"/>
  <c r="W186" i="26"/>
  <c r="O32" i="26"/>
  <c r="O25" i="26"/>
  <c r="W23" i="26"/>
  <c r="W128" i="26" s="1" a="1"/>
  <c r="W128" i="26" s="1"/>
  <c r="W27" i="26"/>
  <c r="W34" i="26"/>
  <c r="O190" i="26"/>
  <c r="W24" i="26"/>
  <c r="W129" i="26" s="1" a="1"/>
  <c r="W129" i="26" s="1"/>
  <c r="W33" i="26"/>
  <c r="W188" i="26"/>
  <c r="O189" i="26"/>
  <c r="W189" i="26"/>
  <c r="O27" i="26"/>
  <c r="O29" i="26"/>
  <c r="W31" i="26"/>
  <c r="W32" i="26"/>
  <c r="W191" i="26"/>
  <c r="O188" i="26"/>
  <c r="W194" i="26"/>
  <c r="O30" i="26"/>
  <c r="W193" i="26"/>
  <c r="O33" i="26"/>
  <c r="O23" i="31"/>
  <c r="O128" i="31" s="1" a="1"/>
  <c r="O128" i="31" s="1"/>
  <c r="O186" i="31"/>
  <c r="O24" i="31"/>
  <c r="O129" i="31" s="1" a="1"/>
  <c r="O129" i="31" s="1"/>
  <c r="O187" i="31"/>
  <c r="O197" i="31"/>
  <c r="W194" i="31"/>
  <c r="W25" i="31"/>
  <c r="O196" i="31"/>
  <c r="W27" i="31"/>
  <c r="O191" i="31"/>
  <c r="W188" i="31"/>
  <c r="W29" i="31"/>
  <c r="O194" i="31"/>
  <c r="O188" i="31"/>
  <c r="O26" i="31"/>
  <c r="W187" i="31"/>
  <c r="O190" i="31"/>
  <c r="O189" i="31"/>
  <c r="O32" i="31"/>
  <c r="O28" i="31"/>
  <c r="O29" i="31"/>
  <c r="O25" i="31"/>
  <c r="W32" i="31"/>
  <c r="W30" i="31"/>
  <c r="W24" i="31"/>
  <c r="W129" i="31" s="1" a="1"/>
  <c r="W129" i="31" s="1"/>
  <c r="W23" i="31"/>
  <c r="W128" i="31" s="1" a="1"/>
  <c r="W128" i="31" s="1"/>
  <c r="W195" i="31"/>
  <c r="O192" i="31"/>
  <c r="W197" i="31"/>
  <c r="O34" i="31"/>
  <c r="W31" i="31"/>
  <c r="W192" i="31"/>
  <c r="W26" i="31"/>
  <c r="W196" i="31"/>
  <c r="O33" i="31"/>
  <c r="O195" i="31"/>
  <c r="W189" i="31"/>
  <c r="W33" i="31"/>
  <c r="W191" i="31"/>
  <c r="O193" i="31"/>
  <c r="W193" i="31"/>
  <c r="O30" i="31"/>
  <c r="O27" i="31"/>
  <c r="W28" i="31"/>
  <c r="W34" i="31"/>
  <c r="O31" i="31"/>
  <c r="W186" i="31"/>
  <c r="W190" i="31"/>
  <c r="O23" i="27"/>
  <c r="O128" i="27" s="1" a="1"/>
  <c r="O128" i="27" s="1"/>
  <c r="O186" i="27"/>
  <c r="O24" i="27"/>
  <c r="O129" i="27" s="1" a="1"/>
  <c r="O129" i="27" s="1"/>
  <c r="O187" i="27"/>
  <c r="O193" i="27"/>
  <c r="W195" i="27"/>
  <c r="W193" i="27"/>
  <c r="W192" i="27"/>
  <c r="W186" i="27"/>
  <c r="W34" i="27"/>
  <c r="O196" i="27"/>
  <c r="W30" i="27"/>
  <c r="W25" i="27"/>
  <c r="O28" i="27"/>
  <c r="W33" i="27"/>
  <c r="O194" i="27"/>
  <c r="O191" i="27"/>
  <c r="O25" i="27"/>
  <c r="O189" i="27"/>
  <c r="W191" i="27"/>
  <c r="O195" i="27"/>
  <c r="O30" i="27"/>
  <c r="W189" i="27"/>
  <c r="W197" i="27"/>
  <c r="O190" i="27"/>
  <c r="O34" i="27"/>
  <c r="W24" i="27"/>
  <c r="W129" i="27" s="1" a="1"/>
  <c r="W129" i="27" s="1"/>
  <c r="W196" i="27"/>
  <c r="O27" i="27"/>
  <c r="W29" i="27"/>
  <c r="W28" i="27"/>
  <c r="O197" i="27"/>
  <c r="O188" i="27"/>
  <c r="W188" i="27"/>
  <c r="O29" i="27"/>
  <c r="W31" i="27"/>
  <c r="O26" i="27"/>
  <c r="W23" i="27"/>
  <c r="W128" i="27" s="1" a="1"/>
  <c r="W128" i="27" s="1"/>
  <c r="W27" i="27"/>
  <c r="O31" i="27"/>
  <c r="W194" i="27"/>
  <c r="O192" i="27"/>
  <c r="W190" i="27"/>
  <c r="W26" i="27"/>
  <c r="W32" i="27"/>
  <c r="W187" i="27"/>
  <c r="O32" i="27"/>
  <c r="O33" i="27"/>
  <c r="O23" i="29"/>
  <c r="O128" i="29" s="1" a="1"/>
  <c r="O128" i="29" s="1"/>
  <c r="O186" i="29"/>
  <c r="O24" i="29"/>
  <c r="O129" i="29" s="1" a="1"/>
  <c r="O129" i="29" s="1"/>
  <c r="O187" i="29"/>
  <c r="O190" i="29"/>
  <c r="O196" i="29"/>
  <c r="W190" i="29"/>
  <c r="W194" i="29"/>
  <c r="W188" i="29"/>
  <c r="O188" i="29"/>
  <c r="W192" i="29"/>
  <c r="W29" i="29"/>
  <c r="W33" i="29"/>
  <c r="W32" i="29"/>
  <c r="O25" i="29"/>
  <c r="W186" i="29"/>
  <c r="O197" i="29"/>
  <c r="O29" i="29"/>
  <c r="W28" i="29"/>
  <c r="W31" i="29"/>
  <c r="W195" i="29"/>
  <c r="O191" i="29"/>
  <c r="O193" i="29"/>
  <c r="W34" i="29"/>
  <c r="W26" i="29"/>
  <c r="W23" i="29"/>
  <c r="W128" i="29" s="1" a="1"/>
  <c r="W128" i="29" s="1"/>
  <c r="O26" i="29"/>
  <c r="W189" i="29"/>
  <c r="O27" i="29"/>
  <c r="W27" i="29"/>
  <c r="W193" i="29"/>
  <c r="O194" i="29"/>
  <c r="O32" i="29"/>
  <c r="O33" i="29"/>
  <c r="W196" i="29"/>
  <c r="O31" i="29"/>
  <c r="W24" i="29"/>
  <c r="W129" i="29" s="1" a="1"/>
  <c r="W129" i="29" s="1"/>
  <c r="W187" i="29"/>
  <c r="W197" i="29"/>
  <c r="W191" i="29"/>
  <c r="O195" i="29"/>
  <c r="O30" i="29"/>
  <c r="W30" i="29"/>
  <c r="O189" i="29"/>
  <c r="O28" i="29"/>
  <c r="W25" i="29"/>
  <c r="O192" i="29"/>
  <c r="O34" i="29"/>
  <c r="M49" i="32"/>
  <c r="N63" i="32" s="1"/>
  <c r="O77" i="32" s="1"/>
  <c r="P91" i="32" s="1"/>
  <c r="F11" i="32"/>
  <c r="F10" i="32" s="1"/>
  <c r="V45" i="32" s="1"/>
  <c r="W59" i="32" s="1"/>
  <c r="U44" i="32"/>
  <c r="V58" i="32" s="1"/>
  <c r="W72" i="32" s="1"/>
  <c r="X86" i="32" s="1"/>
  <c r="U43" i="32"/>
  <c r="V57" i="32" s="1"/>
  <c r="W71" i="32" s="1"/>
  <c r="X85" i="32" s="1"/>
  <c r="M219" i="25"/>
  <c r="N233" i="25" s="1"/>
  <c r="O247" i="25" s="1"/>
  <c r="P261" i="25" s="1"/>
  <c r="L275" i="25" a="1"/>
  <c r="L275" i="25" s="1"/>
  <c r="M38" i="33"/>
  <c r="M52" i="33" s="1"/>
  <c r="M145" i="33" s="1" a="1"/>
  <c r="M145" i="33" s="1"/>
  <c r="U40" i="33"/>
  <c r="V54" i="33" s="1"/>
  <c r="W68" i="33" s="1"/>
  <c r="X82" i="33" s="1"/>
  <c r="U49" i="33"/>
  <c r="V63" i="33" s="1"/>
  <c r="W77" i="33" s="1"/>
  <c r="X91" i="33" s="1"/>
  <c r="M39" i="33"/>
  <c r="M53" i="33" s="1"/>
  <c r="M112" i="33" s="1" a="1"/>
  <c r="M112" i="33" s="1"/>
  <c r="U39" i="33"/>
  <c r="U53" i="33" s="1"/>
  <c r="U41" i="33"/>
  <c r="U55" i="33" s="1"/>
  <c r="M48" i="33"/>
  <c r="N62" i="33" s="1"/>
  <c r="O76" i="33" s="1"/>
  <c r="P90" i="33" s="1"/>
  <c r="S378" i="33"/>
  <c r="U222" i="30"/>
  <c r="V236" i="30" s="1"/>
  <c r="W250" i="30" s="1"/>
  <c r="X264" i="30" s="1"/>
  <c r="T281" i="30" a="1"/>
  <c r="T281" i="30" s="1"/>
  <c r="T355" i="30" s="1"/>
  <c r="M203" i="32"/>
  <c r="N217" i="32" s="1"/>
  <c r="O231" i="32" s="1"/>
  <c r="P245" i="32" s="1"/>
  <c r="L311" i="25" a="1"/>
  <c r="L311" i="25" s="1"/>
  <c r="L386" i="25" s="1"/>
  <c r="L294" i="25" a="1"/>
  <c r="L294" i="25" s="1"/>
  <c r="L369" i="25" s="1"/>
  <c r="M40" i="32"/>
  <c r="M54" i="32" s="1"/>
  <c r="M48" i="32"/>
  <c r="M62" i="32" s="1"/>
  <c r="M121" i="32" s="1" a="1"/>
  <c r="M121" i="32" s="1"/>
  <c r="U46" i="32"/>
  <c r="U60" i="32" s="1"/>
  <c r="U119" i="32" s="1" a="1"/>
  <c r="U119" i="32" s="1"/>
  <c r="M43" i="32"/>
  <c r="M57" i="32" s="1"/>
  <c r="M116" i="32" s="1" a="1"/>
  <c r="M116" i="32" s="1"/>
  <c r="U41" i="32"/>
  <c r="U55" i="32" s="1"/>
  <c r="U114" i="32" s="1" a="1"/>
  <c r="U114" i="32" s="1"/>
  <c r="E15" i="32"/>
  <c r="M46" i="32"/>
  <c r="M60" i="32" s="1"/>
  <c r="M119" i="32" s="1" a="1"/>
  <c r="M119" i="32" s="1"/>
  <c r="M44" i="32"/>
  <c r="M58" i="32" s="1"/>
  <c r="M117" i="32" s="1" a="1"/>
  <c r="M117" i="32" s="1"/>
  <c r="U48" i="32"/>
  <c r="U62" i="32" s="1"/>
  <c r="U121" i="32" s="1" a="1"/>
  <c r="U121" i="32" s="1"/>
  <c r="U42" i="32"/>
  <c r="V56" i="32" s="1"/>
  <c r="W70" i="32" s="1"/>
  <c r="X84" i="32" s="1"/>
  <c r="T313" i="30" a="1"/>
  <c r="T313" i="30" s="1"/>
  <c r="T388" i="30" s="1"/>
  <c r="U224" i="30"/>
  <c r="V238" i="30" s="1"/>
  <c r="W252" i="30" s="1"/>
  <c r="X266" i="30" s="1"/>
  <c r="T299" i="30" a="1"/>
  <c r="T299" i="30" s="1"/>
  <c r="T374" i="30" s="1"/>
  <c r="U215" i="30"/>
  <c r="V229" i="30" s="1"/>
  <c r="W243" i="30" s="1"/>
  <c r="X257" i="30" s="1"/>
  <c r="T295" i="30" a="1"/>
  <c r="T295" i="30" s="1"/>
  <c r="T370" i="30" s="1"/>
  <c r="U44" i="33"/>
  <c r="V58" i="33" s="1"/>
  <c r="W72" i="33" s="1"/>
  <c r="X86" i="33" s="1"/>
  <c r="M211" i="31"/>
  <c r="N225" i="31" s="1"/>
  <c r="O239" i="31" s="1"/>
  <c r="P253" i="31" s="1"/>
  <c r="T309" i="30" a="1"/>
  <c r="T309" i="30" s="1"/>
  <c r="T384" i="30" s="1"/>
  <c r="U226" i="30"/>
  <c r="V240" i="30" s="1"/>
  <c r="W254" i="30" s="1"/>
  <c r="X268" i="30" s="1"/>
  <c r="U42" i="29"/>
  <c r="V56" i="29" s="1"/>
  <c r="W70" i="29" s="1"/>
  <c r="X84" i="29" s="1"/>
  <c r="M40" i="29"/>
  <c r="M54" i="29" s="1"/>
  <c r="T294" i="30" a="1"/>
  <c r="T294" i="30" s="1"/>
  <c r="T369" i="30" s="1"/>
  <c r="M210" i="31"/>
  <c r="N224" i="31" s="1"/>
  <c r="O238" i="31" s="1"/>
  <c r="P252" i="31" s="1"/>
  <c r="T301" i="30" a="1"/>
  <c r="T301" i="30" s="1"/>
  <c r="T376" i="30" s="1"/>
  <c r="M46" i="29"/>
  <c r="M60" i="29" s="1"/>
  <c r="M43" i="29"/>
  <c r="N57" i="29" s="1"/>
  <c r="O71" i="29" s="1"/>
  <c r="P85" i="29" s="1"/>
  <c r="T307" i="30" a="1"/>
  <c r="T307" i="30" s="1"/>
  <c r="S378" i="29"/>
  <c r="T292" i="30" a="1"/>
  <c r="T292" i="30" s="1"/>
  <c r="T367" i="30" s="1"/>
  <c r="U41" i="29"/>
  <c r="V55" i="29" s="1"/>
  <c r="W69" i="29" s="1"/>
  <c r="X83" i="29" s="1"/>
  <c r="M48" i="29"/>
  <c r="N62" i="29" s="1"/>
  <c r="O76" i="29" s="1"/>
  <c r="P90" i="29" s="1"/>
  <c r="T290" i="30" a="1"/>
  <c r="T290" i="30" s="1"/>
  <c r="T365" i="30" s="1"/>
  <c r="M203" i="31"/>
  <c r="N217" i="31" s="1"/>
  <c r="O231" i="31" s="1"/>
  <c r="P245" i="31" s="1"/>
  <c r="U49" i="29"/>
  <c r="V63" i="29" s="1"/>
  <c r="W77" i="29" s="1"/>
  <c r="X91" i="29" s="1"/>
  <c r="U46" i="29"/>
  <c r="V60" i="29" s="1"/>
  <c r="W74" i="29" s="1"/>
  <c r="X88" i="29" s="1"/>
  <c r="L352" i="25"/>
  <c r="U40" i="29"/>
  <c r="V54" i="29" s="1"/>
  <c r="W68" i="29" s="1"/>
  <c r="X82" i="29" s="1"/>
  <c r="T280" i="30" a="1"/>
  <c r="T280" i="30" s="1"/>
  <c r="T354" i="30" s="1"/>
  <c r="T270" i="30"/>
  <c r="T283" i="30" a="1"/>
  <c r="T283" i="30" s="1"/>
  <c r="T357" i="30" s="1"/>
  <c r="U218" i="30"/>
  <c r="V232" i="30" s="1"/>
  <c r="W246" i="30" s="1"/>
  <c r="X260" i="30" s="1"/>
  <c r="T276" i="30" a="1"/>
  <c r="T276" i="30" s="1"/>
  <c r="T350" i="30" s="1"/>
  <c r="S378" i="31"/>
  <c r="L280" i="25" a="1"/>
  <c r="L280" i="25" s="1"/>
  <c r="L354" i="25" s="1"/>
  <c r="M221" i="25"/>
  <c r="N235" i="25" s="1"/>
  <c r="O249" i="25" s="1"/>
  <c r="P263" i="25" s="1"/>
  <c r="L313" i="25" a="1"/>
  <c r="L313" i="25" s="1"/>
  <c r="L388" i="25" s="1"/>
  <c r="M39" i="32"/>
  <c r="N53" i="32" s="1"/>
  <c r="O67" i="32" s="1"/>
  <c r="P81" i="32" s="1"/>
  <c r="M47" i="32"/>
  <c r="N61" i="32" s="1"/>
  <c r="O75" i="32" s="1"/>
  <c r="P89" i="32" s="1"/>
  <c r="L315" i="25" a="1"/>
  <c r="L315" i="25" s="1"/>
  <c r="L390" i="25" s="1"/>
  <c r="AA277" i="30"/>
  <c r="T318" i="30" a="1"/>
  <c r="T318" i="30" s="1"/>
  <c r="T393" i="30" s="1"/>
  <c r="L297" i="25" a="1"/>
  <c r="L297" i="25" s="1"/>
  <c r="L372" i="25" s="1"/>
  <c r="U49" i="32"/>
  <c r="V63" i="32" s="1"/>
  <c r="W77" i="32" s="1"/>
  <c r="X91" i="32" s="1"/>
  <c r="U225" i="30"/>
  <c r="V239" i="30" s="1"/>
  <c r="W253" i="30" s="1"/>
  <c r="X267" i="30" s="1"/>
  <c r="U47" i="32"/>
  <c r="U61" i="32" s="1"/>
  <c r="U120" i="32" s="1" a="1"/>
  <c r="U120" i="32" s="1"/>
  <c r="M45" i="32"/>
  <c r="M59" i="32" s="1"/>
  <c r="M118" i="32" s="1" a="1"/>
  <c r="M118" i="32" s="1"/>
  <c r="L298" i="25" a="1"/>
  <c r="L298" i="25" s="1"/>
  <c r="L373" i="25" s="1"/>
  <c r="T282" i="30" a="1"/>
  <c r="T282" i="30" s="1"/>
  <c r="T356" i="30" s="1"/>
  <c r="S378" i="25"/>
  <c r="M222" i="25"/>
  <c r="N236" i="25" s="1"/>
  <c r="O250" i="25" s="1"/>
  <c r="P264" i="25" s="1"/>
  <c r="T293" i="30" a="1"/>
  <c r="T293" i="30" s="1"/>
  <c r="T368" i="30" s="1"/>
  <c r="L281" i="25" a="1"/>
  <c r="L281" i="25" s="1"/>
  <c r="L355" i="25" s="1"/>
  <c r="M223" i="25"/>
  <c r="N237" i="25" s="1"/>
  <c r="O251" i="25" s="1"/>
  <c r="P265" i="25" s="1"/>
  <c r="T300" i="30" a="1"/>
  <c r="T300" i="30" s="1"/>
  <c r="T375" i="30" s="1"/>
  <c r="U38" i="32"/>
  <c r="U52" i="32" s="1"/>
  <c r="M38" i="32"/>
  <c r="M52" i="32" s="1"/>
  <c r="M111" i="32" s="1" a="1"/>
  <c r="M111" i="32" s="1"/>
  <c r="U219" i="30"/>
  <c r="V233" i="30" s="1"/>
  <c r="W247" i="30" s="1"/>
  <c r="X261" i="30" s="1"/>
  <c r="U220" i="30"/>
  <c r="V234" i="30" s="1"/>
  <c r="W248" i="30" s="1"/>
  <c r="X262" i="30" s="1"/>
  <c r="T315" i="30" a="1"/>
  <c r="T315" i="30" s="1"/>
  <c r="T390" i="30" s="1"/>
  <c r="M41" i="33"/>
  <c r="M55" i="33" s="1"/>
  <c r="S378" i="28"/>
  <c r="T277" i="30" a="1"/>
  <c r="T277" i="30" s="1"/>
  <c r="T351" i="30" s="1"/>
  <c r="U39" i="32"/>
  <c r="U146" i="32" s="1" a="1"/>
  <c r="U146" i="32" s="1"/>
  <c r="T284" i="30" a="1"/>
  <c r="T284" i="30" s="1"/>
  <c r="T358" i="30" s="1"/>
  <c r="U45" i="32"/>
  <c r="V59" i="32" s="1"/>
  <c r="W73" i="32" s="1"/>
  <c r="X87" i="32" s="1"/>
  <c r="U40" i="32"/>
  <c r="V54" i="32" s="1"/>
  <c r="W68" i="32" s="1"/>
  <c r="X82" i="32" s="1"/>
  <c r="T278" i="30" a="1"/>
  <c r="T278" i="30" s="1"/>
  <c r="T352" i="30" s="1"/>
  <c r="T279" i="30" a="1"/>
  <c r="T279" i="30" s="1"/>
  <c r="T353" i="30" s="1"/>
  <c r="T296" i="30" a="1"/>
  <c r="T296" i="30" s="1"/>
  <c r="T371" i="30" s="1"/>
  <c r="T298" i="30" a="1"/>
  <c r="T298" i="30" s="1"/>
  <c r="T373" i="30" s="1"/>
  <c r="M42" i="33"/>
  <c r="N56" i="33" s="1"/>
  <c r="O70" i="33" s="1"/>
  <c r="P84" i="33" s="1"/>
  <c r="M41" i="32"/>
  <c r="N55" i="32" s="1"/>
  <c r="O69" i="32" s="1"/>
  <c r="P83" i="32" s="1"/>
  <c r="U47" i="33"/>
  <c r="U61" i="33" s="1"/>
  <c r="V60" i="33"/>
  <c r="W74" i="33" s="1"/>
  <c r="X88" i="33" s="1"/>
  <c r="U60" i="33"/>
  <c r="U119" i="33" s="1" a="1"/>
  <c r="U119" i="33" s="1"/>
  <c r="M39" i="31"/>
  <c r="M53" i="31" s="1"/>
  <c r="M112" i="31" s="1" a="1"/>
  <c r="M112" i="31" s="1"/>
  <c r="L270" i="25"/>
  <c r="L295" i="25" a="1"/>
  <c r="L295" i="25" s="1"/>
  <c r="L370" i="25" s="1"/>
  <c r="M202" i="32"/>
  <c r="N216" i="32" s="1"/>
  <c r="O230" i="32" s="1"/>
  <c r="P244" i="32" s="1"/>
  <c r="M204" i="31"/>
  <c r="N218" i="31" s="1"/>
  <c r="O232" i="31" s="1"/>
  <c r="P246" i="31" s="1"/>
  <c r="L277" i="25" a="1"/>
  <c r="L277" i="25" s="1"/>
  <c r="L351" i="25" s="1"/>
  <c r="U44" i="31"/>
  <c r="V58" i="31" s="1"/>
  <c r="W72" i="31" s="1"/>
  <c r="X86" i="31" s="1"/>
  <c r="M44" i="31"/>
  <c r="N58" i="31" s="1"/>
  <c r="O72" i="31" s="1"/>
  <c r="P86" i="31" s="1"/>
  <c r="U47" i="31"/>
  <c r="V61" i="31" s="1"/>
  <c r="W75" i="31" s="1"/>
  <c r="X89" i="31" s="1"/>
  <c r="M209" i="32"/>
  <c r="N223" i="32" s="1"/>
  <c r="O237" i="32" s="1"/>
  <c r="P251" i="32" s="1"/>
  <c r="M210" i="32"/>
  <c r="N224" i="32" s="1"/>
  <c r="O238" i="32" s="1"/>
  <c r="P252" i="32" s="1"/>
  <c r="M212" i="31"/>
  <c r="N226" i="31" s="1"/>
  <c r="O240" i="31" s="1"/>
  <c r="P254" i="31" s="1"/>
  <c r="M49" i="31"/>
  <c r="M38" i="31"/>
  <c r="M52" i="31" s="1"/>
  <c r="M44" i="33"/>
  <c r="M58" i="33" s="1"/>
  <c r="M42" i="31"/>
  <c r="M207" i="31"/>
  <c r="N221" i="31" s="1"/>
  <c r="O235" i="31" s="1"/>
  <c r="P249" i="31" s="1"/>
  <c r="U41" i="31"/>
  <c r="U55" i="31" s="1"/>
  <c r="M48" i="31"/>
  <c r="M47" i="33"/>
  <c r="E15" i="33"/>
  <c r="U38" i="31"/>
  <c r="U52" i="31" s="1"/>
  <c r="U111" i="31" s="1" a="1"/>
  <c r="U111" i="31" s="1"/>
  <c r="U43" i="31"/>
  <c r="L301" i="25" a="1"/>
  <c r="L301" i="25" s="1"/>
  <c r="L376" i="25" s="1"/>
  <c r="M211" i="32"/>
  <c r="N225" i="32" s="1"/>
  <c r="O239" i="32" s="1"/>
  <c r="P253" i="32" s="1"/>
  <c r="M206" i="31"/>
  <c r="N220" i="31" s="1"/>
  <c r="O234" i="31" s="1"/>
  <c r="P248" i="31" s="1"/>
  <c r="U40" i="31"/>
  <c r="U54" i="31" s="1"/>
  <c r="M41" i="31"/>
  <c r="U38" i="33"/>
  <c r="U52" i="33" s="1"/>
  <c r="U145" i="33" s="1" a="1"/>
  <c r="U145" i="33" s="1"/>
  <c r="M46" i="33"/>
  <c r="N60" i="33" s="1"/>
  <c r="O74" i="33" s="1"/>
  <c r="P88" i="33" s="1"/>
  <c r="M45" i="31"/>
  <c r="M59" i="31" s="1"/>
  <c r="L285" i="25" a="1"/>
  <c r="L285" i="25" s="1"/>
  <c r="L359" i="25" s="1"/>
  <c r="AA278" i="30"/>
  <c r="L318" i="25" a="1"/>
  <c r="L318" i="25" s="1"/>
  <c r="L393" i="25" s="1"/>
  <c r="M208" i="31"/>
  <c r="N222" i="31" s="1"/>
  <c r="O236" i="31" s="1"/>
  <c r="P250" i="31" s="1"/>
  <c r="E15" i="31"/>
  <c r="M204" i="32"/>
  <c r="N218" i="32" s="1"/>
  <c r="O232" i="32" s="1"/>
  <c r="P246" i="32" s="1"/>
  <c r="M205" i="31"/>
  <c r="N219" i="31" s="1"/>
  <c r="O233" i="31" s="1"/>
  <c r="P247" i="31" s="1"/>
  <c r="U49" i="31"/>
  <c r="U63" i="31" s="1"/>
  <c r="U122" i="31" s="1" a="1"/>
  <c r="U122" i="31" s="1"/>
  <c r="U42" i="33"/>
  <c r="U56" i="33" s="1"/>
  <c r="U45" i="33"/>
  <c r="U59" i="33" s="1"/>
  <c r="T107" i="32"/>
  <c r="U39" i="31"/>
  <c r="U53" i="31" s="1"/>
  <c r="U112" i="31" s="1" a="1"/>
  <c r="U112" i="31" s="1"/>
  <c r="M201" i="32"/>
  <c r="N215" i="32" s="1"/>
  <c r="O229" i="32" s="1"/>
  <c r="P243" i="32" s="1"/>
  <c r="M201" i="31"/>
  <c r="N215" i="31" s="1"/>
  <c r="O229" i="31" s="1"/>
  <c r="P243" i="31" s="1"/>
  <c r="M40" i="31"/>
  <c r="N54" i="31" s="1"/>
  <c r="O68" i="31" s="1"/>
  <c r="P82" i="31" s="1"/>
  <c r="M43" i="31"/>
  <c r="N57" i="31" s="1"/>
  <c r="O71" i="31" s="1"/>
  <c r="P85" i="31" s="1"/>
  <c r="M207" i="32"/>
  <c r="N221" i="32" s="1"/>
  <c r="O235" i="32" s="1"/>
  <c r="P249" i="32" s="1"/>
  <c r="U48" i="31"/>
  <c r="V62" i="31" s="1"/>
  <c r="W76" i="31" s="1"/>
  <c r="X90" i="31" s="1"/>
  <c r="L107" i="26"/>
  <c r="F11" i="33"/>
  <c r="F10" i="33" s="1"/>
  <c r="U48" i="33"/>
  <c r="V62" i="33" s="1"/>
  <c r="W76" i="33" s="1"/>
  <c r="X90" i="33" s="1"/>
  <c r="L107" i="32"/>
  <c r="M47" i="31"/>
  <c r="M40" i="33"/>
  <c r="M54" i="33" s="1"/>
  <c r="M43" i="33"/>
  <c r="M209" i="31"/>
  <c r="AA283" i="30"/>
  <c r="M205" i="32"/>
  <c r="N219" i="32" s="1"/>
  <c r="O233" i="32" s="1"/>
  <c r="P247" i="32" s="1"/>
  <c r="AA285" i="30"/>
  <c r="M218" i="25"/>
  <c r="N232" i="25" s="1"/>
  <c r="O246" i="25" s="1"/>
  <c r="P260" i="25" s="1"/>
  <c r="F11" i="31"/>
  <c r="F10" i="31" s="1"/>
  <c r="V41" i="31" s="1"/>
  <c r="W55" i="31" s="1"/>
  <c r="M45" i="33"/>
  <c r="U43" i="33"/>
  <c r="M206" i="32"/>
  <c r="N220" i="32" s="1"/>
  <c r="O234" i="32" s="1"/>
  <c r="P248" i="32" s="1"/>
  <c r="U42" i="31"/>
  <c r="V56" i="31" s="1"/>
  <c r="W70" i="31" s="1"/>
  <c r="X84" i="31" s="1"/>
  <c r="U46" i="31"/>
  <c r="V60" i="31" s="1"/>
  <c r="W74" i="31" s="1"/>
  <c r="X88" i="31" s="1"/>
  <c r="M208" i="32"/>
  <c r="N222" i="32" s="1"/>
  <c r="O236" i="32" s="1"/>
  <c r="P250" i="32" s="1"/>
  <c r="U45" i="31"/>
  <c r="V59" i="31" s="1"/>
  <c r="W73" i="31" s="1"/>
  <c r="X87" i="31" s="1"/>
  <c r="M220" i="25"/>
  <c r="N234" i="25" s="1"/>
  <c r="O248" i="25" s="1"/>
  <c r="P262" i="25" s="1"/>
  <c r="L310" i="25" a="1"/>
  <c r="L310" i="25" s="1"/>
  <c r="L385" i="25" s="1"/>
  <c r="L279" i="25" a="1"/>
  <c r="L279" i="25" s="1"/>
  <c r="L353" i="25" s="1"/>
  <c r="M49" i="33"/>
  <c r="AA284" i="30"/>
  <c r="AA282" i="30"/>
  <c r="L107" i="29"/>
  <c r="AA276" i="30"/>
  <c r="AB140" i="20"/>
  <c r="T107" i="26"/>
  <c r="L357" i="25"/>
  <c r="L413" i="25" s="1"/>
  <c r="AA275" i="30"/>
  <c r="AA308" i="30"/>
  <c r="S378" i="27"/>
  <c r="K411" i="30"/>
  <c r="K413" i="30"/>
  <c r="K407" i="30"/>
  <c r="K406" i="30"/>
  <c r="K414" i="30"/>
  <c r="L350" i="25"/>
  <c r="L406" i="25" s="1"/>
  <c r="L358" i="25"/>
  <c r="L414" i="25" s="1"/>
  <c r="K415" i="30"/>
  <c r="K408" i="30"/>
  <c r="K409" i="30"/>
  <c r="K410" i="30"/>
  <c r="S357" i="30"/>
  <c r="AA357" i="30" s="1"/>
  <c r="K412" i="30"/>
  <c r="L356" i="25"/>
  <c r="S378" i="26"/>
  <c r="S378" i="32"/>
  <c r="AA310" i="30"/>
  <c r="S385" i="30"/>
  <c r="AA385" i="30" s="1"/>
  <c r="K349" i="30"/>
  <c r="AA315" i="30"/>
  <c r="S390" i="30"/>
  <c r="AA390" i="30" s="1"/>
  <c r="AA318" i="30"/>
  <c r="S393" i="30"/>
  <c r="AA393" i="30" s="1"/>
  <c r="S358" i="30"/>
  <c r="AA358" i="30" s="1"/>
  <c r="K383" i="30"/>
  <c r="AA387" i="30"/>
  <c r="AA316" i="30"/>
  <c r="S391" i="30"/>
  <c r="AA391" i="30" s="1"/>
  <c r="AB140" i="26"/>
  <c r="AA389" i="30"/>
  <c r="AA309" i="30"/>
  <c r="S384" i="30"/>
  <c r="AA384" i="30" s="1"/>
  <c r="AA311" i="30"/>
  <c r="S386" i="30"/>
  <c r="AA386" i="30" s="1"/>
  <c r="S356" i="30"/>
  <c r="S359" i="30"/>
  <c r="S352" i="30"/>
  <c r="AA352" i="30" s="1"/>
  <c r="AA317" i="30"/>
  <c r="S392" i="30"/>
  <c r="AA392" i="30" s="1"/>
  <c r="S350" i="30"/>
  <c r="S351" i="30"/>
  <c r="AA351" i="30" s="1"/>
  <c r="AA388" i="30"/>
  <c r="AB140" i="32"/>
  <c r="AB140" i="31"/>
  <c r="M344" i="25"/>
  <c r="U344" i="29"/>
  <c r="M344" i="32"/>
  <c r="AA140" i="27"/>
  <c r="AA378" i="27" s="1"/>
  <c r="N198" i="28"/>
  <c r="N202" i="28" s="1"/>
  <c r="O216" i="28" s="1"/>
  <c r="M60" i="31"/>
  <c r="M119" i="31" s="1" a="1"/>
  <c r="M119" i="31" s="1"/>
  <c r="U198" i="27"/>
  <c r="U205" i="27" s="1"/>
  <c r="V46" i="29"/>
  <c r="W60" i="29" s="1"/>
  <c r="N48" i="29"/>
  <c r="O62" i="29" s="1"/>
  <c r="N43" i="29"/>
  <c r="O57" i="29" s="1"/>
  <c r="N40" i="29"/>
  <c r="O54" i="29" s="1"/>
  <c r="V47" i="29"/>
  <c r="V44" i="29"/>
  <c r="V39" i="29"/>
  <c r="W53" i="29" s="1"/>
  <c r="N49" i="29"/>
  <c r="N44" i="29"/>
  <c r="O58" i="29" s="1"/>
  <c r="N41" i="29"/>
  <c r="V48" i="29"/>
  <c r="W62" i="29" s="1"/>
  <c r="V40" i="29"/>
  <c r="W54" i="29" s="1"/>
  <c r="F15" i="29"/>
  <c r="N45" i="29"/>
  <c r="V45" i="29"/>
  <c r="N38" i="29"/>
  <c r="O52" i="29" s="1"/>
  <c r="V49" i="29"/>
  <c r="W63" i="29" s="1"/>
  <c r="V41" i="29"/>
  <c r="W55" i="29" s="1"/>
  <c r="N46" i="29"/>
  <c r="O60" i="29" s="1"/>
  <c r="V42" i="29"/>
  <c r="W56" i="29" s="1"/>
  <c r="N39" i="29"/>
  <c r="O53" i="29" s="1"/>
  <c r="N47" i="29"/>
  <c r="N42" i="29"/>
  <c r="V43" i="29"/>
  <c r="W57" i="29" s="1"/>
  <c r="S146" i="27" a="1"/>
  <c r="S146" i="27" s="1"/>
  <c r="S112" i="27" a="1"/>
  <c r="S112" i="27" s="1"/>
  <c r="AC149" i="28"/>
  <c r="AA116" i="29"/>
  <c r="S282" i="26" a="1"/>
  <c r="S282" i="26" s="1"/>
  <c r="S356" i="26" s="1"/>
  <c r="S315" i="26" a="1"/>
  <c r="S315" i="26" s="1"/>
  <c r="S390" i="26" s="1"/>
  <c r="S310" i="32" a="1"/>
  <c r="S310" i="32" s="1"/>
  <c r="S385" i="32" s="1"/>
  <c r="S277" i="32" a="1"/>
  <c r="S277" i="32" s="1"/>
  <c r="S351" i="32" s="1"/>
  <c r="T295" i="32" a="1"/>
  <c r="T295" i="32" s="1"/>
  <c r="T370" i="32" s="1"/>
  <c r="T279" i="32" a="1"/>
  <c r="T279" i="32" s="1"/>
  <c r="T353" i="32" s="1"/>
  <c r="U220" i="32"/>
  <c r="V234" i="32" s="1"/>
  <c r="W248" i="32" s="1"/>
  <c r="X262" i="32" s="1"/>
  <c r="T312" i="32" a="1"/>
  <c r="T312" i="32" s="1"/>
  <c r="T387" i="32" s="1"/>
  <c r="U44" i="28"/>
  <c r="M45" i="28"/>
  <c r="U45" i="28"/>
  <c r="U47" i="28"/>
  <c r="U38" i="28"/>
  <c r="U40" i="28"/>
  <c r="M42" i="28"/>
  <c r="M49" i="28"/>
  <c r="U48" i="28"/>
  <c r="M46" i="28"/>
  <c r="U41" i="28"/>
  <c r="M39" i="28"/>
  <c r="M47" i="28"/>
  <c r="M43" i="28"/>
  <c r="E15" i="28"/>
  <c r="M44" i="28"/>
  <c r="U46" i="28"/>
  <c r="U42" i="28"/>
  <c r="U49" i="28"/>
  <c r="M41" i="28"/>
  <c r="U43" i="28"/>
  <c r="U39" i="28"/>
  <c r="M48" i="28"/>
  <c r="M38" i="28"/>
  <c r="M40" i="28"/>
  <c r="F11" i="28"/>
  <c r="F10" i="28" s="1"/>
  <c r="G11" i="28" s="1"/>
  <c r="H12" i="28" s="1"/>
  <c r="AA121" i="26"/>
  <c r="T317" i="31" a="1"/>
  <c r="T317" i="31" s="1"/>
  <c r="T392" i="31" s="1"/>
  <c r="T284" i="31" a="1"/>
  <c r="T284" i="31" s="1"/>
  <c r="T358" i="31" s="1"/>
  <c r="T300" i="31" a="1"/>
  <c r="T300" i="31" s="1"/>
  <c r="T375" i="31" s="1"/>
  <c r="U225" i="31"/>
  <c r="V239" i="31" s="1"/>
  <c r="W253" i="31" s="1"/>
  <c r="X267" i="31" s="1"/>
  <c r="K318" i="31" a="1"/>
  <c r="K318" i="31" s="1"/>
  <c r="K393" i="31" s="1"/>
  <c r="K285" i="31" a="1"/>
  <c r="K285" i="31" s="1"/>
  <c r="K359" i="31" s="1"/>
  <c r="N336" i="28"/>
  <c r="N132" i="28" a="1"/>
  <c r="N132" i="28" s="1"/>
  <c r="N149" i="28" a="1"/>
  <c r="N149" i="28" s="1"/>
  <c r="T316" i="28" a="1"/>
  <c r="T316" i="28" s="1"/>
  <c r="T391" i="28" s="1"/>
  <c r="T283" i="28" a="1"/>
  <c r="T283" i="28" s="1"/>
  <c r="T357" i="28" s="1"/>
  <c r="U224" i="28"/>
  <c r="V238" i="28" s="1"/>
  <c r="W252" i="28" s="1"/>
  <c r="X266" i="28" s="1"/>
  <c r="T299" i="28" a="1"/>
  <c r="T299" i="28" s="1"/>
  <c r="T374" i="28" s="1"/>
  <c r="AB114" i="25"/>
  <c r="T112" i="28" a="1"/>
  <c r="T112" i="28" s="1"/>
  <c r="T146" i="28" a="1"/>
  <c r="T146" i="28" s="1"/>
  <c r="AC139" i="32"/>
  <c r="M217" i="27"/>
  <c r="N231" i="27" s="1"/>
  <c r="O245" i="27" s="1"/>
  <c r="P259" i="27" s="1"/>
  <c r="L292" i="27" a="1"/>
  <c r="L292" i="27" s="1"/>
  <c r="L367" i="27" s="1"/>
  <c r="L309" i="27" a="1"/>
  <c r="L309" i="27" s="1"/>
  <c r="L384" i="27" s="1"/>
  <c r="L276" i="27" a="1"/>
  <c r="L276" i="27" s="1"/>
  <c r="L350" i="27" s="1"/>
  <c r="L282" i="31" a="1"/>
  <c r="L282" i="31" s="1"/>
  <c r="L356" i="31" s="1"/>
  <c r="L298" i="31" a="1"/>
  <c r="L298" i="31" s="1"/>
  <c r="L373" i="31" s="1"/>
  <c r="M223" i="31"/>
  <c r="N237" i="31" s="1"/>
  <c r="O251" i="31" s="1"/>
  <c r="P265" i="31" s="1"/>
  <c r="L315" i="31" a="1"/>
  <c r="L315" i="31" s="1"/>
  <c r="L390" i="31" s="1"/>
  <c r="K382" i="30"/>
  <c r="K157" i="30"/>
  <c r="AC139" i="26"/>
  <c r="AB115" i="30"/>
  <c r="S307" i="27" a="1"/>
  <c r="S307" i="27" s="1"/>
  <c r="S274" i="27" a="1"/>
  <c r="S274" i="27" s="1"/>
  <c r="S270" i="27"/>
  <c r="T294" i="27" a="1"/>
  <c r="T294" i="27" s="1"/>
  <c r="T369" i="27" s="1"/>
  <c r="T311" i="27" a="1"/>
  <c r="T311" i="27" s="1"/>
  <c r="T386" i="27" s="1"/>
  <c r="U219" i="27"/>
  <c r="V233" i="27" s="1"/>
  <c r="W247" i="27" s="1"/>
  <c r="X261" i="27" s="1"/>
  <c r="T278" i="27" a="1"/>
  <c r="T278" i="27" s="1"/>
  <c r="T352" i="27" s="1"/>
  <c r="U344" i="25"/>
  <c r="AA119" i="25"/>
  <c r="L279" i="33" a="1"/>
  <c r="L279" i="33" s="1"/>
  <c r="L353" i="33" s="1"/>
  <c r="L295" i="33" a="1"/>
  <c r="L295" i="33" s="1"/>
  <c r="L370" i="33" s="1"/>
  <c r="L312" i="33" a="1"/>
  <c r="L312" i="33" s="1"/>
  <c r="L387" i="33" s="1"/>
  <c r="M220" i="33"/>
  <c r="N234" i="33" s="1"/>
  <c r="O248" i="33" s="1"/>
  <c r="P262" i="33" s="1"/>
  <c r="V343" i="32"/>
  <c r="V139" i="32" a="1"/>
  <c r="V139" i="32" s="1"/>
  <c r="V156" i="32" a="1"/>
  <c r="V156" i="32" s="1"/>
  <c r="T309" i="33" a="1"/>
  <c r="T309" i="33" s="1"/>
  <c r="T384" i="33" s="1"/>
  <c r="T276" i="33" a="1"/>
  <c r="T276" i="33" s="1"/>
  <c r="T350" i="33" s="1"/>
  <c r="T292" i="33" a="1"/>
  <c r="T292" i="33" s="1"/>
  <c r="T367" i="33" s="1"/>
  <c r="U217" i="33"/>
  <c r="V231" i="33" s="1"/>
  <c r="W245" i="33" s="1"/>
  <c r="X259" i="33" s="1"/>
  <c r="AC132" i="33"/>
  <c r="U140" i="28"/>
  <c r="AC128" i="28"/>
  <c r="AC147" i="32"/>
  <c r="S146" i="32" a="1"/>
  <c r="S146" i="32" s="1"/>
  <c r="S112" i="32" a="1"/>
  <c r="S112" i="32" s="1"/>
  <c r="N332" i="27"/>
  <c r="N128" i="27" a="1"/>
  <c r="N128" i="27" s="1"/>
  <c r="N35" i="27"/>
  <c r="V334" i="27"/>
  <c r="V147" i="27" a="1"/>
  <c r="V147" i="27" s="1"/>
  <c r="V130" i="27" a="1"/>
  <c r="V130" i="27" s="1"/>
  <c r="K275" i="33" a="1"/>
  <c r="K275" i="33" s="1"/>
  <c r="K308" i="33" a="1"/>
  <c r="K308" i="33" s="1"/>
  <c r="M154" i="30" a="1"/>
  <c r="M154" i="30" s="1"/>
  <c r="M137" i="30" a="1"/>
  <c r="M137" i="30" s="1"/>
  <c r="M341" i="30"/>
  <c r="K309" i="29" a="1"/>
  <c r="K309" i="29" s="1"/>
  <c r="K384" i="29" s="1"/>
  <c r="K276" i="29" a="1"/>
  <c r="K276" i="29" s="1"/>
  <c r="K350" i="29" s="1"/>
  <c r="AC156" i="25"/>
  <c r="T277" i="29" a="1"/>
  <c r="T277" i="29" s="1"/>
  <c r="T351" i="29" s="1"/>
  <c r="T293" i="29" a="1"/>
  <c r="T293" i="29" s="1"/>
  <c r="T368" i="29" s="1"/>
  <c r="T310" i="29" a="1"/>
  <c r="T310" i="29" s="1"/>
  <c r="T385" i="29" s="1"/>
  <c r="U218" i="29"/>
  <c r="V232" i="29" s="1"/>
  <c r="W246" i="29" s="1"/>
  <c r="X260" i="29" s="1"/>
  <c r="L291" i="30" a="1"/>
  <c r="L291" i="30" s="1"/>
  <c r="L366" i="30" s="1"/>
  <c r="AB366" i="30" s="1"/>
  <c r="L308" i="30" a="1"/>
  <c r="L308" i="30" s="1"/>
  <c r="AB308" i="30" s="1"/>
  <c r="L275" i="30" a="1"/>
  <c r="L275" i="30" s="1"/>
  <c r="AB275" i="30" s="1"/>
  <c r="M216" i="30"/>
  <c r="N230" i="30" s="1"/>
  <c r="O244" i="30" s="1"/>
  <c r="P258" i="30" s="1"/>
  <c r="U204" i="29"/>
  <c r="U205" i="29"/>
  <c r="U206" i="29"/>
  <c r="U207" i="29"/>
  <c r="U208" i="29"/>
  <c r="U201" i="29"/>
  <c r="U210" i="29"/>
  <c r="U211" i="29"/>
  <c r="U203" i="29"/>
  <c r="U209" i="29"/>
  <c r="U212" i="29"/>
  <c r="U202" i="29"/>
  <c r="N336" i="30"/>
  <c r="N149" i="30" a="1"/>
  <c r="N149" i="30" s="1"/>
  <c r="N132" i="30" a="1"/>
  <c r="N132" i="30" s="1"/>
  <c r="N333" i="26"/>
  <c r="N129" i="26" a="1"/>
  <c r="N129" i="26" s="1"/>
  <c r="M342" i="27"/>
  <c r="M155" i="27" a="1"/>
  <c r="M155" i="27" s="1"/>
  <c r="M138" i="27" a="1"/>
  <c r="M138" i="27" s="1"/>
  <c r="M128" i="27" a="1"/>
  <c r="M128" i="27" s="1"/>
  <c r="M332" i="27"/>
  <c r="M35" i="27"/>
  <c r="K284" i="25" a="1"/>
  <c r="K284" i="25" s="1"/>
  <c r="K358" i="25" s="1"/>
  <c r="K317" i="25" a="1"/>
  <c r="K317" i="25" s="1"/>
  <c r="K392" i="25" s="1"/>
  <c r="T107" i="27"/>
  <c r="T111" i="27" a="1"/>
  <c r="T111" i="27" s="1"/>
  <c r="T145" i="27" a="1"/>
  <c r="T145" i="27" s="1"/>
  <c r="T297" i="26" a="1"/>
  <c r="T297" i="26" s="1"/>
  <c r="T372" i="26" s="1"/>
  <c r="T314" i="26" a="1"/>
  <c r="T314" i="26" s="1"/>
  <c r="T389" i="26" s="1"/>
  <c r="T281" i="26" a="1"/>
  <c r="T281" i="26" s="1"/>
  <c r="T355" i="26" s="1"/>
  <c r="U222" i="26"/>
  <c r="V236" i="26" s="1"/>
  <c r="W250" i="26" s="1"/>
  <c r="X264" i="26" s="1"/>
  <c r="AC131" i="29"/>
  <c r="AC149" i="32"/>
  <c r="S409" i="30"/>
  <c r="AA353" i="30"/>
  <c r="AB117" i="26"/>
  <c r="K316" i="28" a="1"/>
  <c r="K316" i="28" s="1"/>
  <c r="K391" i="28" s="1"/>
  <c r="K283" i="28" a="1"/>
  <c r="K283" i="28" s="1"/>
  <c r="K357" i="28" s="1"/>
  <c r="T146" i="32" a="1"/>
  <c r="T146" i="32" s="1"/>
  <c r="T112" i="32" a="1"/>
  <c r="T112" i="32" s="1"/>
  <c r="K279" i="32" a="1"/>
  <c r="K279" i="32" s="1"/>
  <c r="K353" i="32" s="1"/>
  <c r="K312" i="32" a="1"/>
  <c r="K312" i="32" s="1"/>
  <c r="K387" i="32" s="1"/>
  <c r="V136" i="25" a="1"/>
  <c r="V136" i="25" s="1"/>
  <c r="V340" i="25"/>
  <c r="V153" i="25" a="1"/>
  <c r="V153" i="25" s="1"/>
  <c r="N340" i="25"/>
  <c r="N136" i="25" a="1"/>
  <c r="N136" i="25" s="1"/>
  <c r="N153" i="25" a="1"/>
  <c r="N153" i="25" s="1"/>
  <c r="L298" i="29" a="1"/>
  <c r="L298" i="29" s="1"/>
  <c r="L373" i="29" s="1"/>
  <c r="L315" i="29" a="1"/>
  <c r="L315" i="29" s="1"/>
  <c r="L390" i="29" s="1"/>
  <c r="L282" i="29" a="1"/>
  <c r="L282" i="29" s="1"/>
  <c r="L356" i="29" s="1"/>
  <c r="M223" i="29"/>
  <c r="N237" i="29" s="1"/>
  <c r="O251" i="29" s="1"/>
  <c r="P265" i="29" s="1"/>
  <c r="K277" i="26" a="1"/>
  <c r="K277" i="26" s="1"/>
  <c r="K351" i="26" s="1"/>
  <c r="K310" i="26" a="1"/>
  <c r="K310" i="26" s="1"/>
  <c r="K385" i="26" s="1"/>
  <c r="S280" i="33" a="1"/>
  <c r="S280" i="33" s="1"/>
  <c r="S354" i="33" s="1"/>
  <c r="S313" i="33" a="1"/>
  <c r="S313" i="33" s="1"/>
  <c r="S388" i="33" s="1"/>
  <c r="S312" i="31" a="1"/>
  <c r="S312" i="31" s="1"/>
  <c r="S387" i="31" s="1"/>
  <c r="S279" i="31" a="1"/>
  <c r="S279" i="31" s="1"/>
  <c r="S353" i="31" s="1"/>
  <c r="G14" i="27"/>
  <c r="U225" i="32"/>
  <c r="V239" i="32" s="1"/>
  <c r="W253" i="32" s="1"/>
  <c r="X267" i="32" s="1"/>
  <c r="T300" i="32" a="1"/>
  <c r="T300" i="32" s="1"/>
  <c r="T375" i="32" s="1"/>
  <c r="T284" i="32" a="1"/>
  <c r="T284" i="32" s="1"/>
  <c r="T358" i="32" s="1"/>
  <c r="T317" i="32" a="1"/>
  <c r="T317" i="32" s="1"/>
  <c r="T392" i="32" s="1"/>
  <c r="AC149" i="25"/>
  <c r="AC133" i="31"/>
  <c r="AA115" i="29"/>
  <c r="AC147" i="25"/>
  <c r="S274" i="26" a="1"/>
  <c r="S274" i="26" s="1"/>
  <c r="S270" i="26"/>
  <c r="S307" i="26" a="1"/>
  <c r="S307" i="26" s="1"/>
  <c r="AC156" i="28"/>
  <c r="AB116" i="31"/>
  <c r="U203" i="25"/>
  <c r="U212" i="25"/>
  <c r="U204" i="25"/>
  <c r="U205" i="25"/>
  <c r="U206" i="25"/>
  <c r="U207" i="25"/>
  <c r="U208" i="25"/>
  <c r="U201" i="25"/>
  <c r="U209" i="25"/>
  <c r="U210" i="25"/>
  <c r="U202" i="25"/>
  <c r="U211" i="25"/>
  <c r="S285" i="32" a="1"/>
  <c r="S285" i="32" s="1"/>
  <c r="S359" i="32" s="1"/>
  <c r="S318" i="32" a="1"/>
  <c r="S318" i="32" s="1"/>
  <c r="S393" i="32" s="1"/>
  <c r="AC131" i="28"/>
  <c r="U204" i="31"/>
  <c r="U205" i="31"/>
  <c r="U206" i="31"/>
  <c r="U207" i="31"/>
  <c r="U208" i="31"/>
  <c r="U201" i="31"/>
  <c r="U209" i="31"/>
  <c r="U210" i="31"/>
  <c r="U202" i="31"/>
  <c r="U211" i="31"/>
  <c r="U203" i="31"/>
  <c r="U212" i="31"/>
  <c r="T275" i="32" a="1"/>
  <c r="T275" i="32" s="1"/>
  <c r="T291" i="32" a="1"/>
  <c r="T291" i="32" s="1"/>
  <c r="T366" i="32" s="1"/>
  <c r="U216" i="32"/>
  <c r="V230" i="32" s="1"/>
  <c r="W244" i="32" s="1"/>
  <c r="X258" i="32" s="1"/>
  <c r="T308" i="32" a="1"/>
  <c r="T308" i="32" s="1"/>
  <c r="AA113" i="26"/>
  <c r="T275" i="31" a="1"/>
  <c r="T275" i="31" s="1"/>
  <c r="T291" i="31" a="1"/>
  <c r="T291" i="31" s="1"/>
  <c r="T366" i="31" s="1"/>
  <c r="T308" i="31" a="1"/>
  <c r="T308" i="31" s="1"/>
  <c r="U216" i="31"/>
  <c r="V230" i="31" s="1"/>
  <c r="W244" i="31" s="1"/>
  <c r="X258" i="31" s="1"/>
  <c r="K309" i="31" a="1"/>
  <c r="K309" i="31" s="1"/>
  <c r="K384" i="31" s="1"/>
  <c r="K276" i="31" a="1"/>
  <c r="K276" i="31" s="1"/>
  <c r="K350" i="31" s="1"/>
  <c r="V337" i="28"/>
  <c r="V133" i="28" a="1"/>
  <c r="V133" i="28" s="1"/>
  <c r="V150" i="28" a="1"/>
  <c r="V150" i="28" s="1"/>
  <c r="N137" i="28" a="1"/>
  <c r="N137" i="28" s="1"/>
  <c r="N341" i="28"/>
  <c r="N154" i="28" a="1"/>
  <c r="N154" i="28" s="1"/>
  <c r="V333" i="28"/>
  <c r="V129" i="28" a="1"/>
  <c r="V129" i="28" s="1"/>
  <c r="U223" i="28"/>
  <c r="V237" i="28" s="1"/>
  <c r="W251" i="28" s="1"/>
  <c r="X265" i="28" s="1"/>
  <c r="T298" i="28" a="1"/>
  <c r="T298" i="28" s="1"/>
  <c r="T373" i="28" s="1"/>
  <c r="T315" i="28" a="1"/>
  <c r="T315" i="28" s="1"/>
  <c r="T390" i="28" s="1"/>
  <c r="T282" i="28" a="1"/>
  <c r="T282" i="28" s="1"/>
  <c r="T356" i="28" s="1"/>
  <c r="AC135" i="33"/>
  <c r="K146" i="26" a="1"/>
  <c r="K146" i="26" s="1"/>
  <c r="K112" i="26" a="1"/>
  <c r="K112" i="26" s="1"/>
  <c r="AB120" i="25"/>
  <c r="T107" i="28"/>
  <c r="T145" i="28" a="1"/>
  <c r="T145" i="28" s="1"/>
  <c r="T111" i="28" a="1"/>
  <c r="T111" i="28" s="1"/>
  <c r="U344" i="32"/>
  <c r="L317" i="27" a="1"/>
  <c r="L317" i="27" s="1"/>
  <c r="L392" i="27" s="1"/>
  <c r="L284" i="27" a="1"/>
  <c r="L284" i="27" s="1"/>
  <c r="L358" i="27" s="1"/>
  <c r="L300" i="27" a="1"/>
  <c r="L300" i="27" s="1"/>
  <c r="L375" i="27" s="1"/>
  <c r="M225" i="27"/>
  <c r="N239" i="27" s="1"/>
  <c r="O253" i="27" s="1"/>
  <c r="P267" i="27" s="1"/>
  <c r="L290" i="31" a="1"/>
  <c r="L290" i="31" s="1"/>
  <c r="L365" i="31" s="1"/>
  <c r="L307" i="31" a="1"/>
  <c r="L307" i="31" s="1"/>
  <c r="L274" i="31" a="1"/>
  <c r="L274" i="31" s="1"/>
  <c r="M215" i="31"/>
  <c r="N229" i="31" s="1"/>
  <c r="O243" i="31" s="1"/>
  <c r="P257" i="31" s="1"/>
  <c r="L270" i="31"/>
  <c r="AC134" i="25"/>
  <c r="AC156" i="26"/>
  <c r="AA113" i="31"/>
  <c r="T146" i="30" a="1"/>
  <c r="T146" i="30" s="1"/>
  <c r="T112" i="30" a="1"/>
  <c r="T112" i="30" s="1"/>
  <c r="S281" i="27" a="1"/>
  <c r="S281" i="27" s="1"/>
  <c r="S355" i="27" s="1"/>
  <c r="S314" i="27" a="1"/>
  <c r="S314" i="27" s="1"/>
  <c r="S389" i="27" s="1"/>
  <c r="T293" i="27" a="1"/>
  <c r="T293" i="27" s="1"/>
  <c r="T368" i="27" s="1"/>
  <c r="T310" i="27" a="1"/>
  <c r="T310" i="27" s="1"/>
  <c r="T385" i="27" s="1"/>
  <c r="T277" i="27" a="1"/>
  <c r="T277" i="27" s="1"/>
  <c r="T351" i="27" s="1"/>
  <c r="U218" i="27"/>
  <c r="V232" i="27" s="1"/>
  <c r="W246" i="27" s="1"/>
  <c r="X260" i="27" s="1"/>
  <c r="AC128" i="32"/>
  <c r="M140" i="32"/>
  <c r="AC148" i="33"/>
  <c r="AA115" i="25"/>
  <c r="L278" i="33" a="1"/>
  <c r="L278" i="33" s="1"/>
  <c r="L352" i="33" s="1"/>
  <c r="L294" i="33" a="1"/>
  <c r="L294" i="33" s="1"/>
  <c r="L369" i="33" s="1"/>
  <c r="L311" i="33" a="1"/>
  <c r="L311" i="33" s="1"/>
  <c r="L386" i="33" s="1"/>
  <c r="M219" i="33"/>
  <c r="N233" i="33" s="1"/>
  <c r="O247" i="33" s="1"/>
  <c r="P261" i="33" s="1"/>
  <c r="N336" i="32"/>
  <c r="N132" i="32" a="1"/>
  <c r="N132" i="32" s="1"/>
  <c r="N149" i="32" a="1"/>
  <c r="N149" i="32" s="1"/>
  <c r="V333" i="32"/>
  <c r="V129" i="32" a="1"/>
  <c r="V129" i="32" s="1"/>
  <c r="AC149" i="26"/>
  <c r="U225" i="33"/>
  <c r="V239" i="33" s="1"/>
  <c r="W253" i="33" s="1"/>
  <c r="X267" i="33" s="1"/>
  <c r="T284" i="33" a="1"/>
  <c r="T284" i="33" s="1"/>
  <c r="T358" i="33" s="1"/>
  <c r="T300" i="33" a="1"/>
  <c r="T300" i="33" s="1"/>
  <c r="T375" i="33" s="1"/>
  <c r="T317" i="33" a="1"/>
  <c r="T317" i="33" s="1"/>
  <c r="T392" i="33" s="1"/>
  <c r="AC149" i="33"/>
  <c r="AA120" i="32"/>
  <c r="N198" i="29"/>
  <c r="N339" i="29"/>
  <c r="N135" i="29" a="1"/>
  <c r="N135" i="29" s="1"/>
  <c r="N152" i="29" a="1"/>
  <c r="N152" i="29" s="1"/>
  <c r="V129" i="31" a="1"/>
  <c r="V129" i="31" s="1"/>
  <c r="V333" i="31"/>
  <c r="N335" i="31"/>
  <c r="N131" i="31" a="1"/>
  <c r="N131" i="31" s="1"/>
  <c r="N148" i="31" a="1"/>
  <c r="N148" i="31" s="1"/>
  <c r="V139" i="27" a="1"/>
  <c r="V139" i="27" s="1"/>
  <c r="V156" i="27" a="1"/>
  <c r="V156" i="27" s="1"/>
  <c r="V343" i="27"/>
  <c r="U140" i="33"/>
  <c r="AC133" i="33"/>
  <c r="K282" i="33" a="1"/>
  <c r="K282" i="33" s="1"/>
  <c r="K356" i="33" s="1"/>
  <c r="K315" i="33" a="1"/>
  <c r="K315" i="33" s="1"/>
  <c r="K390" i="33" s="1"/>
  <c r="M55" i="29"/>
  <c r="M114" i="29" s="1" a="1"/>
  <c r="M114" i="29" s="1"/>
  <c r="M133" i="30" a="1"/>
  <c r="M133" i="30" s="1"/>
  <c r="M337" i="30"/>
  <c r="M150" i="30" a="1"/>
  <c r="M150" i="30" s="1"/>
  <c r="K317" i="29" a="1"/>
  <c r="K317" i="29" s="1"/>
  <c r="K392" i="29" s="1"/>
  <c r="K284" i="29" a="1"/>
  <c r="K284" i="29" s="1"/>
  <c r="K358" i="29" s="1"/>
  <c r="T301" i="29" a="1"/>
  <c r="T301" i="29" s="1"/>
  <c r="T376" i="29" s="1"/>
  <c r="T318" i="29" a="1"/>
  <c r="T318" i="29" s="1"/>
  <c r="T393" i="29" s="1"/>
  <c r="T285" i="29" a="1"/>
  <c r="T285" i="29" s="1"/>
  <c r="T359" i="29" s="1"/>
  <c r="U226" i="29"/>
  <c r="V240" i="29" s="1"/>
  <c r="W254" i="29" s="1"/>
  <c r="X268" i="29" s="1"/>
  <c r="L315" i="30" a="1"/>
  <c r="L315" i="30" s="1"/>
  <c r="L390" i="30" s="1"/>
  <c r="L282" i="30" a="1"/>
  <c r="L282" i="30" s="1"/>
  <c r="L298" i="30" a="1"/>
  <c r="L298" i="30" s="1"/>
  <c r="L373" i="30" s="1"/>
  <c r="M223" i="30"/>
  <c r="N237" i="30" s="1"/>
  <c r="O251" i="30" s="1"/>
  <c r="P265" i="30" s="1"/>
  <c r="V341" i="30"/>
  <c r="V154" i="30" a="1"/>
  <c r="V154" i="30" s="1"/>
  <c r="V137" i="30" a="1"/>
  <c r="V137" i="30" s="1"/>
  <c r="V339" i="26"/>
  <c r="V135" i="26" a="1"/>
  <c r="V135" i="26" s="1"/>
  <c r="V152" i="26" a="1"/>
  <c r="V152" i="26" s="1"/>
  <c r="N334" i="26"/>
  <c r="N147" i="26" a="1"/>
  <c r="N147" i="26" s="1"/>
  <c r="N130" i="26" a="1"/>
  <c r="N130" i="26" s="1"/>
  <c r="U342" i="27"/>
  <c r="U155" i="27" a="1"/>
  <c r="U155" i="27" s="1"/>
  <c r="U138" i="27" a="1"/>
  <c r="U138" i="27" s="1"/>
  <c r="U335" i="27"/>
  <c r="U131" i="27" a="1"/>
  <c r="U131" i="27" s="1"/>
  <c r="U148" i="27" a="1"/>
  <c r="U148" i="27" s="1"/>
  <c r="K283" i="25" a="1"/>
  <c r="K283" i="25" s="1"/>
  <c r="K357" i="25" s="1"/>
  <c r="K316" i="25" a="1"/>
  <c r="K316" i="25" s="1"/>
  <c r="K391" i="25" s="1"/>
  <c r="U221" i="26"/>
  <c r="V235" i="26" s="1"/>
  <c r="W249" i="26" s="1"/>
  <c r="X263" i="26" s="1"/>
  <c r="T280" i="26" a="1"/>
  <c r="T280" i="26" s="1"/>
  <c r="T354" i="26" s="1"/>
  <c r="T296" i="26" a="1"/>
  <c r="T296" i="26" s="1"/>
  <c r="T371" i="26" s="1"/>
  <c r="T313" i="26" a="1"/>
  <c r="T313" i="26" s="1"/>
  <c r="T388" i="26" s="1"/>
  <c r="AC148" i="29"/>
  <c r="AC132" i="32"/>
  <c r="L146" i="29" a="1"/>
  <c r="L146" i="29" s="1"/>
  <c r="L112" i="29" a="1"/>
  <c r="L112" i="29" s="1"/>
  <c r="L146" i="32" a="1"/>
  <c r="L146" i="32" s="1"/>
  <c r="L112" i="32" a="1"/>
  <c r="L112" i="32" s="1"/>
  <c r="K275" i="32" a="1"/>
  <c r="K275" i="32" s="1"/>
  <c r="K308" i="32" a="1"/>
  <c r="K308" i="32" s="1"/>
  <c r="N198" i="25"/>
  <c r="L146" i="33" a="1"/>
  <c r="L146" i="33" s="1"/>
  <c r="L112" i="33" a="1"/>
  <c r="L112" i="33" s="1"/>
  <c r="L313" i="29" a="1"/>
  <c r="L313" i="29" s="1"/>
  <c r="L388" i="29" s="1"/>
  <c r="L280" i="29" a="1"/>
  <c r="L280" i="29" s="1"/>
  <c r="L354" i="29" s="1"/>
  <c r="L296" i="29" a="1"/>
  <c r="L296" i="29" s="1"/>
  <c r="L371" i="29" s="1"/>
  <c r="M221" i="29"/>
  <c r="N235" i="29" s="1"/>
  <c r="O249" i="29" s="1"/>
  <c r="P263" i="29" s="1"/>
  <c r="K318" i="26" a="1"/>
  <c r="K318" i="26" s="1"/>
  <c r="K393" i="26" s="1"/>
  <c r="K285" i="26" a="1"/>
  <c r="K285" i="26" s="1"/>
  <c r="K359" i="26" s="1"/>
  <c r="S279" i="33" a="1"/>
  <c r="S279" i="33" s="1"/>
  <c r="S353" i="33" s="1"/>
  <c r="S312" i="33" a="1"/>
  <c r="S312" i="33" s="1"/>
  <c r="S387" i="33" s="1"/>
  <c r="S307" i="29" a="1"/>
  <c r="S307" i="29" s="1"/>
  <c r="S274" i="29" a="1"/>
  <c r="S274" i="29" s="1"/>
  <c r="S270" i="29"/>
  <c r="N152" i="28" a="1"/>
  <c r="N152" i="28" s="1"/>
  <c r="N339" i="28"/>
  <c r="N135" i="28" a="1"/>
  <c r="N135" i="28" s="1"/>
  <c r="AC131" i="25"/>
  <c r="G14" i="28"/>
  <c r="G14" i="26"/>
  <c r="M140" i="25"/>
  <c r="AC150" i="31"/>
  <c r="S314" i="26" a="1"/>
  <c r="S314" i="26" s="1"/>
  <c r="S389" i="26" s="1"/>
  <c r="S281" i="26" a="1"/>
  <c r="S281" i="26" s="1"/>
  <c r="S355" i="26" s="1"/>
  <c r="AC139" i="28"/>
  <c r="V57" i="29"/>
  <c r="W71" i="29" s="1"/>
  <c r="X85" i="29" s="1"/>
  <c r="S284" i="32" a="1"/>
  <c r="S284" i="32" s="1"/>
  <c r="S358" i="32" s="1"/>
  <c r="S317" i="32" a="1"/>
  <c r="S317" i="32" s="1"/>
  <c r="S392" i="32" s="1"/>
  <c r="AC148" i="28"/>
  <c r="T282" i="32" a="1"/>
  <c r="T282" i="32" s="1"/>
  <c r="T356" i="32" s="1"/>
  <c r="T298" i="32" a="1"/>
  <c r="T298" i="32" s="1"/>
  <c r="T373" i="32" s="1"/>
  <c r="U223" i="32"/>
  <c r="V237" i="32" s="1"/>
  <c r="W251" i="32" s="1"/>
  <c r="X265" i="32" s="1"/>
  <c r="T315" i="32" a="1"/>
  <c r="T315" i="32" s="1"/>
  <c r="T390" i="32" s="1"/>
  <c r="AA117" i="26"/>
  <c r="U224" i="31"/>
  <c r="V238" i="31" s="1"/>
  <c r="W252" i="31" s="1"/>
  <c r="X266" i="31" s="1"/>
  <c r="T316" i="31" a="1"/>
  <c r="T316" i="31" s="1"/>
  <c r="T391" i="31" s="1"/>
  <c r="T283" i="31" a="1"/>
  <c r="T283" i="31" s="1"/>
  <c r="T357" i="31" s="1"/>
  <c r="T299" i="31" a="1"/>
  <c r="T299" i="31" s="1"/>
  <c r="T374" i="31" s="1"/>
  <c r="K317" i="31" a="1"/>
  <c r="K317" i="31" s="1"/>
  <c r="K392" i="31" s="1"/>
  <c r="K284" i="31" a="1"/>
  <c r="K284" i="31" s="1"/>
  <c r="K358" i="31" s="1"/>
  <c r="N333" i="28"/>
  <c r="N129" i="28" a="1"/>
  <c r="N129" i="28" s="1"/>
  <c r="V198" i="28"/>
  <c r="T270" i="28"/>
  <c r="T274" i="28" a="1"/>
  <c r="T274" i="28" s="1"/>
  <c r="T290" i="28" a="1"/>
  <c r="T290" i="28" s="1"/>
  <c r="T365" i="28" s="1"/>
  <c r="T307" i="28" a="1"/>
  <c r="T307" i="28" s="1"/>
  <c r="U215" i="28"/>
  <c r="V229" i="28" s="1"/>
  <c r="W243" i="28" s="1"/>
  <c r="X257" i="28" s="1"/>
  <c r="AC152" i="33"/>
  <c r="AB122" i="25"/>
  <c r="AB117" i="28"/>
  <c r="AA140" i="25"/>
  <c r="AA378" i="25" s="1"/>
  <c r="M222" i="31"/>
  <c r="N236" i="31" s="1"/>
  <c r="O250" i="31" s="1"/>
  <c r="P264" i="31" s="1"/>
  <c r="L314" i="31" a="1"/>
  <c r="L314" i="31" s="1"/>
  <c r="L389" i="31" s="1"/>
  <c r="L281" i="31" a="1"/>
  <c r="L281" i="31" s="1"/>
  <c r="L355" i="31" s="1"/>
  <c r="L297" i="31" a="1"/>
  <c r="L297" i="31" s="1"/>
  <c r="L372" i="31" s="1"/>
  <c r="AC151" i="25"/>
  <c r="AA117" i="31"/>
  <c r="T359" i="30"/>
  <c r="AB122" i="30"/>
  <c r="S313" i="27" a="1"/>
  <c r="S313" i="27" s="1"/>
  <c r="S388" i="27" s="1"/>
  <c r="S280" i="27" a="1"/>
  <c r="S280" i="27" s="1"/>
  <c r="S354" i="27" s="1"/>
  <c r="U226" i="27"/>
  <c r="V240" i="27" s="1"/>
  <c r="W254" i="27" s="1"/>
  <c r="X268" i="27" s="1"/>
  <c r="T301" i="27" a="1"/>
  <c r="T301" i="27" s="1"/>
  <c r="T376" i="27" s="1"/>
  <c r="T318" i="27" a="1"/>
  <c r="T318" i="27" s="1"/>
  <c r="T393" i="27" s="1"/>
  <c r="T285" i="27" a="1"/>
  <c r="T285" i="27" s="1"/>
  <c r="T359" i="27" s="1"/>
  <c r="AC131" i="33"/>
  <c r="AC152" i="25"/>
  <c r="U49" i="26"/>
  <c r="U41" i="26"/>
  <c r="M44" i="26"/>
  <c r="M48" i="26"/>
  <c r="M41" i="26"/>
  <c r="M49" i="26"/>
  <c r="M43" i="26"/>
  <c r="M42" i="26"/>
  <c r="U47" i="26"/>
  <c r="M38" i="26"/>
  <c r="U39" i="26"/>
  <c r="U42" i="26"/>
  <c r="U40" i="26"/>
  <c r="M39" i="26"/>
  <c r="U48" i="26"/>
  <c r="E15" i="26"/>
  <c r="U46" i="26"/>
  <c r="M40" i="26"/>
  <c r="U38" i="26"/>
  <c r="M45" i="26"/>
  <c r="F11" i="26"/>
  <c r="F10" i="26" s="1"/>
  <c r="G11" i="26" s="1"/>
  <c r="H12" i="26" s="1"/>
  <c r="U43" i="26"/>
  <c r="M46" i="26"/>
  <c r="U44" i="26"/>
  <c r="M47" i="26"/>
  <c r="U45" i="26"/>
  <c r="AA118" i="25"/>
  <c r="AC136" i="29"/>
  <c r="L277" i="33" a="1"/>
  <c r="L277" i="33" s="1"/>
  <c r="L351" i="33" s="1"/>
  <c r="L293" i="33" a="1"/>
  <c r="L293" i="33" s="1"/>
  <c r="L368" i="33" s="1"/>
  <c r="L310" i="33" a="1"/>
  <c r="L310" i="33" s="1"/>
  <c r="L385" i="33" s="1"/>
  <c r="M218" i="33"/>
  <c r="N232" i="33" s="1"/>
  <c r="O246" i="33" s="1"/>
  <c r="P260" i="33" s="1"/>
  <c r="N337" i="32"/>
  <c r="N133" i="32" a="1"/>
  <c r="N133" i="32" s="1"/>
  <c r="N150" i="32" a="1"/>
  <c r="N150" i="32" s="1"/>
  <c r="AC128" i="33"/>
  <c r="T308" i="33" a="1"/>
  <c r="T308" i="33" s="1"/>
  <c r="T275" i="33" a="1"/>
  <c r="T275" i="33" s="1"/>
  <c r="T291" i="33" a="1"/>
  <c r="T291" i="33" s="1"/>
  <c r="T366" i="33" s="1"/>
  <c r="U216" i="33"/>
  <c r="V230" i="33" s="1"/>
  <c r="W244" i="33" s="1"/>
  <c r="X258" i="33" s="1"/>
  <c r="AC128" i="26"/>
  <c r="U344" i="28"/>
  <c r="AA119" i="32"/>
  <c r="V337" i="29"/>
  <c r="V150" i="29" a="1"/>
  <c r="V150" i="29" s="1"/>
  <c r="V133" i="29" a="1"/>
  <c r="V133" i="29" s="1"/>
  <c r="V338" i="31"/>
  <c r="V134" i="31" a="1"/>
  <c r="V134" i="31" s="1"/>
  <c r="V151" i="31" a="1"/>
  <c r="V151" i="31" s="1"/>
  <c r="N198" i="31"/>
  <c r="N333" i="31"/>
  <c r="N129" i="31" a="1"/>
  <c r="N129" i="31" s="1"/>
  <c r="N337" i="27"/>
  <c r="N150" i="27" a="1"/>
  <c r="N150" i="27" s="1"/>
  <c r="N133" i="27" a="1"/>
  <c r="N133" i="27" s="1"/>
  <c r="AC150" i="33"/>
  <c r="K270" i="33"/>
  <c r="K274" i="33" a="1"/>
  <c r="K274" i="33" s="1"/>
  <c r="K307" i="33" a="1"/>
  <c r="K307" i="33" s="1"/>
  <c r="K316" i="29" a="1"/>
  <c r="K316" i="29" s="1"/>
  <c r="K391" i="29" s="1"/>
  <c r="K283" i="29" a="1"/>
  <c r="K283" i="29" s="1"/>
  <c r="K357" i="29" s="1"/>
  <c r="L277" i="26" a="1"/>
  <c r="L277" i="26" s="1"/>
  <c r="L351" i="26" s="1"/>
  <c r="L293" i="26" a="1"/>
  <c r="L293" i="26" s="1"/>
  <c r="L368" i="26" s="1"/>
  <c r="L310" i="26" a="1"/>
  <c r="L310" i="26" s="1"/>
  <c r="L385" i="26" s="1"/>
  <c r="M218" i="26"/>
  <c r="N232" i="26" s="1"/>
  <c r="O246" i="26" s="1"/>
  <c r="P260" i="26" s="1"/>
  <c r="T276" i="29" a="1"/>
  <c r="T276" i="29" s="1"/>
  <c r="T350" i="29" s="1"/>
  <c r="T309" i="29" a="1"/>
  <c r="T309" i="29" s="1"/>
  <c r="T384" i="29" s="1"/>
  <c r="T292" i="29" a="1"/>
  <c r="T292" i="29" s="1"/>
  <c r="T367" i="29" s="1"/>
  <c r="U217" i="29"/>
  <c r="V231" i="29" s="1"/>
  <c r="W245" i="29" s="1"/>
  <c r="X259" i="29" s="1"/>
  <c r="L270" i="30"/>
  <c r="L290" i="30" a="1"/>
  <c r="L290" i="30" s="1"/>
  <c r="L307" i="30" a="1"/>
  <c r="L307" i="30" s="1"/>
  <c r="L274" i="30" a="1"/>
  <c r="L274" i="30" s="1"/>
  <c r="AB274" i="30" s="1"/>
  <c r="M215" i="30"/>
  <c r="N229" i="30" s="1"/>
  <c r="O243" i="30" s="1"/>
  <c r="P257" i="30" s="1"/>
  <c r="AA140" i="29"/>
  <c r="AA378" i="29" s="1"/>
  <c r="N334" i="30"/>
  <c r="N147" i="30" a="1"/>
  <c r="N147" i="30" s="1"/>
  <c r="N130" i="30" a="1"/>
  <c r="N130" i="30" s="1"/>
  <c r="V338" i="26"/>
  <c r="V151" i="26" a="1"/>
  <c r="V151" i="26" s="1"/>
  <c r="V134" i="26" a="1"/>
  <c r="V134" i="26" s="1"/>
  <c r="V198" i="26"/>
  <c r="N342" i="26"/>
  <c r="N138" i="26" a="1"/>
  <c r="N138" i="26" s="1"/>
  <c r="N155" i="26" a="1"/>
  <c r="N155" i="26" s="1"/>
  <c r="M338" i="27"/>
  <c r="M151" i="27" a="1"/>
  <c r="M151" i="27" s="1"/>
  <c r="M134" i="27" a="1"/>
  <c r="M134" i="27" s="1"/>
  <c r="M198" i="27"/>
  <c r="K308" i="25" a="1"/>
  <c r="K308" i="25" s="1"/>
  <c r="K275" i="25" a="1"/>
  <c r="K275" i="25" s="1"/>
  <c r="AB114" i="27"/>
  <c r="AA312" i="30"/>
  <c r="AC155" i="33"/>
  <c r="AA140" i="32"/>
  <c r="AA378" i="32" s="1"/>
  <c r="AB120" i="32"/>
  <c r="AB113" i="32"/>
  <c r="V337" i="25"/>
  <c r="V133" i="25" a="1"/>
  <c r="V133" i="25" s="1"/>
  <c r="V150" i="25" a="1"/>
  <c r="V150" i="25" s="1"/>
  <c r="AB120" i="33"/>
  <c r="L277" i="29" a="1"/>
  <c r="L277" i="29" s="1"/>
  <c r="L351" i="29" s="1"/>
  <c r="L310" i="29" a="1"/>
  <c r="L310" i="29" s="1"/>
  <c r="L385" i="29" s="1"/>
  <c r="M218" i="29"/>
  <c r="N232" i="29" s="1"/>
  <c r="O246" i="29" s="1"/>
  <c r="P260" i="29" s="1"/>
  <c r="L293" i="29" a="1"/>
  <c r="L293" i="29" s="1"/>
  <c r="L368" i="29" s="1"/>
  <c r="K276" i="26" a="1"/>
  <c r="K276" i="26" s="1"/>
  <c r="K350" i="26" s="1"/>
  <c r="K309" i="26" a="1"/>
  <c r="K309" i="26" s="1"/>
  <c r="K384" i="26" s="1"/>
  <c r="S311" i="33" a="1"/>
  <c r="S311" i="33" s="1"/>
  <c r="S386" i="33" s="1"/>
  <c r="S278" i="33" a="1"/>
  <c r="S278" i="33" s="1"/>
  <c r="S352" i="33" s="1"/>
  <c r="AC135" i="28"/>
  <c r="S316" i="29" a="1"/>
  <c r="S316" i="29" s="1"/>
  <c r="S283" i="29" a="1"/>
  <c r="S283" i="29" s="1"/>
  <c r="S357" i="29" s="1"/>
  <c r="AB115" i="31"/>
  <c r="S316" i="32" a="1"/>
  <c r="S316" i="32" s="1"/>
  <c r="S391" i="32" s="1"/>
  <c r="S283" i="32" a="1"/>
  <c r="S283" i="32" s="1"/>
  <c r="S357" i="32" s="1"/>
  <c r="AC147" i="33"/>
  <c r="AA117" i="27"/>
  <c r="AA120" i="26"/>
  <c r="T315" i="31" a="1"/>
  <c r="T315" i="31" s="1"/>
  <c r="T282" i="31" a="1"/>
  <c r="T282" i="31" s="1"/>
  <c r="T298" i="31" a="1"/>
  <c r="T298" i="31" s="1"/>
  <c r="U223" i="31"/>
  <c r="V237" i="31" s="1"/>
  <c r="W251" i="31" s="1"/>
  <c r="X265" i="31" s="1"/>
  <c r="K316" i="31" a="1"/>
  <c r="K316" i="31" s="1"/>
  <c r="K391" i="31" s="1"/>
  <c r="K283" i="31" a="1"/>
  <c r="K283" i="31" s="1"/>
  <c r="K357" i="31" s="1"/>
  <c r="N337" i="28"/>
  <c r="N150" i="28" a="1"/>
  <c r="N150" i="28" s="1"/>
  <c r="N133" i="28" a="1"/>
  <c r="N133" i="28" s="1"/>
  <c r="T297" i="28" a="1"/>
  <c r="T297" i="28" s="1"/>
  <c r="T372" i="28" s="1"/>
  <c r="T314" i="28" a="1"/>
  <c r="T314" i="28" s="1"/>
  <c r="T389" i="28" s="1"/>
  <c r="T281" i="28" a="1"/>
  <c r="T281" i="28" s="1"/>
  <c r="T355" i="28" s="1"/>
  <c r="U222" i="28"/>
  <c r="V236" i="28" s="1"/>
  <c r="W250" i="28" s="1"/>
  <c r="X264" i="28" s="1"/>
  <c r="K107" i="26"/>
  <c r="K145" i="26" a="1"/>
  <c r="K145" i="26" s="1"/>
  <c r="K111" i="26" a="1"/>
  <c r="K111" i="26" s="1"/>
  <c r="AB117" i="25"/>
  <c r="AB118" i="28"/>
  <c r="N226" i="32"/>
  <c r="O240" i="32" s="1"/>
  <c r="P254" i="32" s="1"/>
  <c r="L313" i="31" a="1"/>
  <c r="L313" i="31" s="1"/>
  <c r="L388" i="31" s="1"/>
  <c r="L280" i="31" a="1"/>
  <c r="L280" i="31" s="1"/>
  <c r="L354" i="31" s="1"/>
  <c r="L296" i="31" a="1"/>
  <c r="L296" i="31" s="1"/>
  <c r="L371" i="31" s="1"/>
  <c r="M221" i="31"/>
  <c r="N235" i="31" s="1"/>
  <c r="O249" i="31" s="1"/>
  <c r="P263" i="31" s="1"/>
  <c r="L298" i="32" a="1"/>
  <c r="L298" i="32" s="1"/>
  <c r="L373" i="32" s="1"/>
  <c r="M223" i="32"/>
  <c r="N237" i="32" s="1"/>
  <c r="O251" i="32" s="1"/>
  <c r="P265" i="32" s="1"/>
  <c r="L282" i="32" a="1"/>
  <c r="L282" i="32" s="1"/>
  <c r="L356" i="32" s="1"/>
  <c r="L315" i="32" a="1"/>
  <c r="L315" i="32" s="1"/>
  <c r="L390" i="32" s="1"/>
  <c r="AA121" i="31"/>
  <c r="AC129" i="31"/>
  <c r="AB120" i="30"/>
  <c r="S312" i="27" a="1"/>
  <c r="S312" i="27" s="1"/>
  <c r="S387" i="27" s="1"/>
  <c r="S279" i="27" a="1"/>
  <c r="S279" i="27" s="1"/>
  <c r="S353" i="27" s="1"/>
  <c r="T292" i="27" a="1"/>
  <c r="T292" i="27" s="1"/>
  <c r="T309" i="27" a="1"/>
  <c r="T309" i="27" s="1"/>
  <c r="U217" i="27"/>
  <c r="V231" i="27" s="1"/>
  <c r="W245" i="27" s="1"/>
  <c r="X259" i="27" s="1"/>
  <c r="T276" i="27" a="1"/>
  <c r="T276" i="27" s="1"/>
  <c r="T350" i="27" s="1"/>
  <c r="AC135" i="25"/>
  <c r="S111" i="25" a="1"/>
  <c r="S111" i="25" s="1"/>
  <c r="S145" i="25" a="1"/>
  <c r="S145" i="25" s="1"/>
  <c r="S107" i="25"/>
  <c r="AC153" i="29"/>
  <c r="L318" i="33" a="1"/>
  <c r="L318" i="33" s="1"/>
  <c r="L393" i="33" s="1"/>
  <c r="L301" i="33" a="1"/>
  <c r="L301" i="33" s="1"/>
  <c r="L376" i="33" s="1"/>
  <c r="L285" i="33" a="1"/>
  <c r="L285" i="33" s="1"/>
  <c r="L359" i="33" s="1"/>
  <c r="M226" i="33"/>
  <c r="N240" i="33" s="1"/>
  <c r="O254" i="33" s="1"/>
  <c r="P268" i="33" s="1"/>
  <c r="N339" i="32"/>
  <c r="N152" i="32" a="1"/>
  <c r="N152" i="32" s="1"/>
  <c r="N135" i="32" a="1"/>
  <c r="N135" i="32" s="1"/>
  <c r="V341" i="32"/>
  <c r="V137" i="32" a="1"/>
  <c r="V137" i="32" s="1"/>
  <c r="V154" i="32" a="1"/>
  <c r="V154" i="32" s="1"/>
  <c r="L270" i="28"/>
  <c r="L290" i="28" a="1"/>
  <c r="L290" i="28" s="1"/>
  <c r="L365" i="28" s="1"/>
  <c r="L307" i="28" a="1"/>
  <c r="L307" i="28" s="1"/>
  <c r="L274" i="28" a="1"/>
  <c r="L274" i="28" s="1"/>
  <c r="M215" i="28"/>
  <c r="N229" i="28" s="1"/>
  <c r="O243" i="28" s="1"/>
  <c r="P257" i="28" s="1"/>
  <c r="AC137" i="26"/>
  <c r="T283" i="33" a="1"/>
  <c r="T283" i="33" s="1"/>
  <c r="T357" i="33" s="1"/>
  <c r="T299" i="33" a="1"/>
  <c r="T299" i="33" s="1"/>
  <c r="T374" i="33" s="1"/>
  <c r="T316" i="33" a="1"/>
  <c r="T316" i="33" s="1"/>
  <c r="T391" i="33" s="1"/>
  <c r="U224" i="33"/>
  <c r="V238" i="33" s="1"/>
  <c r="W252" i="33" s="1"/>
  <c r="X266" i="33" s="1"/>
  <c r="U344" i="26"/>
  <c r="AA113" i="33"/>
  <c r="U61" i="29"/>
  <c r="U120" i="29" s="1" a="1"/>
  <c r="U120" i="29" s="1"/>
  <c r="U140" i="32"/>
  <c r="AA114" i="32"/>
  <c r="V334" i="29"/>
  <c r="V147" i="29" a="1"/>
  <c r="V147" i="29" s="1"/>
  <c r="V130" i="29" a="1"/>
  <c r="V130" i="29" s="1"/>
  <c r="N341" i="27"/>
  <c r="N154" i="27" a="1"/>
  <c r="N154" i="27" s="1"/>
  <c r="N137" i="27" a="1"/>
  <c r="N137" i="27" s="1"/>
  <c r="U344" i="33"/>
  <c r="K281" i="33" a="1"/>
  <c r="K281" i="33" s="1"/>
  <c r="K355" i="33" s="1"/>
  <c r="K314" i="33" a="1"/>
  <c r="K314" i="33" s="1"/>
  <c r="K389" i="33" s="1"/>
  <c r="AC129" i="26"/>
  <c r="U343" i="30"/>
  <c r="U156" i="30" a="1"/>
  <c r="U156" i="30" s="1"/>
  <c r="U139" i="30" a="1"/>
  <c r="U139" i="30" s="1"/>
  <c r="M333" i="30"/>
  <c r="M129" i="30" a="1"/>
  <c r="M129" i="30" s="1"/>
  <c r="U341" i="30"/>
  <c r="U137" i="30" a="1"/>
  <c r="U137" i="30" s="1"/>
  <c r="U154" i="30" a="1"/>
  <c r="U154" i="30" s="1"/>
  <c r="K308" i="29" a="1"/>
  <c r="K308" i="29" s="1"/>
  <c r="K275" i="29" a="1"/>
  <c r="K275" i="29" s="1"/>
  <c r="L285" i="26" a="1"/>
  <c r="L285" i="26" s="1"/>
  <c r="L359" i="26" s="1"/>
  <c r="L301" i="26" a="1"/>
  <c r="L301" i="26" s="1"/>
  <c r="L376" i="26" s="1"/>
  <c r="M226" i="26"/>
  <c r="N240" i="26" s="1"/>
  <c r="O254" i="26" s="1"/>
  <c r="P268" i="26" s="1"/>
  <c r="L318" i="26" a="1"/>
  <c r="L318" i="26" s="1"/>
  <c r="L393" i="26" s="1"/>
  <c r="T300" i="29" a="1"/>
  <c r="T300" i="29" s="1"/>
  <c r="T375" i="29" s="1"/>
  <c r="T317" i="29" a="1"/>
  <c r="T317" i="29" s="1"/>
  <c r="T392" i="29" s="1"/>
  <c r="T284" i="29" a="1"/>
  <c r="T284" i="29" s="1"/>
  <c r="T358" i="29" s="1"/>
  <c r="U225" i="29"/>
  <c r="V239" i="29" s="1"/>
  <c r="W253" i="29" s="1"/>
  <c r="X267" i="29" s="1"/>
  <c r="L314" i="30" a="1"/>
  <c r="L314" i="30" s="1"/>
  <c r="L389" i="30" s="1"/>
  <c r="AB389" i="30" s="1"/>
  <c r="L281" i="30" a="1"/>
  <c r="L281" i="30" s="1"/>
  <c r="L355" i="30" s="1"/>
  <c r="L297" i="30" a="1"/>
  <c r="L297" i="30" s="1"/>
  <c r="L372" i="30" s="1"/>
  <c r="AB372" i="30" s="1"/>
  <c r="M222" i="30"/>
  <c r="N236" i="30" s="1"/>
  <c r="O250" i="30" s="1"/>
  <c r="P264" i="30" s="1"/>
  <c r="S313" i="25" a="1"/>
  <c r="S313" i="25" s="1"/>
  <c r="S388" i="25" s="1"/>
  <c r="S280" i="25" a="1"/>
  <c r="S280" i="25" s="1"/>
  <c r="S354" i="25" s="1"/>
  <c r="N337" i="30"/>
  <c r="N150" i="30" a="1"/>
  <c r="N150" i="30" s="1"/>
  <c r="N133" i="30" a="1"/>
  <c r="N133" i="30" s="1"/>
  <c r="K311" i="27" a="1"/>
  <c r="K311" i="27" s="1"/>
  <c r="K386" i="27" s="1"/>
  <c r="K278" i="27" a="1"/>
  <c r="K278" i="27" s="1"/>
  <c r="K352" i="27" s="1"/>
  <c r="N337" i="26"/>
  <c r="N150" i="26" a="1"/>
  <c r="N150" i="26" s="1"/>
  <c r="N133" i="26" a="1"/>
  <c r="N133" i="26" s="1"/>
  <c r="V332" i="26"/>
  <c r="V128" i="26" a="1"/>
  <c r="V128" i="26" s="1"/>
  <c r="V35" i="26"/>
  <c r="M39" i="27"/>
  <c r="M53" i="27" s="1"/>
  <c r="M47" i="27"/>
  <c r="N61" i="27" s="1"/>
  <c r="O75" i="27" s="1"/>
  <c r="P89" i="27" s="1"/>
  <c r="U43" i="27"/>
  <c r="U57" i="27" s="1"/>
  <c r="E15" i="27"/>
  <c r="M49" i="27"/>
  <c r="N63" i="27" s="1"/>
  <c r="O77" i="27" s="1"/>
  <c r="P91" i="27" s="1"/>
  <c r="U48" i="27"/>
  <c r="V62" i="27" s="1"/>
  <c r="W76" i="27" s="1"/>
  <c r="X90" i="27" s="1"/>
  <c r="M41" i="27"/>
  <c r="N55" i="27" s="1"/>
  <c r="O69" i="27" s="1"/>
  <c r="P83" i="27" s="1"/>
  <c r="U45" i="27"/>
  <c r="V59" i="27" s="1"/>
  <c r="W73" i="27" s="1"/>
  <c r="X87" i="27" s="1"/>
  <c r="U38" i="27"/>
  <c r="U52" i="27" s="1"/>
  <c r="U111" i="27" s="1" a="1"/>
  <c r="U111" i="27" s="1"/>
  <c r="M48" i="27"/>
  <c r="N62" i="27" s="1"/>
  <c r="O76" i="27" s="1"/>
  <c r="P90" i="27" s="1"/>
  <c r="M42" i="27"/>
  <c r="N56" i="27" s="1"/>
  <c r="O70" i="27" s="1"/>
  <c r="P84" i="27" s="1"/>
  <c r="U40" i="27"/>
  <c r="V54" i="27" s="1"/>
  <c r="W68" i="27" s="1"/>
  <c r="X82" i="27" s="1"/>
  <c r="U47" i="27"/>
  <c r="U61" i="27" s="1"/>
  <c r="F11" i="27"/>
  <c r="F10" i="27" s="1"/>
  <c r="U39" i="27"/>
  <c r="U53" i="27" s="1"/>
  <c r="U112" i="27" s="1" a="1"/>
  <c r="U112" i="27" s="1"/>
  <c r="U46" i="27"/>
  <c r="V60" i="27" s="1"/>
  <c r="W74" i="27" s="1"/>
  <c r="X88" i="27" s="1"/>
  <c r="M45" i="27"/>
  <c r="N59" i="27" s="1"/>
  <c r="O73" i="27" s="1"/>
  <c r="P87" i="27" s="1"/>
  <c r="M40" i="27"/>
  <c r="M54" i="27" s="1"/>
  <c r="M38" i="27"/>
  <c r="M52" i="27" s="1"/>
  <c r="M111" i="27" s="1" a="1"/>
  <c r="M111" i="27" s="1"/>
  <c r="M46" i="27"/>
  <c r="M60" i="27" s="1"/>
  <c r="U49" i="27"/>
  <c r="V63" i="27" s="1"/>
  <c r="W77" i="27" s="1"/>
  <c r="X91" i="27" s="1"/>
  <c r="U44" i="27"/>
  <c r="V58" i="27" s="1"/>
  <c r="W72" i="27" s="1"/>
  <c r="X86" i="27" s="1"/>
  <c r="U41" i="27"/>
  <c r="V55" i="27" s="1"/>
  <c r="W69" i="27" s="1"/>
  <c r="X83" i="27" s="1"/>
  <c r="M43" i="27"/>
  <c r="M57" i="27" s="1"/>
  <c r="U42" i="27"/>
  <c r="V56" i="27" s="1"/>
  <c r="W70" i="27" s="1"/>
  <c r="X84" i="27" s="1"/>
  <c r="M44" i="27"/>
  <c r="N58" i="27" s="1"/>
  <c r="O72" i="27" s="1"/>
  <c r="P86" i="27" s="1"/>
  <c r="U139" i="27" a="1"/>
  <c r="U139" i="27" s="1"/>
  <c r="U343" i="27"/>
  <c r="U156" i="27" a="1"/>
  <c r="U156" i="27" s="1"/>
  <c r="K315" i="25" a="1"/>
  <c r="K315" i="25" s="1"/>
  <c r="K390" i="25" s="1"/>
  <c r="K282" i="25" a="1"/>
  <c r="K282" i="25" s="1"/>
  <c r="K356" i="25" s="1"/>
  <c r="AB117" i="27"/>
  <c r="AB119" i="27"/>
  <c r="AA279" i="30"/>
  <c r="U57" i="29"/>
  <c r="U116" i="29" s="1" a="1"/>
  <c r="U116" i="29" s="1"/>
  <c r="AC138" i="33"/>
  <c r="T145" i="26" a="1"/>
  <c r="T145" i="26" s="1"/>
  <c r="T111" i="26" a="1"/>
  <c r="T111" i="26" s="1"/>
  <c r="AA365" i="32"/>
  <c r="AA377" i="32" s="1"/>
  <c r="S377" i="32"/>
  <c r="S421" i="32" s="1"/>
  <c r="AA421" i="32" s="1"/>
  <c r="AB114" i="29"/>
  <c r="AB119" i="32"/>
  <c r="AB122" i="32"/>
  <c r="AC152" i="31"/>
  <c r="N334" i="25"/>
  <c r="N147" i="25" a="1"/>
  <c r="N147" i="25" s="1"/>
  <c r="N130" i="25" a="1"/>
  <c r="N130" i="25" s="1"/>
  <c r="N341" i="25"/>
  <c r="N154" i="25" a="1"/>
  <c r="N154" i="25" s="1"/>
  <c r="N137" i="25" a="1"/>
  <c r="N137" i="25" s="1"/>
  <c r="AA114" i="28"/>
  <c r="AB115" i="33"/>
  <c r="L275" i="29" a="1"/>
  <c r="L275" i="29" s="1"/>
  <c r="L308" i="29" a="1"/>
  <c r="L308" i="29" s="1"/>
  <c r="M216" i="29"/>
  <c r="N230" i="29" s="1"/>
  <c r="O244" i="29" s="1"/>
  <c r="P258" i="29" s="1"/>
  <c r="L291" i="29" a="1"/>
  <c r="L291" i="29" s="1"/>
  <c r="L366" i="29" s="1"/>
  <c r="K317" i="26" a="1"/>
  <c r="K317" i="26" s="1"/>
  <c r="K392" i="26" s="1"/>
  <c r="K284" i="26" a="1"/>
  <c r="K284" i="26" s="1"/>
  <c r="K358" i="26" s="1"/>
  <c r="S277" i="33" a="1"/>
  <c r="S277" i="33" s="1"/>
  <c r="S351" i="33" s="1"/>
  <c r="S310" i="33" a="1"/>
  <c r="S310" i="33" s="1"/>
  <c r="S385" i="33" s="1"/>
  <c r="AC152" i="28"/>
  <c r="S313" i="29" a="1"/>
  <c r="S313" i="29" s="1"/>
  <c r="S388" i="29" s="1"/>
  <c r="S280" i="29" a="1"/>
  <c r="S280" i="29" s="1"/>
  <c r="S354" i="29" s="1"/>
  <c r="T318" i="25" a="1"/>
  <c r="T318" i="25" s="1"/>
  <c r="T285" i="25" a="1"/>
  <c r="T285" i="25" s="1"/>
  <c r="T301" i="25" a="1"/>
  <c r="T301" i="25" s="1"/>
  <c r="U226" i="25"/>
  <c r="V240" i="25" s="1"/>
  <c r="W254" i="25" s="1"/>
  <c r="X268" i="25" s="1"/>
  <c r="S279" i="26" a="1"/>
  <c r="S279" i="26" s="1"/>
  <c r="S353" i="26" s="1"/>
  <c r="S312" i="26" a="1"/>
  <c r="S312" i="26" s="1"/>
  <c r="S387" i="26" s="1"/>
  <c r="AB119" i="31"/>
  <c r="S309" i="32" a="1"/>
  <c r="S309" i="32" s="1"/>
  <c r="S384" i="32" s="1"/>
  <c r="S276" i="32" a="1"/>
  <c r="S276" i="32" s="1"/>
  <c r="S350" i="32" s="1"/>
  <c r="AA115" i="27"/>
  <c r="S411" i="30"/>
  <c r="AA355" i="30"/>
  <c r="S146" i="26" a="1"/>
  <c r="S146" i="26" s="1"/>
  <c r="S112" i="26" a="1"/>
  <c r="S112" i="26" s="1"/>
  <c r="T270" i="31"/>
  <c r="T290" i="31" a="1"/>
  <c r="T290" i="31" s="1"/>
  <c r="T365" i="31" s="1"/>
  <c r="T307" i="31" a="1"/>
  <c r="T307" i="31" s="1"/>
  <c r="U215" i="31"/>
  <c r="V229" i="31" s="1"/>
  <c r="W243" i="31" s="1"/>
  <c r="X257" i="31" s="1"/>
  <c r="T274" i="31" a="1"/>
  <c r="T274" i="31" s="1"/>
  <c r="K308" i="31" a="1"/>
  <c r="K308" i="31" s="1"/>
  <c r="K275" i="31" a="1"/>
  <c r="K275" i="31" s="1"/>
  <c r="V338" i="28"/>
  <c r="V151" i="28" a="1"/>
  <c r="V151" i="28" s="1"/>
  <c r="V134" i="28" a="1"/>
  <c r="V134" i="28" s="1"/>
  <c r="T296" i="28" a="1"/>
  <c r="T296" i="28" s="1"/>
  <c r="T371" i="28" s="1"/>
  <c r="T313" i="28" a="1"/>
  <c r="T313" i="28" s="1"/>
  <c r="T388" i="28" s="1"/>
  <c r="T280" i="28" a="1"/>
  <c r="T280" i="28" s="1"/>
  <c r="T354" i="28" s="1"/>
  <c r="U221" i="28"/>
  <c r="V235" i="28" s="1"/>
  <c r="W249" i="28" s="1"/>
  <c r="X263" i="28" s="1"/>
  <c r="AC138" i="26"/>
  <c r="AB113" i="25"/>
  <c r="AB116" i="25"/>
  <c r="L112" i="28" a="1"/>
  <c r="L112" i="28" s="1"/>
  <c r="L146" i="28" a="1"/>
  <c r="L146" i="28" s="1"/>
  <c r="S348" i="30"/>
  <c r="AA111" i="30"/>
  <c r="S123" i="30"/>
  <c r="AB140" i="25"/>
  <c r="L312" i="31" a="1"/>
  <c r="L312" i="31" s="1"/>
  <c r="L387" i="31" s="1"/>
  <c r="L279" i="31" a="1"/>
  <c r="L279" i="31" s="1"/>
  <c r="L353" i="31" s="1"/>
  <c r="M220" i="31"/>
  <c r="N234" i="31" s="1"/>
  <c r="O248" i="31" s="1"/>
  <c r="P262" i="31" s="1"/>
  <c r="L295" i="31" a="1"/>
  <c r="L295" i="31" s="1"/>
  <c r="L370" i="31" s="1"/>
  <c r="L276" i="32" a="1"/>
  <c r="L276" i="32" s="1"/>
  <c r="L350" i="32" s="1"/>
  <c r="M217" i="32"/>
  <c r="N231" i="32" s="1"/>
  <c r="O245" i="32" s="1"/>
  <c r="P259" i="32" s="1"/>
  <c r="L292" i="32" a="1"/>
  <c r="L292" i="32" s="1"/>
  <c r="L367" i="32" s="1"/>
  <c r="L309" i="32" a="1"/>
  <c r="L309" i="32" s="1"/>
  <c r="L384" i="32" s="1"/>
  <c r="S146" i="31" a="1"/>
  <c r="S146" i="31" s="1"/>
  <c r="S112" i="31" a="1"/>
  <c r="S112" i="31" s="1"/>
  <c r="K146" i="33" a="1"/>
  <c r="K146" i="33" s="1"/>
  <c r="K112" i="33" a="1"/>
  <c r="K112" i="33" s="1"/>
  <c r="S311" i="27" a="1"/>
  <c r="S311" i="27" s="1"/>
  <c r="S386" i="27" s="1"/>
  <c r="S278" i="27" a="1"/>
  <c r="S278" i="27" s="1"/>
  <c r="S352" i="27" s="1"/>
  <c r="T300" i="27" a="1"/>
  <c r="T300" i="27" s="1"/>
  <c r="T317" i="27" a="1"/>
  <c r="T317" i="27" s="1"/>
  <c r="T284" i="27" a="1"/>
  <c r="T284" i="27" s="1"/>
  <c r="T358" i="27" s="1"/>
  <c r="U225" i="27"/>
  <c r="V239" i="27" s="1"/>
  <c r="W253" i="27" s="1"/>
  <c r="X267" i="27" s="1"/>
  <c r="M207" i="33"/>
  <c r="M208" i="33"/>
  <c r="M201" i="33"/>
  <c r="M209" i="33"/>
  <c r="M202" i="33"/>
  <c r="M210" i="33"/>
  <c r="M211" i="33"/>
  <c r="M203" i="33"/>
  <c r="M212" i="33"/>
  <c r="M204" i="33"/>
  <c r="M205" i="33"/>
  <c r="M206" i="33"/>
  <c r="K286" i="30"/>
  <c r="AA114" i="25"/>
  <c r="L309" i="33" a="1"/>
  <c r="L309" i="33" s="1"/>
  <c r="L384" i="33" s="1"/>
  <c r="M217" i="33"/>
  <c r="N231" i="33" s="1"/>
  <c r="O245" i="33" s="1"/>
  <c r="P259" i="33" s="1"/>
  <c r="L276" i="33" a="1"/>
  <c r="L276" i="33" s="1"/>
  <c r="L350" i="33" s="1"/>
  <c r="L292" i="33" a="1"/>
  <c r="L292" i="33" s="1"/>
  <c r="L367" i="33" s="1"/>
  <c r="N341" i="32"/>
  <c r="N154" i="32" a="1"/>
  <c r="N154" i="32" s="1"/>
  <c r="N137" i="32" a="1"/>
  <c r="N137" i="32" s="1"/>
  <c r="AC134" i="31"/>
  <c r="L314" i="28" a="1"/>
  <c r="L314" i="28" s="1"/>
  <c r="L389" i="28" s="1"/>
  <c r="L281" i="28" a="1"/>
  <c r="L281" i="28" s="1"/>
  <c r="L355" i="28" s="1"/>
  <c r="L297" i="28" a="1"/>
  <c r="L297" i="28" s="1"/>
  <c r="L372" i="28" s="1"/>
  <c r="M222" i="28"/>
  <c r="N236" i="28" s="1"/>
  <c r="O250" i="28" s="1"/>
  <c r="P264" i="28" s="1"/>
  <c r="AC154" i="26"/>
  <c r="AC156" i="29"/>
  <c r="AA118" i="33"/>
  <c r="AC137" i="29"/>
  <c r="AA118" i="32"/>
  <c r="N341" i="29"/>
  <c r="N137" i="29" a="1"/>
  <c r="N137" i="29" s="1"/>
  <c r="N154" i="29" a="1"/>
  <c r="N154" i="29" s="1"/>
  <c r="V343" i="31"/>
  <c r="V156" i="31" a="1"/>
  <c r="V156" i="31" s="1"/>
  <c r="V139" i="31" a="1"/>
  <c r="V139" i="31" s="1"/>
  <c r="V334" i="31"/>
  <c r="V130" i="31" a="1"/>
  <c r="V130" i="31" s="1"/>
  <c r="V147" i="31" a="1"/>
  <c r="V147" i="31" s="1"/>
  <c r="V338" i="27"/>
  <c r="V151" i="27" a="1"/>
  <c r="V151" i="27" s="1"/>
  <c r="V134" i="27" a="1"/>
  <c r="V134" i="27" s="1"/>
  <c r="K280" i="33" a="1"/>
  <c r="K280" i="33" s="1"/>
  <c r="K354" i="33" s="1"/>
  <c r="K313" i="33" a="1"/>
  <c r="K313" i="33" s="1"/>
  <c r="K388" i="33" s="1"/>
  <c r="U333" i="30"/>
  <c r="U129" i="30" a="1"/>
  <c r="U129" i="30" s="1"/>
  <c r="K315" i="29" a="1"/>
  <c r="K315" i="29" s="1"/>
  <c r="K390" i="29" s="1"/>
  <c r="K282" i="29" a="1"/>
  <c r="K282" i="29" s="1"/>
  <c r="K356" i="29" s="1"/>
  <c r="L276" i="26" a="1"/>
  <c r="L276" i="26" s="1"/>
  <c r="L350" i="26" s="1"/>
  <c r="L292" i="26" a="1"/>
  <c r="L292" i="26" s="1"/>
  <c r="L367" i="26" s="1"/>
  <c r="L309" i="26" a="1"/>
  <c r="L309" i="26" s="1"/>
  <c r="L384" i="26" s="1"/>
  <c r="M217" i="26"/>
  <c r="N231" i="26" s="1"/>
  <c r="O245" i="26" s="1"/>
  <c r="P259" i="26" s="1"/>
  <c r="T308" i="29" a="1"/>
  <c r="T308" i="29" s="1"/>
  <c r="T291" i="29" a="1"/>
  <c r="T291" i="29" s="1"/>
  <c r="T275" i="29" a="1"/>
  <c r="T275" i="29" s="1"/>
  <c r="U216" i="29"/>
  <c r="V230" i="29" s="1"/>
  <c r="W244" i="29" s="1"/>
  <c r="X258" i="29" s="1"/>
  <c r="L313" i="30" a="1"/>
  <c r="L313" i="30" s="1"/>
  <c r="L388" i="30" s="1"/>
  <c r="L296" i="30" a="1"/>
  <c r="L296" i="30" s="1"/>
  <c r="L280" i="30" a="1"/>
  <c r="L280" i="30" s="1"/>
  <c r="L354" i="30" s="1"/>
  <c r="M221" i="30"/>
  <c r="N235" i="30" s="1"/>
  <c r="O249" i="30" s="1"/>
  <c r="P263" i="30" s="1"/>
  <c r="S312" i="25" a="1"/>
  <c r="S312" i="25" s="1"/>
  <c r="S387" i="25" s="1"/>
  <c r="S279" i="25" a="1"/>
  <c r="S279" i="25" s="1"/>
  <c r="S353" i="25" s="1"/>
  <c r="N335" i="30"/>
  <c r="N148" i="30" a="1"/>
  <c r="N148" i="30" s="1"/>
  <c r="N131" i="30" a="1"/>
  <c r="N131" i="30" s="1"/>
  <c r="V342" i="30"/>
  <c r="V155" i="30" a="1"/>
  <c r="V155" i="30" s="1"/>
  <c r="V138" i="30" a="1"/>
  <c r="V138" i="30" s="1"/>
  <c r="K310" i="27" a="1"/>
  <c r="K310" i="27" s="1"/>
  <c r="K385" i="27" s="1"/>
  <c r="K277" i="27" a="1"/>
  <c r="K277" i="27" s="1"/>
  <c r="K351" i="27" s="1"/>
  <c r="N336" i="26"/>
  <c r="N132" i="26" a="1"/>
  <c r="N132" i="26" s="1"/>
  <c r="N149" i="26" a="1"/>
  <c r="N149" i="26" s="1"/>
  <c r="N338" i="26"/>
  <c r="N151" i="26" a="1"/>
  <c r="N151" i="26" s="1"/>
  <c r="N134" i="26" a="1"/>
  <c r="N134" i="26" s="1"/>
  <c r="M340" i="27"/>
  <c r="M136" i="27" a="1"/>
  <c r="M136" i="27" s="1"/>
  <c r="M153" i="27" a="1"/>
  <c r="M153" i="27" s="1"/>
  <c r="U340" i="27"/>
  <c r="U153" i="27" a="1"/>
  <c r="U153" i="27" s="1"/>
  <c r="U136" i="27" a="1"/>
  <c r="U136" i="27" s="1"/>
  <c r="K307" i="25" a="1"/>
  <c r="K307" i="25" s="1"/>
  <c r="K274" i="25" a="1"/>
  <c r="K274" i="25" s="1"/>
  <c r="K270" i="25"/>
  <c r="AB122" i="27"/>
  <c r="AC130" i="28"/>
  <c r="AC150" i="29"/>
  <c r="AB115" i="26"/>
  <c r="T145" i="29" a="1"/>
  <c r="T145" i="29" s="1"/>
  <c r="T111" i="29" a="1"/>
  <c r="T111" i="29" s="1"/>
  <c r="AB122" i="29"/>
  <c r="AB121" i="32"/>
  <c r="S278" i="28" a="1"/>
  <c r="S278" i="28" s="1"/>
  <c r="S352" i="28" s="1"/>
  <c r="S311" i="28" a="1"/>
  <c r="S311" i="28" s="1"/>
  <c r="S386" i="28" s="1"/>
  <c r="AC135" i="31"/>
  <c r="V335" i="25"/>
  <c r="V148" i="25" a="1"/>
  <c r="V148" i="25" s="1"/>
  <c r="V131" i="25" a="1"/>
  <c r="V131" i="25" s="1"/>
  <c r="AA121" i="28"/>
  <c r="L111" i="33" a="1"/>
  <c r="L111" i="33" s="1"/>
  <c r="L145" i="33" a="1"/>
  <c r="L145" i="33" s="1"/>
  <c r="L107" i="33"/>
  <c r="L270" i="29"/>
  <c r="L290" i="29" a="1"/>
  <c r="L290" i="29" s="1"/>
  <c r="L365" i="29" s="1"/>
  <c r="M215" i="29"/>
  <c r="N229" i="29" s="1"/>
  <c r="O243" i="29" s="1"/>
  <c r="P257" i="29" s="1"/>
  <c r="L307" i="29" a="1"/>
  <c r="L307" i="29" s="1"/>
  <c r="L274" i="29" a="1"/>
  <c r="L274" i="29" s="1"/>
  <c r="K316" i="26" a="1"/>
  <c r="K316" i="26" s="1"/>
  <c r="K391" i="26" s="1"/>
  <c r="K283" i="26" a="1"/>
  <c r="K283" i="26" s="1"/>
  <c r="K357" i="26" s="1"/>
  <c r="S285" i="33" a="1"/>
  <c r="S285" i="33" s="1"/>
  <c r="S359" i="33" s="1"/>
  <c r="S318" i="33" a="1"/>
  <c r="S318" i="33" s="1"/>
  <c r="S393" i="33" s="1"/>
  <c r="AB140" i="27"/>
  <c r="S312" i="29" a="1"/>
  <c r="S312" i="29" s="1"/>
  <c r="S387" i="29" s="1"/>
  <c r="S279" i="29" a="1"/>
  <c r="S279" i="29" s="1"/>
  <c r="S353" i="29" s="1"/>
  <c r="S280" i="26" a="1"/>
  <c r="S280" i="26" s="1"/>
  <c r="S354" i="26" s="1"/>
  <c r="S313" i="26" a="1"/>
  <c r="S313" i="26" s="1"/>
  <c r="S388" i="26" s="1"/>
  <c r="U209" i="28"/>
  <c r="U210" i="28"/>
  <c r="U202" i="28"/>
  <c r="U211" i="28"/>
  <c r="U203" i="28"/>
  <c r="U212" i="28"/>
  <c r="U204" i="28"/>
  <c r="U205" i="28"/>
  <c r="U206" i="28"/>
  <c r="U207" i="28"/>
  <c r="U208" i="28"/>
  <c r="U201" i="28"/>
  <c r="S377" i="27"/>
  <c r="S421" i="27" s="1"/>
  <c r="AA421" i="27" s="1"/>
  <c r="AA365" i="27"/>
  <c r="AA377" i="27" s="1"/>
  <c r="M203" i="28"/>
  <c r="M212" i="28"/>
  <c r="M204" i="28"/>
  <c r="M205" i="28"/>
  <c r="M206" i="28"/>
  <c r="M207" i="28"/>
  <c r="M208" i="28"/>
  <c r="M201" i="28"/>
  <c r="M209" i="28"/>
  <c r="M202" i="28"/>
  <c r="M210" i="28"/>
  <c r="M211" i="28"/>
  <c r="AC130" i="33"/>
  <c r="G13" i="29"/>
  <c r="H14" i="29" s="1"/>
  <c r="G14" i="29"/>
  <c r="G12" i="29"/>
  <c r="H13" i="29" s="1"/>
  <c r="G11" i="29"/>
  <c r="H12" i="29" s="1"/>
  <c r="AC138" i="29"/>
  <c r="AA140" i="28"/>
  <c r="AA378" i="28" s="1"/>
  <c r="T292" i="25" a="1"/>
  <c r="T292" i="25" s="1"/>
  <c r="T309" i="25" a="1"/>
  <c r="T309" i="25" s="1"/>
  <c r="U217" i="25"/>
  <c r="V231" i="25" s="1"/>
  <c r="W245" i="25" s="1"/>
  <c r="X259" i="25" s="1"/>
  <c r="T276" i="25" a="1"/>
  <c r="T276" i="25" s="1"/>
  <c r="AB276" i="25" s="1"/>
  <c r="S311" i="26" a="1"/>
  <c r="S311" i="26" s="1"/>
  <c r="S386" i="26" s="1"/>
  <c r="S278" i="26" a="1"/>
  <c r="S278" i="26" s="1"/>
  <c r="S352" i="26" s="1"/>
  <c r="V52" i="29"/>
  <c r="W66" i="29" s="1"/>
  <c r="X80" i="29" s="1"/>
  <c r="AB114" i="31"/>
  <c r="S279" i="32" a="1"/>
  <c r="S279" i="32" s="1"/>
  <c r="S312" i="32" a="1"/>
  <c r="S312" i="32" s="1"/>
  <c r="AA114" i="27"/>
  <c r="AA116" i="26"/>
  <c r="T297" i="31" a="1"/>
  <c r="T297" i="31" s="1"/>
  <c r="T314" i="31" a="1"/>
  <c r="T314" i="31" s="1"/>
  <c r="T281" i="31" a="1"/>
  <c r="T281" i="31" s="1"/>
  <c r="U222" i="31"/>
  <c r="V236" i="31" s="1"/>
  <c r="W250" i="31" s="1"/>
  <c r="X264" i="31" s="1"/>
  <c r="M56" i="32"/>
  <c r="M115" i="32" s="1" a="1"/>
  <c r="M115" i="32" s="1"/>
  <c r="N56" i="32"/>
  <c r="O70" i="32" s="1"/>
  <c r="P84" i="32" s="1"/>
  <c r="K315" i="31" a="1"/>
  <c r="K315" i="31" s="1"/>
  <c r="K390" i="31" s="1"/>
  <c r="K282" i="31" a="1"/>
  <c r="K282" i="31" s="1"/>
  <c r="K356" i="31" s="1"/>
  <c r="T312" i="28" a="1"/>
  <c r="T312" i="28" s="1"/>
  <c r="T387" i="28" s="1"/>
  <c r="T279" i="28" a="1"/>
  <c r="T279" i="28" s="1"/>
  <c r="T353" i="28" s="1"/>
  <c r="U220" i="28"/>
  <c r="V234" i="28" s="1"/>
  <c r="W248" i="28" s="1"/>
  <c r="X262" i="28" s="1"/>
  <c r="T295" i="28" a="1"/>
  <c r="T295" i="28" s="1"/>
  <c r="T370" i="28" s="1"/>
  <c r="AC155" i="26"/>
  <c r="L146" i="25" a="1"/>
  <c r="L146" i="25" s="1"/>
  <c r="L383" i="25" s="1"/>
  <c r="L112" i="25" a="1"/>
  <c r="L112" i="25" s="1"/>
  <c r="S382" i="30"/>
  <c r="AA145" i="30"/>
  <c r="S157" i="30"/>
  <c r="L279" i="32" a="1"/>
  <c r="L279" i="32" s="1"/>
  <c r="L353" i="32" s="1"/>
  <c r="L295" i="32" a="1"/>
  <c r="L295" i="32" s="1"/>
  <c r="L370" i="32" s="1"/>
  <c r="L312" i="32" a="1"/>
  <c r="L312" i="32" s="1"/>
  <c r="L387" i="32" s="1"/>
  <c r="M220" i="32"/>
  <c r="N234" i="32" s="1"/>
  <c r="O248" i="32" s="1"/>
  <c r="P262" i="32" s="1"/>
  <c r="AA120" i="31"/>
  <c r="S310" i="27" a="1"/>
  <c r="S310" i="27" s="1"/>
  <c r="S385" i="27" s="1"/>
  <c r="S277" i="27" a="1"/>
  <c r="S277" i="27" s="1"/>
  <c r="S351" i="27" s="1"/>
  <c r="T291" i="27" a="1"/>
  <c r="T291" i="27" s="1"/>
  <c r="T366" i="27" s="1"/>
  <c r="T308" i="27" a="1"/>
  <c r="T308" i="27" s="1"/>
  <c r="U216" i="27"/>
  <c r="V230" i="27" s="1"/>
  <c r="W244" i="27" s="1"/>
  <c r="X258" i="27" s="1"/>
  <c r="T275" i="27" a="1"/>
  <c r="T275" i="27" s="1"/>
  <c r="K319" i="30"/>
  <c r="AA122" i="25"/>
  <c r="L300" i="33" a="1"/>
  <c r="L300" i="33" s="1"/>
  <c r="L375" i="33" s="1"/>
  <c r="L317" i="33" a="1"/>
  <c r="L317" i="33" s="1"/>
  <c r="L392" i="33" s="1"/>
  <c r="L284" i="33" a="1"/>
  <c r="L284" i="33" s="1"/>
  <c r="L358" i="33" s="1"/>
  <c r="M225" i="33"/>
  <c r="N239" i="33" s="1"/>
  <c r="O253" i="33" s="1"/>
  <c r="P267" i="33" s="1"/>
  <c r="N130" i="32" a="1"/>
  <c r="N130" i="32" s="1"/>
  <c r="N147" i="32" a="1"/>
  <c r="N147" i="32" s="1"/>
  <c r="N334" i="32"/>
  <c r="N340" i="32"/>
  <c r="N136" i="32" a="1"/>
  <c r="N136" i="32" s="1"/>
  <c r="N153" i="32" a="1"/>
  <c r="N153" i="32" s="1"/>
  <c r="AC151" i="31"/>
  <c r="L296" i="28" a="1"/>
  <c r="L296" i="28" s="1"/>
  <c r="L371" i="28" s="1"/>
  <c r="L313" i="28" a="1"/>
  <c r="L313" i="28" s="1"/>
  <c r="L388" i="28" s="1"/>
  <c r="L280" i="28" a="1"/>
  <c r="L280" i="28" s="1"/>
  <c r="L354" i="28" s="1"/>
  <c r="M221" i="28"/>
  <c r="N235" i="28" s="1"/>
  <c r="O249" i="28" s="1"/>
  <c r="P263" i="28" s="1"/>
  <c r="AC139" i="29"/>
  <c r="AB140" i="30"/>
  <c r="AA122" i="33"/>
  <c r="AC154" i="29"/>
  <c r="S107" i="32"/>
  <c r="S145" i="32" a="1"/>
  <c r="S145" i="32" s="1"/>
  <c r="S111" i="32" a="1"/>
  <c r="S111" i="32" s="1"/>
  <c r="N338" i="29"/>
  <c r="N151" i="29" a="1"/>
  <c r="N151" i="29" s="1"/>
  <c r="N134" i="29" a="1"/>
  <c r="N134" i="29" s="1"/>
  <c r="V339" i="27"/>
  <c r="V152" i="27" a="1"/>
  <c r="V152" i="27" s="1"/>
  <c r="V135" i="27" a="1"/>
  <c r="V135" i="27" s="1"/>
  <c r="V336" i="27"/>
  <c r="V149" i="27" a="1"/>
  <c r="V149" i="27" s="1"/>
  <c r="V132" i="27" a="1"/>
  <c r="V132" i="27" s="1"/>
  <c r="AC134" i="32"/>
  <c r="M338" i="30"/>
  <c r="M134" i="30" a="1"/>
  <c r="M134" i="30" s="1"/>
  <c r="M151" i="30" a="1"/>
  <c r="M151" i="30" s="1"/>
  <c r="U332" i="30"/>
  <c r="U128" i="30" a="1"/>
  <c r="U128" i="30" s="1"/>
  <c r="U35" i="30"/>
  <c r="L317" i="26" a="1"/>
  <c r="L317" i="26" s="1"/>
  <c r="L392" i="26" s="1"/>
  <c r="L284" i="26" a="1"/>
  <c r="L284" i="26" s="1"/>
  <c r="L358" i="26" s="1"/>
  <c r="L300" i="26" a="1"/>
  <c r="L300" i="26" s="1"/>
  <c r="L375" i="26" s="1"/>
  <c r="M225" i="26"/>
  <c r="N239" i="26" s="1"/>
  <c r="O253" i="26" s="1"/>
  <c r="P267" i="26" s="1"/>
  <c r="S278" i="25" a="1"/>
  <c r="S278" i="25" s="1"/>
  <c r="S352" i="25" s="1"/>
  <c r="S311" i="25" a="1"/>
  <c r="S311" i="25" s="1"/>
  <c r="S386" i="25" s="1"/>
  <c r="V339" i="30"/>
  <c r="V152" i="30" a="1"/>
  <c r="V152" i="30" s="1"/>
  <c r="V135" i="30" a="1"/>
  <c r="V135" i="30" s="1"/>
  <c r="K318" i="27" a="1"/>
  <c r="K318" i="27" s="1"/>
  <c r="K393" i="27" s="1"/>
  <c r="K285" i="27" a="1"/>
  <c r="K285" i="27" s="1"/>
  <c r="K359" i="27" s="1"/>
  <c r="N340" i="26"/>
  <c r="N153" i="26" a="1"/>
  <c r="N153" i="26" s="1"/>
  <c r="N136" i="26" a="1"/>
  <c r="N136" i="26" s="1"/>
  <c r="N341" i="26"/>
  <c r="N154" i="26" a="1"/>
  <c r="N154" i="26" s="1"/>
  <c r="N137" i="26" a="1"/>
  <c r="N137" i="26" s="1"/>
  <c r="M337" i="27"/>
  <c r="M133" i="27" a="1"/>
  <c r="M133" i="27" s="1"/>
  <c r="M150" i="27" a="1"/>
  <c r="M150" i="27" s="1"/>
  <c r="K146" i="28" a="1"/>
  <c r="K146" i="28" s="1"/>
  <c r="K112" i="28" a="1"/>
  <c r="K112" i="28" s="1"/>
  <c r="K314" i="25" a="1"/>
  <c r="K314" i="25" s="1"/>
  <c r="K389" i="25" s="1"/>
  <c r="K281" i="25" a="1"/>
  <c r="K281" i="25" s="1"/>
  <c r="K355" i="25" s="1"/>
  <c r="AB118" i="27"/>
  <c r="AC147" i="28"/>
  <c r="AC133" i="29"/>
  <c r="AB122" i="26"/>
  <c r="K275" i="28" a="1"/>
  <c r="K275" i="28" s="1"/>
  <c r="K308" i="28" a="1"/>
  <c r="K308" i="28" s="1"/>
  <c r="AB120" i="29"/>
  <c r="S277" i="28" a="1"/>
  <c r="S277" i="28" s="1"/>
  <c r="S351" i="28" s="1"/>
  <c r="S310" i="28" a="1"/>
  <c r="S310" i="28" s="1"/>
  <c r="S385" i="28" s="1"/>
  <c r="AC151" i="28"/>
  <c r="N342" i="25"/>
  <c r="N138" i="25" a="1"/>
  <c r="N138" i="25" s="1"/>
  <c r="N155" i="25" a="1"/>
  <c r="N155" i="25" s="1"/>
  <c r="S107" i="28"/>
  <c r="S145" i="28" a="1"/>
  <c r="S145" i="28" s="1"/>
  <c r="S111" i="28" a="1"/>
  <c r="S111" i="28" s="1"/>
  <c r="AB113" i="33"/>
  <c r="L297" i="29" a="1"/>
  <c r="L297" i="29" s="1"/>
  <c r="L372" i="29" s="1"/>
  <c r="M222" i="29"/>
  <c r="N236" i="29" s="1"/>
  <c r="O250" i="29" s="1"/>
  <c r="P264" i="29" s="1"/>
  <c r="L314" i="29" a="1"/>
  <c r="L314" i="29" s="1"/>
  <c r="L389" i="29" s="1"/>
  <c r="L281" i="29" a="1"/>
  <c r="L281" i="29" s="1"/>
  <c r="L355" i="29" s="1"/>
  <c r="K308" i="26" a="1"/>
  <c r="K308" i="26" s="1"/>
  <c r="K275" i="26" a="1"/>
  <c r="K275" i="26" s="1"/>
  <c r="S309" i="33" a="1"/>
  <c r="S309" i="33" s="1"/>
  <c r="S384" i="33" s="1"/>
  <c r="S276" i="33" a="1"/>
  <c r="S276" i="33" s="1"/>
  <c r="S350" i="33" s="1"/>
  <c r="S278" i="31" a="1"/>
  <c r="S278" i="31" s="1"/>
  <c r="S352" i="31" s="1"/>
  <c r="S311" i="31" a="1"/>
  <c r="S311" i="31" s="1"/>
  <c r="S386" i="31" s="1"/>
  <c r="S278" i="29" a="1"/>
  <c r="S278" i="29" s="1"/>
  <c r="S352" i="29" s="1"/>
  <c r="S311" i="29" a="1"/>
  <c r="S311" i="29" s="1"/>
  <c r="S386" i="29" s="1"/>
  <c r="S308" i="32" a="1"/>
  <c r="S308" i="32" s="1"/>
  <c r="S275" i="32" a="1"/>
  <c r="S275" i="32" s="1"/>
  <c r="AC136" i="26"/>
  <c r="AA115" i="26"/>
  <c r="T296" i="31" a="1"/>
  <c r="T296" i="31" s="1"/>
  <c r="T313" i="31" a="1"/>
  <c r="T313" i="31" s="1"/>
  <c r="T280" i="31" a="1"/>
  <c r="T280" i="31" s="1"/>
  <c r="T354" i="31" s="1"/>
  <c r="U221" i="31"/>
  <c r="V235" i="31" s="1"/>
  <c r="W249" i="31" s="1"/>
  <c r="X263" i="31" s="1"/>
  <c r="K270" i="31"/>
  <c r="K307" i="31" a="1"/>
  <c r="K307" i="31" s="1"/>
  <c r="K274" i="31" a="1"/>
  <c r="K274" i="31" s="1"/>
  <c r="N332" i="28"/>
  <c r="N128" i="28" a="1"/>
  <c r="N128" i="28" s="1"/>
  <c r="N35" i="28"/>
  <c r="T278" i="28" a="1"/>
  <c r="T278" i="28" s="1"/>
  <c r="T352" i="28" s="1"/>
  <c r="T294" i="28" a="1"/>
  <c r="T294" i="28" s="1"/>
  <c r="T369" i="28" s="1"/>
  <c r="T311" i="28" a="1"/>
  <c r="T311" i="28" s="1"/>
  <c r="T386" i="28" s="1"/>
  <c r="U219" i="28"/>
  <c r="V233" i="28" s="1"/>
  <c r="W247" i="28" s="1"/>
  <c r="X261" i="28" s="1"/>
  <c r="AB121" i="25"/>
  <c r="AC155" i="28"/>
  <c r="L299" i="27" a="1"/>
  <c r="L299" i="27" s="1"/>
  <c r="L374" i="27" s="1"/>
  <c r="L316" i="27" a="1"/>
  <c r="L316" i="27" s="1"/>
  <c r="L391" i="27" s="1"/>
  <c r="L283" i="27" a="1"/>
  <c r="L283" i="27" s="1"/>
  <c r="L357" i="27" s="1"/>
  <c r="M224" i="27"/>
  <c r="N238" i="27" s="1"/>
  <c r="O252" i="27" s="1"/>
  <c r="P266" i="27" s="1"/>
  <c r="M216" i="32"/>
  <c r="N230" i="32" s="1"/>
  <c r="O244" i="32" s="1"/>
  <c r="P258" i="32" s="1"/>
  <c r="L275" i="32" a="1"/>
  <c r="L275" i="32" s="1"/>
  <c r="L291" i="32" a="1"/>
  <c r="L291" i="32" s="1"/>
  <c r="L366" i="32" s="1"/>
  <c r="L308" i="32" a="1"/>
  <c r="L308" i="32" s="1"/>
  <c r="K146" i="32" a="1"/>
  <c r="K146" i="32" s="1"/>
  <c r="K112" i="32" a="1"/>
  <c r="K112" i="32" s="1"/>
  <c r="AA116" i="31"/>
  <c r="AB114" i="30"/>
  <c r="S318" i="27" a="1"/>
  <c r="S318" i="27" s="1"/>
  <c r="S393" i="27" s="1"/>
  <c r="S285" i="27" a="1"/>
  <c r="S285" i="27" s="1"/>
  <c r="S359" i="27" s="1"/>
  <c r="T299" i="27" a="1"/>
  <c r="T299" i="27" s="1"/>
  <c r="T374" i="27" s="1"/>
  <c r="T316" i="27" a="1"/>
  <c r="T316" i="27" s="1"/>
  <c r="T391" i="27" s="1"/>
  <c r="T283" i="27" a="1"/>
  <c r="T283" i="27" s="1"/>
  <c r="T357" i="27" s="1"/>
  <c r="U224" i="27"/>
  <c r="V238" i="27" s="1"/>
  <c r="W252" i="27" s="1"/>
  <c r="X266" i="27" s="1"/>
  <c r="AA121" i="25"/>
  <c r="AC132" i="29"/>
  <c r="M224" i="33"/>
  <c r="N238" i="33" s="1"/>
  <c r="O252" i="33" s="1"/>
  <c r="P266" i="33" s="1"/>
  <c r="L299" i="33" a="1"/>
  <c r="L299" i="33" s="1"/>
  <c r="L374" i="33" s="1"/>
  <c r="L316" i="33" a="1"/>
  <c r="L316" i="33" s="1"/>
  <c r="L391" i="33" s="1"/>
  <c r="L283" i="33" a="1"/>
  <c r="L283" i="33" s="1"/>
  <c r="L357" i="33" s="1"/>
  <c r="N332" i="32"/>
  <c r="N128" i="32" a="1"/>
  <c r="N128" i="32" s="1"/>
  <c r="N35" i="32"/>
  <c r="V342" i="32"/>
  <c r="V155" i="32" a="1"/>
  <c r="V155" i="32" s="1"/>
  <c r="V138" i="32" a="1"/>
  <c r="V138" i="32" s="1"/>
  <c r="L295" i="28" a="1"/>
  <c r="L295" i="28" s="1"/>
  <c r="L370" i="28" s="1"/>
  <c r="L312" i="28" a="1"/>
  <c r="L312" i="28" s="1"/>
  <c r="L387" i="28" s="1"/>
  <c r="L279" i="28" a="1"/>
  <c r="L279" i="28" s="1"/>
  <c r="L353" i="28" s="1"/>
  <c r="M220" i="28"/>
  <c r="N234" i="28" s="1"/>
  <c r="O248" i="28" s="1"/>
  <c r="P262" i="28" s="1"/>
  <c r="S112" i="33" a="1"/>
  <c r="S112" i="33" s="1"/>
  <c r="S146" i="33" a="1"/>
  <c r="S146" i="33" s="1"/>
  <c r="AC149" i="31"/>
  <c r="N333" i="29"/>
  <c r="N129" i="29" a="1"/>
  <c r="N129" i="29" s="1"/>
  <c r="V333" i="29"/>
  <c r="V129" i="29" a="1"/>
  <c r="V129" i="29" s="1"/>
  <c r="N337" i="31"/>
  <c r="N150" i="31" a="1"/>
  <c r="N150" i="31" s="1"/>
  <c r="N133" i="31" a="1"/>
  <c r="N133" i="31" s="1"/>
  <c r="V342" i="31"/>
  <c r="V138" i="31" a="1"/>
  <c r="V138" i="31" s="1"/>
  <c r="V155" i="31" a="1"/>
  <c r="V155" i="31" s="1"/>
  <c r="N336" i="27"/>
  <c r="N149" i="27" a="1"/>
  <c r="N149" i="27" s="1"/>
  <c r="N132" i="27" a="1"/>
  <c r="N132" i="27" s="1"/>
  <c r="V155" i="27" a="1"/>
  <c r="V155" i="27" s="1"/>
  <c r="V138" i="27" a="1"/>
  <c r="V138" i="27" s="1"/>
  <c r="V342" i="27"/>
  <c r="V337" i="27"/>
  <c r="V150" i="27" a="1"/>
  <c r="V150" i="27" s="1"/>
  <c r="V133" i="27" a="1"/>
  <c r="V133" i="27" s="1"/>
  <c r="AC129" i="32"/>
  <c r="AC151" i="32"/>
  <c r="U337" i="30"/>
  <c r="U133" i="30" a="1"/>
  <c r="U133" i="30" s="1"/>
  <c r="U150" i="30" a="1"/>
  <c r="U150" i="30" s="1"/>
  <c r="L316" i="26" a="1"/>
  <c r="L316" i="26" s="1"/>
  <c r="L391" i="26" s="1"/>
  <c r="L283" i="26" a="1"/>
  <c r="L283" i="26" s="1"/>
  <c r="L357" i="26" s="1"/>
  <c r="L299" i="26" a="1"/>
  <c r="L299" i="26" s="1"/>
  <c r="L374" i="26" s="1"/>
  <c r="M224" i="26"/>
  <c r="N238" i="26" s="1"/>
  <c r="O252" i="26" s="1"/>
  <c r="P266" i="26" s="1"/>
  <c r="S310" i="25" a="1"/>
  <c r="S310" i="25" s="1"/>
  <c r="S385" i="25" s="1"/>
  <c r="S277" i="25" a="1"/>
  <c r="S277" i="25" s="1"/>
  <c r="S351" i="25" s="1"/>
  <c r="N332" i="30"/>
  <c r="N128" i="30" a="1"/>
  <c r="N128" i="30" s="1"/>
  <c r="V338" i="30"/>
  <c r="V134" i="30" a="1"/>
  <c r="V134" i="30" s="1"/>
  <c r="V151" i="30" a="1"/>
  <c r="V151" i="30" s="1"/>
  <c r="K276" i="27" a="1"/>
  <c r="K276" i="27" s="1"/>
  <c r="K350" i="27" s="1"/>
  <c r="K309" i="27" a="1"/>
  <c r="K309" i="27" s="1"/>
  <c r="K384" i="27" s="1"/>
  <c r="N343" i="26"/>
  <c r="N156" i="26" a="1"/>
  <c r="N156" i="26" s="1"/>
  <c r="N139" i="26" a="1"/>
  <c r="N139" i="26" s="1"/>
  <c r="N128" i="26" a="1"/>
  <c r="N128" i="26" s="1"/>
  <c r="N332" i="26"/>
  <c r="N35" i="26"/>
  <c r="V130" i="26" a="1"/>
  <c r="V130" i="26" s="1"/>
  <c r="V147" i="26" a="1"/>
  <c r="V147" i="26" s="1"/>
  <c r="V334" i="26"/>
  <c r="M132" i="27" a="1"/>
  <c r="M132" i="27" s="1"/>
  <c r="M336" i="27"/>
  <c r="M149" i="27" a="1"/>
  <c r="M149" i="27" s="1"/>
  <c r="M208" i="25"/>
  <c r="M201" i="25"/>
  <c r="M209" i="25"/>
  <c r="M202" i="25"/>
  <c r="M210" i="25"/>
  <c r="M211" i="25"/>
  <c r="M203" i="25"/>
  <c r="M212" i="25"/>
  <c r="M204" i="25"/>
  <c r="M205" i="25"/>
  <c r="M206" i="25"/>
  <c r="M207" i="25"/>
  <c r="K280" i="25" a="1"/>
  <c r="K280" i="25" s="1"/>
  <c r="K354" i="25" s="1"/>
  <c r="K313" i="25" a="1"/>
  <c r="K313" i="25" s="1"/>
  <c r="K388" i="25" s="1"/>
  <c r="T279" i="26" a="1"/>
  <c r="T279" i="26" s="1"/>
  <c r="T353" i="26" s="1"/>
  <c r="T295" i="26" a="1"/>
  <c r="T295" i="26" s="1"/>
  <c r="T370" i="26" s="1"/>
  <c r="T312" i="26" a="1"/>
  <c r="T312" i="26" s="1"/>
  <c r="T387" i="26" s="1"/>
  <c r="U220" i="26"/>
  <c r="V234" i="26" s="1"/>
  <c r="W248" i="26" s="1"/>
  <c r="X262" i="26" s="1"/>
  <c r="AC139" i="31"/>
  <c r="K146" i="25" a="1"/>
  <c r="K146" i="25" s="1"/>
  <c r="K112" i="25" a="1"/>
  <c r="K112" i="25" s="1"/>
  <c r="AC136" i="28"/>
  <c r="K315" i="28" a="1"/>
  <c r="K315" i="28" s="1"/>
  <c r="K390" i="28" s="1"/>
  <c r="K282" i="28" a="1"/>
  <c r="K282" i="28" s="1"/>
  <c r="K356" i="28" s="1"/>
  <c r="L111" i="29" a="1"/>
  <c r="L111" i="29" s="1"/>
  <c r="L145" i="29" a="1"/>
  <c r="L145" i="29" s="1"/>
  <c r="S318" i="28" a="1"/>
  <c r="S318" i="28" s="1"/>
  <c r="S393" i="28" s="1"/>
  <c r="S285" i="28" a="1"/>
  <c r="S285" i="28" s="1"/>
  <c r="S359" i="28" s="1"/>
  <c r="AC134" i="28"/>
  <c r="K282" i="32" a="1"/>
  <c r="K282" i="32" s="1"/>
  <c r="K356" i="32" s="1"/>
  <c r="K315" i="32" a="1"/>
  <c r="K315" i="32" s="1"/>
  <c r="K390" i="32" s="1"/>
  <c r="N131" i="25" a="1"/>
  <c r="N131" i="25" s="1"/>
  <c r="N335" i="25"/>
  <c r="N148" i="25" a="1"/>
  <c r="N148" i="25" s="1"/>
  <c r="V343" i="25"/>
  <c r="V139" i="25" a="1"/>
  <c r="V139" i="25" s="1"/>
  <c r="V156" i="25" a="1"/>
  <c r="V156" i="25" s="1"/>
  <c r="V149" i="25" a="1"/>
  <c r="V149" i="25" s="1"/>
  <c r="V132" i="25" a="1"/>
  <c r="V132" i="25" s="1"/>
  <c r="V336" i="25"/>
  <c r="AA117" i="28"/>
  <c r="T146" i="33" a="1"/>
  <c r="T146" i="33" s="1"/>
  <c r="T112" i="33" a="1"/>
  <c r="T112" i="33" s="1"/>
  <c r="L294" i="29" a="1"/>
  <c r="L294" i="29" s="1"/>
  <c r="L369" i="29" s="1"/>
  <c r="L311" i="29" a="1"/>
  <c r="L311" i="29" s="1"/>
  <c r="L386" i="29" s="1"/>
  <c r="L278" i="29" a="1"/>
  <c r="L278" i="29" s="1"/>
  <c r="L352" i="29" s="1"/>
  <c r="M219" i="29"/>
  <c r="N233" i="29" s="1"/>
  <c r="O247" i="29" s="1"/>
  <c r="P261" i="29" s="1"/>
  <c r="K315" i="26" a="1"/>
  <c r="K315" i="26" s="1"/>
  <c r="K390" i="26" s="1"/>
  <c r="K282" i="26" a="1"/>
  <c r="K282" i="26" s="1"/>
  <c r="K356" i="26" s="1"/>
  <c r="S284" i="33" a="1"/>
  <c r="S284" i="33" s="1"/>
  <c r="S358" i="33" s="1"/>
  <c r="S317" i="33" a="1"/>
  <c r="S317" i="33" s="1"/>
  <c r="S392" i="33" s="1"/>
  <c r="S277" i="31" a="1"/>
  <c r="S277" i="31" s="1"/>
  <c r="S351" i="31" s="1"/>
  <c r="S310" i="31" a="1"/>
  <c r="S310" i="31" s="1"/>
  <c r="S385" i="31" s="1"/>
  <c r="S318" i="29" a="1"/>
  <c r="S318" i="29" s="1"/>
  <c r="S393" i="29" s="1"/>
  <c r="S285" i="29" a="1"/>
  <c r="S285" i="29" s="1"/>
  <c r="S359" i="29" s="1"/>
  <c r="AC155" i="29"/>
  <c r="AA122" i="27"/>
  <c r="AA122" i="29"/>
  <c r="S377" i="28"/>
  <c r="S421" i="28" s="1"/>
  <c r="AA421" i="28" s="1"/>
  <c r="AA365" i="28"/>
  <c r="AA377" i="28" s="1"/>
  <c r="T291" i="25" a="1"/>
  <c r="T291" i="25" s="1"/>
  <c r="T308" i="25" a="1"/>
  <c r="T308" i="25" s="1"/>
  <c r="AB308" i="25" s="1"/>
  <c r="U216" i="25"/>
  <c r="V230" i="25" s="1"/>
  <c r="W244" i="25" s="1"/>
  <c r="X258" i="25" s="1"/>
  <c r="T275" i="25" a="1"/>
  <c r="T275" i="25" s="1"/>
  <c r="AC150" i="28"/>
  <c r="V62" i="29"/>
  <c r="W76" i="29" s="1"/>
  <c r="X90" i="29" s="1"/>
  <c r="U121" i="29" a="1"/>
  <c r="U121" i="29" s="1"/>
  <c r="AB122" i="31"/>
  <c r="AC152" i="26"/>
  <c r="S315" i="32" a="1"/>
  <c r="S315" i="32" s="1"/>
  <c r="S282" i="32" a="1"/>
  <c r="S282" i="32" s="1"/>
  <c r="S356" i="32" s="1"/>
  <c r="AC134" i="33"/>
  <c r="AA113" i="27"/>
  <c r="AC153" i="26"/>
  <c r="U219" i="32"/>
  <c r="V233" i="32" s="1"/>
  <c r="W247" i="32" s="1"/>
  <c r="X261" i="32" s="1"/>
  <c r="T278" i="32" a="1"/>
  <c r="T278" i="32" s="1"/>
  <c r="T352" i="32" s="1"/>
  <c r="T294" i="32" a="1"/>
  <c r="T294" i="32" s="1"/>
  <c r="T369" i="32" s="1"/>
  <c r="T311" i="32" a="1"/>
  <c r="T311" i="32" s="1"/>
  <c r="T386" i="32" s="1"/>
  <c r="AA114" i="26"/>
  <c r="T295" i="31" a="1"/>
  <c r="T295" i="31" s="1"/>
  <c r="T312" i="31" a="1"/>
  <c r="T312" i="31" s="1"/>
  <c r="T387" i="31" s="1"/>
  <c r="T279" i="31" a="1"/>
  <c r="T279" i="31" s="1"/>
  <c r="U220" i="31"/>
  <c r="V234" i="31" s="1"/>
  <c r="W248" i="31" s="1"/>
  <c r="X262" i="31" s="1"/>
  <c r="K314" i="31" a="1"/>
  <c r="K314" i="31" s="1"/>
  <c r="K389" i="31" s="1"/>
  <c r="K281" i="31" a="1"/>
  <c r="K281" i="31" s="1"/>
  <c r="K355" i="31" s="1"/>
  <c r="V343" i="28"/>
  <c r="V139" i="28" a="1"/>
  <c r="V139" i="28" s="1"/>
  <c r="V156" i="28" a="1"/>
  <c r="V156" i="28" s="1"/>
  <c r="N335" i="28"/>
  <c r="N148" i="28" a="1"/>
  <c r="N148" i="28" s="1"/>
  <c r="N131" i="28" a="1"/>
  <c r="N131" i="28" s="1"/>
  <c r="L107" i="25"/>
  <c r="L111" i="25" a="1"/>
  <c r="L111" i="25" s="1"/>
  <c r="L145" i="25" a="1"/>
  <c r="L145" i="25" s="1"/>
  <c r="AC138" i="28"/>
  <c r="L291" i="27" a="1"/>
  <c r="L291" i="27" s="1"/>
  <c r="L366" i="27" s="1"/>
  <c r="L308" i="27" a="1"/>
  <c r="L308" i="27" s="1"/>
  <c r="M216" i="27"/>
  <c r="N230" i="27" s="1"/>
  <c r="O244" i="27" s="1"/>
  <c r="P258" i="27" s="1"/>
  <c r="L275" i="27" a="1"/>
  <c r="L275" i="27" s="1"/>
  <c r="L274" i="32" a="1"/>
  <c r="L274" i="32" s="1"/>
  <c r="L290" i="32" a="1"/>
  <c r="L290" i="32" s="1"/>
  <c r="L365" i="32" s="1"/>
  <c r="M215" i="32"/>
  <c r="N229" i="32" s="1"/>
  <c r="O243" i="32" s="1"/>
  <c r="P257" i="32" s="1"/>
  <c r="L307" i="32" a="1"/>
  <c r="L307" i="32" s="1"/>
  <c r="L270" i="32"/>
  <c r="AA115" i="31"/>
  <c r="AB117" i="30"/>
  <c r="AB119" i="30"/>
  <c r="S276" i="27" a="1"/>
  <c r="S276" i="27" s="1"/>
  <c r="S350" i="27" s="1"/>
  <c r="S309" i="27" a="1"/>
  <c r="S309" i="27" s="1"/>
  <c r="S384" i="27" s="1"/>
  <c r="AA117" i="25"/>
  <c r="AC149" i="29"/>
  <c r="N335" i="32"/>
  <c r="N148" i="32" a="1"/>
  <c r="N148" i="32" s="1"/>
  <c r="N131" i="32" a="1"/>
  <c r="N131" i="32" s="1"/>
  <c r="L294" i="28" a="1"/>
  <c r="L294" i="28" s="1"/>
  <c r="L369" i="28" s="1"/>
  <c r="L311" i="28" a="1"/>
  <c r="L311" i="28" s="1"/>
  <c r="L386" i="28" s="1"/>
  <c r="L278" i="28" a="1"/>
  <c r="L278" i="28" s="1"/>
  <c r="L352" i="28" s="1"/>
  <c r="M219" i="28"/>
  <c r="N233" i="28" s="1"/>
  <c r="O247" i="28" s="1"/>
  <c r="P261" i="28" s="1"/>
  <c r="AA117" i="33"/>
  <c r="AC132" i="31"/>
  <c r="AA140" i="26"/>
  <c r="AA378" i="26" s="1"/>
  <c r="N343" i="29"/>
  <c r="N156" i="29" a="1"/>
  <c r="N156" i="29" s="1"/>
  <c r="N139" i="29" a="1"/>
  <c r="N139" i="29" s="1"/>
  <c r="V341" i="29"/>
  <c r="V154" i="29" a="1"/>
  <c r="V154" i="29" s="1"/>
  <c r="V137" i="29" a="1"/>
  <c r="V137" i="29" s="1"/>
  <c r="N338" i="27"/>
  <c r="N151" i="27" a="1"/>
  <c r="N151" i="27" s="1"/>
  <c r="N134" i="27" a="1"/>
  <c r="N134" i="27" s="1"/>
  <c r="V332" i="27"/>
  <c r="V128" i="27" a="1"/>
  <c r="V128" i="27" s="1"/>
  <c r="V35" i="27"/>
  <c r="U140" i="31"/>
  <c r="AC128" i="31"/>
  <c r="M334" i="30"/>
  <c r="M147" i="30" a="1"/>
  <c r="M147" i="30" s="1"/>
  <c r="M130" i="30" a="1"/>
  <c r="M130" i="30" s="1"/>
  <c r="M139" i="30" a="1"/>
  <c r="M139" i="30" s="1"/>
  <c r="M343" i="30"/>
  <c r="M156" i="30" a="1"/>
  <c r="M156" i="30" s="1"/>
  <c r="L291" i="26" a="1"/>
  <c r="L291" i="26" s="1"/>
  <c r="L366" i="26" s="1"/>
  <c r="L308" i="26" a="1"/>
  <c r="L308" i="26" s="1"/>
  <c r="M216" i="26"/>
  <c r="N230" i="26" s="1"/>
  <c r="O244" i="26" s="1"/>
  <c r="P258" i="26" s="1"/>
  <c r="L275" i="26" a="1"/>
  <c r="L275" i="26" s="1"/>
  <c r="M140" i="26"/>
  <c r="S285" i="25" a="1"/>
  <c r="S285" i="25" s="1"/>
  <c r="S359" i="25" s="1"/>
  <c r="S318" i="25" a="1"/>
  <c r="S318" i="25" s="1"/>
  <c r="S393" i="25" s="1"/>
  <c r="V337" i="30"/>
  <c r="V133" i="30" a="1"/>
  <c r="V133" i="30" s="1"/>
  <c r="V150" i="30" a="1"/>
  <c r="V150" i="30" s="1"/>
  <c r="N340" i="30"/>
  <c r="N153" i="30" a="1"/>
  <c r="N153" i="30" s="1"/>
  <c r="N136" i="30" a="1"/>
  <c r="N136" i="30" s="1"/>
  <c r="K317" i="27" a="1"/>
  <c r="K317" i="27" s="1"/>
  <c r="K392" i="27" s="1"/>
  <c r="K284" i="27" a="1"/>
  <c r="K284" i="27" s="1"/>
  <c r="K358" i="27" s="1"/>
  <c r="N198" i="26"/>
  <c r="M334" i="27"/>
  <c r="M147" i="27" a="1"/>
  <c r="M147" i="27" s="1"/>
  <c r="M130" i="27" a="1"/>
  <c r="M130" i="27" s="1"/>
  <c r="M44" i="25"/>
  <c r="M41" i="25"/>
  <c r="U46" i="25"/>
  <c r="U39" i="25"/>
  <c r="M49" i="25"/>
  <c r="M43" i="25"/>
  <c r="U43" i="25"/>
  <c r="M45" i="25"/>
  <c r="U47" i="25"/>
  <c r="M38" i="25"/>
  <c r="M42" i="25"/>
  <c r="M46" i="25"/>
  <c r="U40" i="25"/>
  <c r="U42" i="25"/>
  <c r="U44" i="25"/>
  <c r="M39" i="25"/>
  <c r="E15" i="25"/>
  <c r="M48" i="25"/>
  <c r="U48" i="25"/>
  <c r="M40" i="25"/>
  <c r="U41" i="25"/>
  <c r="U45" i="25"/>
  <c r="M47" i="25"/>
  <c r="F11" i="25"/>
  <c r="F10" i="25" s="1"/>
  <c r="G11" i="25" s="1"/>
  <c r="H12" i="25" s="1"/>
  <c r="U38" i="25"/>
  <c r="U49" i="25"/>
  <c r="K279" i="25" a="1"/>
  <c r="K279" i="25" s="1"/>
  <c r="K353" i="25" s="1"/>
  <c r="K312" i="25" a="1"/>
  <c r="K312" i="25" s="1"/>
  <c r="K387" i="25" s="1"/>
  <c r="T146" i="27" a="1"/>
  <c r="T146" i="27" s="1"/>
  <c r="T112" i="27" a="1"/>
  <c r="T112" i="27" s="1"/>
  <c r="T278" i="26" a="1"/>
  <c r="T278" i="26" s="1"/>
  <c r="T352" i="26" s="1"/>
  <c r="T294" i="26" a="1"/>
  <c r="T294" i="26" s="1"/>
  <c r="T369" i="26" s="1"/>
  <c r="T311" i="26" a="1"/>
  <c r="T311" i="26" s="1"/>
  <c r="T386" i="26" s="1"/>
  <c r="U219" i="26"/>
  <c r="V233" i="26" s="1"/>
  <c r="W247" i="26" s="1"/>
  <c r="X261" i="26" s="1"/>
  <c r="AC156" i="31"/>
  <c r="AC153" i="28"/>
  <c r="K111" i="31" a="1"/>
  <c r="K111" i="31" s="1"/>
  <c r="K107" i="31"/>
  <c r="K145" i="31" a="1"/>
  <c r="K145" i="31" s="1"/>
  <c r="AB119" i="26"/>
  <c r="K314" i="28" a="1"/>
  <c r="K314" i="28" s="1"/>
  <c r="K389" i="28" s="1"/>
  <c r="K281" i="28" a="1"/>
  <c r="K281" i="28" s="1"/>
  <c r="K355" i="28" s="1"/>
  <c r="AB119" i="29"/>
  <c r="AC136" i="25"/>
  <c r="AB117" i="32"/>
  <c r="S276" i="28" a="1"/>
  <c r="S276" i="28" s="1"/>
  <c r="S350" i="28" s="1"/>
  <c r="S309" i="28" a="1"/>
  <c r="S309" i="28" s="1"/>
  <c r="S384" i="28" s="1"/>
  <c r="K278" i="32" a="1"/>
  <c r="K278" i="32" s="1"/>
  <c r="K352" i="32" s="1"/>
  <c r="K311" i="32" a="1"/>
  <c r="K311" i="32" s="1"/>
  <c r="K386" i="32" s="1"/>
  <c r="V342" i="25"/>
  <c r="V155" i="25" a="1"/>
  <c r="V155" i="25" s="1"/>
  <c r="V138" i="25" a="1"/>
  <c r="V138" i="25" s="1"/>
  <c r="N339" i="25"/>
  <c r="N135" i="25" a="1"/>
  <c r="N135" i="25" s="1"/>
  <c r="N152" i="25" a="1"/>
  <c r="N152" i="25" s="1"/>
  <c r="AA116" i="28"/>
  <c r="L295" i="29" a="1"/>
  <c r="L295" i="29" s="1"/>
  <c r="L370" i="29" s="1"/>
  <c r="L312" i="29" a="1"/>
  <c r="L312" i="29" s="1"/>
  <c r="L387" i="29" s="1"/>
  <c r="M220" i="29"/>
  <c r="N234" i="29" s="1"/>
  <c r="O248" i="29" s="1"/>
  <c r="P262" i="29" s="1"/>
  <c r="L279" i="29" a="1"/>
  <c r="L279" i="29" s="1"/>
  <c r="L353" i="29" s="1"/>
  <c r="K274" i="26" a="1"/>
  <c r="K274" i="26" s="1"/>
  <c r="K307" i="26" a="1"/>
  <c r="K307" i="26" s="1"/>
  <c r="K270" i="26"/>
  <c r="S308" i="33" a="1"/>
  <c r="S308" i="33" s="1"/>
  <c r="S275" i="33" a="1"/>
  <c r="S275" i="33" s="1"/>
  <c r="S318" i="31" a="1"/>
  <c r="S318" i="31" s="1"/>
  <c r="S285" i="31" a="1"/>
  <c r="S285" i="31" s="1"/>
  <c r="S359" i="31" s="1"/>
  <c r="S277" i="29" a="1"/>
  <c r="S277" i="29" s="1"/>
  <c r="S351" i="29" s="1"/>
  <c r="S310" i="29" a="1"/>
  <c r="S310" i="29" s="1"/>
  <c r="S385" i="29" s="1"/>
  <c r="U58" i="29"/>
  <c r="U117" i="29" s="1" a="1"/>
  <c r="U117" i="29" s="1"/>
  <c r="AA365" i="26"/>
  <c r="AA377" i="26" s="1"/>
  <c r="S377" i="26"/>
  <c r="S421" i="26" s="1"/>
  <c r="AA421" i="26" s="1"/>
  <c r="AC151" i="33"/>
  <c r="AA121" i="27"/>
  <c r="T277" i="32" a="1"/>
  <c r="T277" i="32" s="1"/>
  <c r="T351" i="32" s="1"/>
  <c r="U218" i="32"/>
  <c r="V232" i="32" s="1"/>
  <c r="W246" i="32" s="1"/>
  <c r="X260" i="32" s="1"/>
  <c r="T293" i="32" a="1"/>
  <c r="T293" i="32" s="1"/>
  <c r="T368" i="32" s="1"/>
  <c r="T310" i="32" a="1"/>
  <c r="T310" i="32" s="1"/>
  <c r="T385" i="32" s="1"/>
  <c r="AC131" i="31"/>
  <c r="AA122" i="26"/>
  <c r="T294" i="31" a="1"/>
  <c r="T294" i="31" s="1"/>
  <c r="T369" i="31" s="1"/>
  <c r="T311" i="31" a="1"/>
  <c r="T311" i="31" s="1"/>
  <c r="T386" i="31" s="1"/>
  <c r="T278" i="31" a="1"/>
  <c r="T278" i="31" s="1"/>
  <c r="T352" i="31" s="1"/>
  <c r="U219" i="31"/>
  <c r="V233" i="31" s="1"/>
  <c r="W247" i="31" s="1"/>
  <c r="X261" i="31" s="1"/>
  <c r="K313" i="31" a="1"/>
  <c r="K313" i="31" s="1"/>
  <c r="K388" i="31" s="1"/>
  <c r="K280" i="31" a="1"/>
  <c r="K280" i="31" s="1"/>
  <c r="K354" i="31" s="1"/>
  <c r="V339" i="28"/>
  <c r="V135" i="28" a="1"/>
  <c r="V135" i="28" s="1"/>
  <c r="V152" i="28" a="1"/>
  <c r="V152" i="28" s="1"/>
  <c r="V341" i="28"/>
  <c r="V154" i="28" a="1"/>
  <c r="V154" i="28" s="1"/>
  <c r="V137" i="28" a="1"/>
  <c r="V137" i="28" s="1"/>
  <c r="AB119" i="25"/>
  <c r="AB113" i="28"/>
  <c r="L298" i="27" a="1"/>
  <c r="L298" i="27" s="1"/>
  <c r="L373" i="27" s="1"/>
  <c r="L315" i="27" a="1"/>
  <c r="L315" i="27" s="1"/>
  <c r="L390" i="27" s="1"/>
  <c r="L282" i="27" a="1"/>
  <c r="L282" i="27" s="1"/>
  <c r="L356" i="27" s="1"/>
  <c r="M223" i="27"/>
  <c r="N237" i="27" s="1"/>
  <c r="O251" i="27" s="1"/>
  <c r="P265" i="27" s="1"/>
  <c r="AC155" i="31"/>
  <c r="M222" i="32"/>
  <c r="N236" i="32" s="1"/>
  <c r="O250" i="32" s="1"/>
  <c r="P264" i="32" s="1"/>
  <c r="L281" i="32" a="1"/>
  <c r="L281" i="32" s="1"/>
  <c r="L355" i="32" s="1"/>
  <c r="L297" i="32" a="1"/>
  <c r="L297" i="32" s="1"/>
  <c r="L372" i="32" s="1"/>
  <c r="L314" i="32" a="1"/>
  <c r="L314" i="32" s="1"/>
  <c r="L389" i="32" s="1"/>
  <c r="AA119" i="31"/>
  <c r="L145" i="30" a="1"/>
  <c r="L145" i="30" s="1"/>
  <c r="L111" i="30" a="1"/>
  <c r="L111" i="30" s="1"/>
  <c r="L107" i="30"/>
  <c r="S317" i="27" a="1"/>
  <c r="S317" i="27" s="1"/>
  <c r="S284" i="27" a="1"/>
  <c r="S284" i="27" s="1"/>
  <c r="S358" i="27" s="1"/>
  <c r="AA113" i="25"/>
  <c r="V334" i="32"/>
  <c r="V147" i="32" a="1"/>
  <c r="V147" i="32" s="1"/>
  <c r="V130" i="32" a="1"/>
  <c r="V130" i="32" s="1"/>
  <c r="N198" i="32"/>
  <c r="V332" i="32"/>
  <c r="V128" i="32" a="1"/>
  <c r="V128" i="32" s="1"/>
  <c r="V35" i="32"/>
  <c r="AC154" i="28"/>
  <c r="L293" i="28" a="1"/>
  <c r="L293" i="28" s="1"/>
  <c r="L368" i="28" s="1"/>
  <c r="L310" i="28" a="1"/>
  <c r="L310" i="28" s="1"/>
  <c r="L385" i="28" s="1"/>
  <c r="L277" i="28" a="1"/>
  <c r="L277" i="28" s="1"/>
  <c r="L351" i="28" s="1"/>
  <c r="M218" i="28"/>
  <c r="N232" i="28" s="1"/>
  <c r="O246" i="28" s="1"/>
  <c r="P260" i="28" s="1"/>
  <c r="T315" i="33" a="1"/>
  <c r="T315" i="33" s="1"/>
  <c r="T390" i="33" s="1"/>
  <c r="U223" i="33"/>
  <c r="V237" i="33" s="1"/>
  <c r="W251" i="33" s="1"/>
  <c r="X265" i="33" s="1"/>
  <c r="T282" i="33" a="1"/>
  <c r="T282" i="33" s="1"/>
  <c r="T356" i="33" s="1"/>
  <c r="T298" i="33" a="1"/>
  <c r="T298" i="33" s="1"/>
  <c r="T373" i="33" s="1"/>
  <c r="AA121" i="33"/>
  <c r="N340" i="29"/>
  <c r="N153" i="29" a="1"/>
  <c r="N153" i="29" s="1"/>
  <c r="N136" i="29" a="1"/>
  <c r="N136" i="29" s="1"/>
  <c r="V136" i="29" a="1"/>
  <c r="V136" i="29" s="1"/>
  <c r="V340" i="29"/>
  <c r="V153" i="29" a="1"/>
  <c r="V153" i="29" s="1"/>
  <c r="N340" i="31"/>
  <c r="N153" i="31" a="1"/>
  <c r="N153" i="31" s="1"/>
  <c r="N136" i="31" a="1"/>
  <c r="N136" i="31" s="1"/>
  <c r="N341" i="31"/>
  <c r="N137" i="31" a="1"/>
  <c r="N137" i="31" s="1"/>
  <c r="N154" i="31" a="1"/>
  <c r="N154" i="31" s="1"/>
  <c r="V198" i="27"/>
  <c r="U344" i="31"/>
  <c r="M49" i="30"/>
  <c r="N63" i="30" s="1"/>
  <c r="O77" i="30" s="1"/>
  <c r="P91" i="30" s="1"/>
  <c r="U48" i="30"/>
  <c r="U62" i="30" s="1"/>
  <c r="M42" i="30"/>
  <c r="N56" i="30" s="1"/>
  <c r="O70" i="30" s="1"/>
  <c r="P84" i="30" s="1"/>
  <c r="U41" i="30"/>
  <c r="V55" i="30" s="1"/>
  <c r="W69" i="30" s="1"/>
  <c r="X83" i="30" s="1"/>
  <c r="U46" i="30"/>
  <c r="V60" i="30" s="1"/>
  <c r="W74" i="30" s="1"/>
  <c r="X88" i="30" s="1"/>
  <c r="M46" i="30"/>
  <c r="N60" i="30" s="1"/>
  <c r="O74" i="30" s="1"/>
  <c r="P88" i="30" s="1"/>
  <c r="M43" i="30"/>
  <c r="N57" i="30" s="1"/>
  <c r="O71" i="30" s="1"/>
  <c r="P85" i="30" s="1"/>
  <c r="F11" i="30"/>
  <c r="F10" i="30" s="1"/>
  <c r="G11" i="30" s="1"/>
  <c r="H12" i="30" s="1"/>
  <c r="U47" i="30"/>
  <c r="U49" i="30"/>
  <c r="V63" i="30" s="1"/>
  <c r="W77" i="30" s="1"/>
  <c r="X91" i="30" s="1"/>
  <c r="U39" i="30"/>
  <c r="U53" i="30" s="1"/>
  <c r="U42" i="30"/>
  <c r="V56" i="30" s="1"/>
  <c r="W70" i="30" s="1"/>
  <c r="X84" i="30" s="1"/>
  <c r="E15" i="30"/>
  <c r="M39" i="30"/>
  <c r="M53" i="30" s="1"/>
  <c r="M112" i="30" s="1" a="1"/>
  <c r="M112" i="30" s="1"/>
  <c r="M44" i="30"/>
  <c r="N58" i="30" s="1"/>
  <c r="O72" i="30" s="1"/>
  <c r="P86" i="30" s="1"/>
  <c r="M47" i="30"/>
  <c r="N61" i="30" s="1"/>
  <c r="O75" i="30" s="1"/>
  <c r="P89" i="30" s="1"/>
  <c r="U40" i="30"/>
  <c r="V54" i="30" s="1"/>
  <c r="W68" i="30" s="1"/>
  <c r="X82" i="30" s="1"/>
  <c r="U43" i="30"/>
  <c r="V57" i="30" s="1"/>
  <c r="W71" i="30" s="1"/>
  <c r="X85" i="30" s="1"/>
  <c r="M45" i="30"/>
  <c r="N59" i="30" s="1"/>
  <c r="O73" i="30" s="1"/>
  <c r="P87" i="30" s="1"/>
  <c r="M48" i="30"/>
  <c r="N62" i="30" s="1"/>
  <c r="O76" i="30" s="1"/>
  <c r="P90" i="30" s="1"/>
  <c r="M38" i="30"/>
  <c r="M52" i="30" s="1"/>
  <c r="M111" i="30" s="1" a="1"/>
  <c r="M111" i="30" s="1"/>
  <c r="M40" i="30"/>
  <c r="N54" i="30" s="1"/>
  <c r="O68" i="30" s="1"/>
  <c r="P82" i="30" s="1"/>
  <c r="U44" i="30"/>
  <c r="U58" i="30" s="1"/>
  <c r="M41" i="30"/>
  <c r="N55" i="30" s="1"/>
  <c r="O69" i="30" s="1"/>
  <c r="P83" i="30" s="1"/>
  <c r="U45" i="30"/>
  <c r="V59" i="30" s="1"/>
  <c r="W73" i="30" s="1"/>
  <c r="X87" i="30" s="1"/>
  <c r="U38" i="30"/>
  <c r="U52" i="30" s="1"/>
  <c r="U145" i="30" s="1" a="1"/>
  <c r="U145" i="30" s="1"/>
  <c r="U334" i="30"/>
  <c r="U130" i="30" a="1"/>
  <c r="U130" i="30" s="1"/>
  <c r="U147" i="30" a="1"/>
  <c r="U147" i="30" s="1"/>
  <c r="U336" i="30"/>
  <c r="U149" i="30" a="1"/>
  <c r="U149" i="30" s="1"/>
  <c r="U132" i="30" a="1"/>
  <c r="U132" i="30" s="1"/>
  <c r="L298" i="26" a="1"/>
  <c r="L298" i="26" s="1"/>
  <c r="L373" i="26" s="1"/>
  <c r="L315" i="26" a="1"/>
  <c r="L315" i="26" s="1"/>
  <c r="L390" i="26" s="1"/>
  <c r="L282" i="26" a="1"/>
  <c r="L282" i="26" s="1"/>
  <c r="L356" i="26" s="1"/>
  <c r="M223" i="26"/>
  <c r="N237" i="26" s="1"/>
  <c r="O251" i="26" s="1"/>
  <c r="P265" i="26" s="1"/>
  <c r="M344" i="26"/>
  <c r="G13" i="27"/>
  <c r="H14" i="27" s="1"/>
  <c r="S309" i="25" a="1"/>
  <c r="S309" i="25" s="1"/>
  <c r="S384" i="25" s="1"/>
  <c r="S276" i="25" a="1"/>
  <c r="S276" i="25" s="1"/>
  <c r="S350" i="25" s="1"/>
  <c r="V153" i="30" a="1"/>
  <c r="V153" i="30" s="1"/>
  <c r="V136" i="30" a="1"/>
  <c r="V136" i="30" s="1"/>
  <c r="V340" i="30"/>
  <c r="V343" i="30"/>
  <c r="V156" i="30" a="1"/>
  <c r="V156" i="30" s="1"/>
  <c r="V139" i="30" a="1"/>
  <c r="V139" i="30" s="1"/>
  <c r="V333" i="30"/>
  <c r="V129" i="30" a="1"/>
  <c r="V129" i="30" s="1"/>
  <c r="K316" i="27" a="1"/>
  <c r="K316" i="27" s="1"/>
  <c r="K391" i="27" s="1"/>
  <c r="K283" i="27" a="1"/>
  <c r="K283" i="27" s="1"/>
  <c r="K357" i="27" s="1"/>
  <c r="K311" i="25" a="1"/>
  <c r="K311" i="25" s="1"/>
  <c r="K386" i="25" s="1"/>
  <c r="K278" i="25" a="1"/>
  <c r="K278" i="25" s="1"/>
  <c r="K352" i="25" s="1"/>
  <c r="T277" i="26" a="1"/>
  <c r="T277" i="26" s="1"/>
  <c r="T293" i="26" a="1"/>
  <c r="T293" i="26" s="1"/>
  <c r="T310" i="26" a="1"/>
  <c r="T310" i="26" s="1"/>
  <c r="U218" i="26"/>
  <c r="V232" i="26" s="1"/>
  <c r="W246" i="26" s="1"/>
  <c r="X260" i="26" s="1"/>
  <c r="AB114" i="26"/>
  <c r="K307" i="28" a="1"/>
  <c r="K307" i="28" s="1"/>
  <c r="K274" i="28" a="1"/>
  <c r="K274" i="28" s="1"/>
  <c r="K270" i="28"/>
  <c r="AB118" i="29"/>
  <c r="AB113" i="29"/>
  <c r="U146" i="33" a="1"/>
  <c r="U146" i="33" s="1"/>
  <c r="AC153" i="25"/>
  <c r="S317" i="28" a="1"/>
  <c r="S317" i="28" s="1"/>
  <c r="S392" i="28" s="1"/>
  <c r="S284" i="28" a="1"/>
  <c r="S284" i="28" s="1"/>
  <c r="S358" i="28" s="1"/>
  <c r="K280" i="32" a="1"/>
  <c r="K280" i="32" s="1"/>
  <c r="K354" i="32" s="1"/>
  <c r="K313" i="32" a="1"/>
  <c r="K313" i="32" s="1"/>
  <c r="K388" i="32" s="1"/>
  <c r="V198" i="25"/>
  <c r="N338" i="25"/>
  <c r="N151" i="25" a="1"/>
  <c r="N151" i="25" s="1"/>
  <c r="N134" i="25" a="1"/>
  <c r="N134" i="25" s="1"/>
  <c r="AA115" i="28"/>
  <c r="AB117" i="33"/>
  <c r="AB119" i="33"/>
  <c r="L285" i="29" a="1"/>
  <c r="L285" i="29" s="1"/>
  <c r="L359" i="29" s="1"/>
  <c r="L301" i="29" a="1"/>
  <c r="L301" i="29" s="1"/>
  <c r="L376" i="29" s="1"/>
  <c r="M226" i="29"/>
  <c r="N240" i="29" s="1"/>
  <c r="O254" i="29" s="1"/>
  <c r="P268" i="29" s="1"/>
  <c r="L318" i="29" a="1"/>
  <c r="L318" i="29" s="1"/>
  <c r="L393" i="29" s="1"/>
  <c r="K314" i="26" a="1"/>
  <c r="K314" i="26" s="1"/>
  <c r="K389" i="26" s="1"/>
  <c r="K281" i="26" a="1"/>
  <c r="K281" i="26" s="1"/>
  <c r="K355" i="26" s="1"/>
  <c r="S283" i="33" a="1"/>
  <c r="S283" i="33" s="1"/>
  <c r="S357" i="33" s="1"/>
  <c r="S316" i="33" a="1"/>
  <c r="S316" i="33" s="1"/>
  <c r="S391" i="33" s="1"/>
  <c r="S276" i="31" a="1"/>
  <c r="S276" i="31" s="1"/>
  <c r="S309" i="31" a="1"/>
  <c r="S309" i="31" s="1"/>
  <c r="S384" i="31" s="1"/>
  <c r="S276" i="29" a="1"/>
  <c r="S276" i="29" s="1"/>
  <c r="S309" i="29" a="1"/>
  <c r="S309" i="29" s="1"/>
  <c r="AC134" i="29"/>
  <c r="AC130" i="25"/>
  <c r="AC133" i="28"/>
  <c r="AA113" i="29"/>
  <c r="T299" i="25" a="1"/>
  <c r="T299" i="25" s="1"/>
  <c r="T316" i="25" a="1"/>
  <c r="T316" i="25" s="1"/>
  <c r="U224" i="25"/>
  <c r="V238" i="25" s="1"/>
  <c r="W252" i="25" s="1"/>
  <c r="X266" i="25" s="1"/>
  <c r="T283" i="25" a="1"/>
  <c r="T283" i="25" s="1"/>
  <c r="AB283" i="25" s="1"/>
  <c r="L107" i="31"/>
  <c r="L145" i="31" a="1"/>
  <c r="L145" i="31" s="1"/>
  <c r="L111" i="31" a="1"/>
  <c r="L111" i="31" s="1"/>
  <c r="AC135" i="26"/>
  <c r="S278" i="32" a="1"/>
  <c r="S278" i="32" s="1"/>
  <c r="S352" i="32" s="1"/>
  <c r="S311" i="32" a="1"/>
  <c r="S311" i="32" s="1"/>
  <c r="S386" i="32" s="1"/>
  <c r="G13" i="32"/>
  <c r="H14" i="32" s="1"/>
  <c r="G14" i="32"/>
  <c r="G12" i="32"/>
  <c r="H13" i="32" s="1"/>
  <c r="AA121" i="29"/>
  <c r="T298" i="25" a="1"/>
  <c r="T298" i="25" s="1"/>
  <c r="T315" i="25" a="1"/>
  <c r="T315" i="25" s="1"/>
  <c r="T282" i="25" a="1"/>
  <c r="T282" i="25" s="1"/>
  <c r="AB282" i="25" s="1"/>
  <c r="U223" i="25"/>
  <c r="V237" i="25" s="1"/>
  <c r="W251" i="25" s="1"/>
  <c r="X265" i="25" s="1"/>
  <c r="AB113" i="31"/>
  <c r="L112" i="31" a="1"/>
  <c r="L112" i="31" s="1"/>
  <c r="L146" i="31" a="1"/>
  <c r="L146" i="31" s="1"/>
  <c r="AA119" i="27"/>
  <c r="T318" i="32" a="1"/>
  <c r="T318" i="32" s="1"/>
  <c r="T393" i="32" s="1"/>
  <c r="U226" i="32"/>
  <c r="V240" i="32" s="1"/>
  <c r="W254" i="32" s="1"/>
  <c r="X268" i="32" s="1"/>
  <c r="T285" i="32" a="1"/>
  <c r="T285" i="32" s="1"/>
  <c r="T359" i="32" s="1"/>
  <c r="T301" i="32" a="1"/>
  <c r="T301" i="32" s="1"/>
  <c r="T376" i="32" s="1"/>
  <c r="AC132" i="28"/>
  <c r="AC148" i="31"/>
  <c r="U52" i="29"/>
  <c r="U111" i="29" s="1" a="1"/>
  <c r="U111" i="29" s="1"/>
  <c r="K312" i="31" a="1"/>
  <c r="K312" i="31" s="1"/>
  <c r="K387" i="31" s="1"/>
  <c r="K279" i="31" a="1"/>
  <c r="K279" i="31" s="1"/>
  <c r="K353" i="31" s="1"/>
  <c r="N338" i="28"/>
  <c r="N151" i="28" a="1"/>
  <c r="N151" i="28" s="1"/>
  <c r="N134" i="28" a="1"/>
  <c r="N134" i="28" s="1"/>
  <c r="N334" i="28"/>
  <c r="N130" i="28" a="1"/>
  <c r="N130" i="28" s="1"/>
  <c r="N147" i="28" a="1"/>
  <c r="N147" i="28" s="1"/>
  <c r="AC148" i="25"/>
  <c r="T146" i="25" a="1"/>
  <c r="T146" i="25" s="1"/>
  <c r="T112" i="25" a="1"/>
  <c r="T112" i="25" s="1"/>
  <c r="AB122" i="28"/>
  <c r="L270" i="27"/>
  <c r="L290" i="27" a="1"/>
  <c r="L290" i="27" s="1"/>
  <c r="L365" i="27" s="1"/>
  <c r="L307" i="27" a="1"/>
  <c r="L307" i="27" s="1"/>
  <c r="L274" i="27" a="1"/>
  <c r="L274" i="27" s="1"/>
  <c r="M215" i="27"/>
  <c r="N229" i="27" s="1"/>
  <c r="O243" i="27" s="1"/>
  <c r="P257" i="27" s="1"/>
  <c r="L294" i="31" a="1"/>
  <c r="L294" i="31" s="1"/>
  <c r="L369" i="31" s="1"/>
  <c r="L311" i="31" a="1"/>
  <c r="L311" i="31" s="1"/>
  <c r="L386" i="31" s="1"/>
  <c r="L278" i="31" a="1"/>
  <c r="L278" i="31" s="1"/>
  <c r="L352" i="31" s="1"/>
  <c r="M219" i="31"/>
  <c r="N233" i="31" s="1"/>
  <c r="O247" i="31" s="1"/>
  <c r="P261" i="31" s="1"/>
  <c r="AC138" i="31"/>
  <c r="L300" i="32" a="1"/>
  <c r="L300" i="32" s="1"/>
  <c r="L375" i="32" s="1"/>
  <c r="L317" i="32" a="1"/>
  <c r="L317" i="32" s="1"/>
  <c r="L392" i="32" s="1"/>
  <c r="M225" i="32"/>
  <c r="N239" i="32" s="1"/>
  <c r="O253" i="32" s="1"/>
  <c r="P267" i="32" s="1"/>
  <c r="L284" i="32" a="1"/>
  <c r="L284" i="32" s="1"/>
  <c r="L358" i="32" s="1"/>
  <c r="S145" i="31" a="1"/>
  <c r="S145" i="31" s="1"/>
  <c r="S111" i="31" a="1"/>
  <c r="S111" i="31" s="1"/>
  <c r="S107" i="31"/>
  <c r="AA365" i="25"/>
  <c r="AA377" i="25" s="1"/>
  <c r="S377" i="25"/>
  <c r="S421" i="25" s="1"/>
  <c r="AA421" i="25" s="1"/>
  <c r="S308" i="27" a="1"/>
  <c r="S308" i="27" s="1"/>
  <c r="S275" i="27" a="1"/>
  <c r="S275" i="27" s="1"/>
  <c r="AA140" i="31"/>
  <c r="AA378" i="31" s="1"/>
  <c r="AA120" i="25"/>
  <c r="V198" i="32"/>
  <c r="V335" i="32"/>
  <c r="V131" i="32" a="1"/>
  <c r="V131" i="32" s="1"/>
  <c r="V148" i="32" a="1"/>
  <c r="V148" i="32" s="1"/>
  <c r="V338" i="32"/>
  <c r="V134" i="32" a="1"/>
  <c r="V134" i="32" s="1"/>
  <c r="V151" i="32" a="1"/>
  <c r="V151" i="32" s="1"/>
  <c r="AC137" i="28"/>
  <c r="L285" i="28" a="1"/>
  <c r="L285" i="28" s="1"/>
  <c r="L359" i="28" s="1"/>
  <c r="L301" i="28" a="1"/>
  <c r="L301" i="28" s="1"/>
  <c r="L376" i="28" s="1"/>
  <c r="L318" i="28" a="1"/>
  <c r="L318" i="28" s="1"/>
  <c r="L393" i="28" s="1"/>
  <c r="M226" i="28"/>
  <c r="N240" i="28" s="1"/>
  <c r="O254" i="28" s="1"/>
  <c r="P268" i="28" s="1"/>
  <c r="T274" i="33" a="1"/>
  <c r="T274" i="33" s="1"/>
  <c r="T290" i="33" a="1"/>
  <c r="T290" i="33" s="1"/>
  <c r="T365" i="33" s="1"/>
  <c r="T307" i="33" a="1"/>
  <c r="T307" i="33" s="1"/>
  <c r="U215" i="33"/>
  <c r="V229" i="33" s="1"/>
  <c r="W243" i="33" s="1"/>
  <c r="X257" i="33" s="1"/>
  <c r="T270" i="33"/>
  <c r="AA116" i="33"/>
  <c r="N334" i="29"/>
  <c r="N147" i="29" a="1"/>
  <c r="N147" i="29" s="1"/>
  <c r="N130" i="29" a="1"/>
  <c r="N130" i="29" s="1"/>
  <c r="V336" i="29"/>
  <c r="V149" i="29" a="1"/>
  <c r="V149" i="29" s="1"/>
  <c r="V132" i="29" a="1"/>
  <c r="V132" i="29" s="1"/>
  <c r="V339" i="31"/>
  <c r="V152" i="31" a="1"/>
  <c r="V152" i="31" s="1"/>
  <c r="V135" i="31" a="1"/>
  <c r="V135" i="31" s="1"/>
  <c r="V335" i="31"/>
  <c r="V131" i="31" a="1"/>
  <c r="V131" i="31" s="1"/>
  <c r="V148" i="31" a="1"/>
  <c r="V148" i="31" s="1"/>
  <c r="V340" i="27"/>
  <c r="V153" i="27" a="1"/>
  <c r="V153" i="27" s="1"/>
  <c r="V136" i="27" a="1"/>
  <c r="V136" i="27" s="1"/>
  <c r="V333" i="27"/>
  <c r="V129" i="27" a="1"/>
  <c r="V129" i="27" s="1"/>
  <c r="K279" i="33" a="1"/>
  <c r="K279" i="33" s="1"/>
  <c r="K353" i="33" s="1"/>
  <c r="K312" i="33" a="1"/>
  <c r="K312" i="33" s="1"/>
  <c r="K387" i="33" s="1"/>
  <c r="M140" i="28"/>
  <c r="AC148" i="32"/>
  <c r="M136" i="30" a="1"/>
  <c r="M136" i="30" s="1"/>
  <c r="M340" i="30"/>
  <c r="M153" i="30" a="1"/>
  <c r="M153" i="30" s="1"/>
  <c r="U339" i="30"/>
  <c r="U152" i="30" a="1"/>
  <c r="U152" i="30" s="1"/>
  <c r="U135" i="30" a="1"/>
  <c r="U135" i="30" s="1"/>
  <c r="K270" i="29"/>
  <c r="K307" i="29" a="1"/>
  <c r="K307" i="29" s="1"/>
  <c r="K274" i="29" a="1"/>
  <c r="K274" i="29" s="1"/>
  <c r="L270" i="26"/>
  <c r="L274" i="26" a="1"/>
  <c r="L274" i="26" s="1"/>
  <c r="L290" i="26" a="1"/>
  <c r="L290" i="26" s="1"/>
  <c r="L365" i="26" s="1"/>
  <c r="L307" i="26" a="1"/>
  <c r="L307" i="26" s="1"/>
  <c r="M215" i="26"/>
  <c r="N229" i="26" s="1"/>
  <c r="O243" i="26" s="1"/>
  <c r="P257" i="26" s="1"/>
  <c r="T283" i="29" a="1"/>
  <c r="T283" i="29" s="1"/>
  <c r="T357" i="29" s="1"/>
  <c r="U224" i="29"/>
  <c r="V238" i="29" s="1"/>
  <c r="W252" i="29" s="1"/>
  <c r="X266" i="29" s="1"/>
  <c r="T316" i="29" a="1"/>
  <c r="T316" i="29" s="1"/>
  <c r="T391" i="29" s="1"/>
  <c r="T299" i="29" a="1"/>
  <c r="T299" i="29" s="1"/>
  <c r="T374" i="29" s="1"/>
  <c r="L295" i="30" a="1"/>
  <c r="L295" i="30" s="1"/>
  <c r="L312" i="30" a="1"/>
  <c r="L312" i="30" s="1"/>
  <c r="L279" i="30" a="1"/>
  <c r="L279" i="30" s="1"/>
  <c r="M220" i="30"/>
  <c r="N234" i="30" s="1"/>
  <c r="O248" i="30" s="1"/>
  <c r="P262" i="30" s="1"/>
  <c r="S284" i="25" a="1"/>
  <c r="S284" i="25" s="1"/>
  <c r="S317" i="25" a="1"/>
  <c r="S317" i="25" s="1"/>
  <c r="V334" i="30"/>
  <c r="V147" i="30" a="1"/>
  <c r="V147" i="30" s="1"/>
  <c r="V130" i="30" a="1"/>
  <c r="V130" i="30" s="1"/>
  <c r="AB140" i="28"/>
  <c r="K308" i="27" a="1"/>
  <c r="K308" i="27" s="1"/>
  <c r="K275" i="27" a="1"/>
  <c r="K275" i="27" s="1"/>
  <c r="V340" i="26"/>
  <c r="V153" i="26" a="1"/>
  <c r="V153" i="26" s="1"/>
  <c r="V136" i="26" a="1"/>
  <c r="V136" i="26" s="1"/>
  <c r="M341" i="27"/>
  <c r="M154" i="27" a="1"/>
  <c r="M154" i="27" s="1"/>
  <c r="M137" i="27" a="1"/>
  <c r="M137" i="27" s="1"/>
  <c r="U147" i="27" a="1"/>
  <c r="U147" i="27" s="1"/>
  <c r="U334" i="27"/>
  <c r="U130" i="27" a="1"/>
  <c r="U130" i="27" s="1"/>
  <c r="AB140" i="29"/>
  <c r="K310" i="25" a="1"/>
  <c r="K310" i="25" s="1"/>
  <c r="K385" i="25" s="1"/>
  <c r="K277" i="25" a="1"/>
  <c r="K277" i="25" s="1"/>
  <c r="K351" i="25" s="1"/>
  <c r="T301" i="26" a="1"/>
  <c r="T301" i="26" s="1"/>
  <c r="T318" i="26" a="1"/>
  <c r="T318" i="26" s="1"/>
  <c r="T393" i="26" s="1"/>
  <c r="T285" i="26" a="1"/>
  <c r="T285" i="26" s="1"/>
  <c r="U226" i="26"/>
  <c r="V240" i="26" s="1"/>
  <c r="W254" i="26" s="1"/>
  <c r="X268" i="26" s="1"/>
  <c r="L146" i="26" a="1"/>
  <c r="L146" i="26" s="1"/>
  <c r="L112" i="26" a="1"/>
  <c r="L112" i="26" s="1"/>
  <c r="K313" i="28" a="1"/>
  <c r="K313" i="28" s="1"/>
  <c r="K388" i="28" s="1"/>
  <c r="K280" i="28" a="1"/>
  <c r="K280" i="28" s="1"/>
  <c r="K354" i="28" s="1"/>
  <c r="AB115" i="29"/>
  <c r="AB121" i="29"/>
  <c r="S275" i="28" a="1"/>
  <c r="S275" i="28" s="1"/>
  <c r="S308" i="28" a="1"/>
  <c r="S308" i="28" s="1"/>
  <c r="K316" i="32" a="1"/>
  <c r="K316" i="32" s="1"/>
  <c r="K391" i="32" s="1"/>
  <c r="K283" i="32" a="1"/>
  <c r="K283" i="32" s="1"/>
  <c r="K357" i="32" s="1"/>
  <c r="N336" i="25"/>
  <c r="N149" i="25" a="1"/>
  <c r="N149" i="25" s="1"/>
  <c r="N132" i="25" a="1"/>
  <c r="N132" i="25" s="1"/>
  <c r="V129" i="25" a="1"/>
  <c r="V129" i="25" s="1"/>
  <c r="V333" i="25"/>
  <c r="AA113" i="28"/>
  <c r="AB122" i="33"/>
  <c r="AB114" i="33"/>
  <c r="U205" i="26"/>
  <c r="U206" i="26"/>
  <c r="U207" i="26"/>
  <c r="U208" i="26"/>
  <c r="U201" i="26"/>
  <c r="U209" i="26"/>
  <c r="U210" i="26"/>
  <c r="U202" i="26"/>
  <c r="U211" i="26"/>
  <c r="U203" i="26"/>
  <c r="U212" i="26"/>
  <c r="U204" i="26"/>
  <c r="K313" i="26" a="1"/>
  <c r="K313" i="26" s="1"/>
  <c r="K388" i="26" s="1"/>
  <c r="K280" i="26" a="1"/>
  <c r="K280" i="26" s="1"/>
  <c r="K354" i="26" s="1"/>
  <c r="S282" i="33" a="1"/>
  <c r="S282" i="33" s="1"/>
  <c r="S356" i="33" s="1"/>
  <c r="S315" i="33" a="1"/>
  <c r="S315" i="33" s="1"/>
  <c r="S390" i="33" s="1"/>
  <c r="S317" i="31" a="1"/>
  <c r="S317" i="31" s="1"/>
  <c r="S284" i="31" a="1"/>
  <c r="S284" i="31" s="1"/>
  <c r="S284" i="29" a="1"/>
  <c r="S284" i="29" s="1"/>
  <c r="S317" i="29" a="1"/>
  <c r="S317" i="29" s="1"/>
  <c r="AC151" i="29"/>
  <c r="AA114" i="29"/>
  <c r="AC132" i="25"/>
  <c r="M204" i="26"/>
  <c r="M205" i="26"/>
  <c r="M206" i="26"/>
  <c r="M207" i="26"/>
  <c r="M208" i="26"/>
  <c r="M201" i="26"/>
  <c r="M209" i="26"/>
  <c r="M202" i="26"/>
  <c r="M210" i="26"/>
  <c r="M211" i="26"/>
  <c r="M203" i="26"/>
  <c r="M212" i="26"/>
  <c r="AB115" i="28"/>
  <c r="L297" i="27" a="1"/>
  <c r="L297" i="27" s="1"/>
  <c r="L372" i="27" s="1"/>
  <c r="L314" i="27" a="1"/>
  <c r="L314" i="27" s="1"/>
  <c r="L389" i="27" s="1"/>
  <c r="L281" i="27" a="1"/>
  <c r="L281" i="27" s="1"/>
  <c r="L355" i="27" s="1"/>
  <c r="M222" i="27"/>
  <c r="N236" i="27" s="1"/>
  <c r="O250" i="27" s="1"/>
  <c r="P264" i="27" s="1"/>
  <c r="L293" i="31" a="1"/>
  <c r="L293" i="31" s="1"/>
  <c r="L368" i="31" s="1"/>
  <c r="L310" i="31" a="1"/>
  <c r="L310" i="31" s="1"/>
  <c r="L385" i="31" s="1"/>
  <c r="L277" i="31" a="1"/>
  <c r="L277" i="31" s="1"/>
  <c r="L351" i="31" s="1"/>
  <c r="M218" i="31"/>
  <c r="N232" i="31" s="1"/>
  <c r="O246" i="31" s="1"/>
  <c r="P260" i="31" s="1"/>
  <c r="L313" i="32" a="1"/>
  <c r="L313" i="32" s="1"/>
  <c r="L388" i="32" s="1"/>
  <c r="L280" i="32" a="1"/>
  <c r="L280" i="32" s="1"/>
  <c r="L354" i="32" s="1"/>
  <c r="L296" i="32" a="1"/>
  <c r="L296" i="32" s="1"/>
  <c r="L371" i="32" s="1"/>
  <c r="M221" i="32"/>
  <c r="N235" i="32" s="1"/>
  <c r="O249" i="32" s="1"/>
  <c r="P263" i="32" s="1"/>
  <c r="AA118" i="31"/>
  <c r="AC129" i="28"/>
  <c r="AB116" i="30"/>
  <c r="S283" i="27" a="1"/>
  <c r="S283" i="27" s="1"/>
  <c r="S316" i="27" a="1"/>
  <c r="S316" i="27" s="1"/>
  <c r="M140" i="29"/>
  <c r="AA116" i="25"/>
  <c r="V340" i="32"/>
  <c r="V136" i="32" a="1"/>
  <c r="V136" i="32" s="1"/>
  <c r="V153" i="32" a="1"/>
  <c r="V153" i="32" s="1"/>
  <c r="L292" i="28" a="1"/>
  <c r="L292" i="28" s="1"/>
  <c r="L367" i="28" s="1"/>
  <c r="L309" i="28" a="1"/>
  <c r="L309" i="28" s="1"/>
  <c r="L384" i="28" s="1"/>
  <c r="L276" i="28" a="1"/>
  <c r="L276" i="28" s="1"/>
  <c r="L350" i="28" s="1"/>
  <c r="M217" i="28"/>
  <c r="N231" i="28" s="1"/>
  <c r="O245" i="28" s="1"/>
  <c r="P259" i="28" s="1"/>
  <c r="T281" i="33" a="1"/>
  <c r="T281" i="33" s="1"/>
  <c r="T355" i="33" s="1"/>
  <c r="T297" i="33" a="1"/>
  <c r="T297" i="33" s="1"/>
  <c r="T372" i="33" s="1"/>
  <c r="T314" i="33" a="1"/>
  <c r="T314" i="33" s="1"/>
  <c r="T389" i="33" s="1"/>
  <c r="U222" i="33"/>
  <c r="V236" i="33" s="1"/>
  <c r="W250" i="33" s="1"/>
  <c r="X264" i="33" s="1"/>
  <c r="AA120" i="33"/>
  <c r="M140" i="31"/>
  <c r="AA117" i="32"/>
  <c r="V198" i="29"/>
  <c r="N131" i="29" a="1"/>
  <c r="N131" i="29" s="1"/>
  <c r="N335" i="29"/>
  <c r="N148" i="29" a="1"/>
  <c r="N148" i="29" s="1"/>
  <c r="N336" i="29"/>
  <c r="N149" i="29" a="1"/>
  <c r="N149" i="29" s="1"/>
  <c r="N132" i="29" a="1"/>
  <c r="N132" i="29" s="1"/>
  <c r="N338" i="31"/>
  <c r="N151" i="31" a="1"/>
  <c r="N151" i="31" s="1"/>
  <c r="N134" i="31" a="1"/>
  <c r="N134" i="31" s="1"/>
  <c r="V340" i="31"/>
  <c r="V153" i="31" a="1"/>
  <c r="V153" i="31" s="1"/>
  <c r="V136" i="31" a="1"/>
  <c r="V136" i="31" s="1"/>
  <c r="N342" i="27"/>
  <c r="N155" i="27" a="1"/>
  <c r="N155" i="27" s="1"/>
  <c r="N138" i="27" a="1"/>
  <c r="N138" i="27" s="1"/>
  <c r="V148" i="27" a="1"/>
  <c r="V148" i="27" s="1"/>
  <c r="V131" i="27" a="1"/>
  <c r="V131" i="27" s="1"/>
  <c r="V335" i="27"/>
  <c r="K278" i="33" a="1"/>
  <c r="K278" i="33" s="1"/>
  <c r="K352" i="33" s="1"/>
  <c r="K311" i="33" a="1"/>
  <c r="K311" i="33" s="1"/>
  <c r="K386" i="33" s="1"/>
  <c r="M344" i="28"/>
  <c r="AC136" i="31"/>
  <c r="AC131" i="32"/>
  <c r="M198" i="30"/>
  <c r="U340" i="30"/>
  <c r="U153" i="30" a="1"/>
  <c r="U153" i="30" s="1"/>
  <c r="U136" i="30" a="1"/>
  <c r="U136" i="30" s="1"/>
  <c r="U198" i="30"/>
  <c r="K314" i="29" a="1"/>
  <c r="K314" i="29" s="1"/>
  <c r="K389" i="29" s="1"/>
  <c r="K281" i="29" a="1"/>
  <c r="K281" i="29" s="1"/>
  <c r="K355" i="29" s="1"/>
  <c r="L297" i="26" a="1"/>
  <c r="L297" i="26" s="1"/>
  <c r="L372" i="26" s="1"/>
  <c r="L314" i="26" a="1"/>
  <c r="L314" i="26" s="1"/>
  <c r="L389" i="26" s="1"/>
  <c r="L281" i="26" a="1"/>
  <c r="L281" i="26" s="1"/>
  <c r="L355" i="26" s="1"/>
  <c r="M222" i="26"/>
  <c r="N236" i="26" s="1"/>
  <c r="O250" i="26" s="1"/>
  <c r="P264" i="26" s="1"/>
  <c r="T282" i="29" a="1"/>
  <c r="T282" i="29" s="1"/>
  <c r="U223" i="29"/>
  <c r="V237" i="29" s="1"/>
  <c r="W251" i="29" s="1"/>
  <c r="X265" i="29" s="1"/>
  <c r="T315" i="29" a="1"/>
  <c r="T315" i="29" s="1"/>
  <c r="T298" i="29" a="1"/>
  <c r="T298" i="29" s="1"/>
  <c r="L294" i="30" a="1"/>
  <c r="L294" i="30" s="1"/>
  <c r="L311" i="30" a="1"/>
  <c r="L311" i="30" s="1"/>
  <c r="L278" i="30" a="1"/>
  <c r="L278" i="30" s="1"/>
  <c r="M219" i="30"/>
  <c r="N233" i="30" s="1"/>
  <c r="O247" i="30" s="1"/>
  <c r="P261" i="30" s="1"/>
  <c r="S308" i="25" a="1"/>
  <c r="S308" i="25" s="1"/>
  <c r="S275" i="25" a="1"/>
  <c r="S275" i="25" s="1"/>
  <c r="N343" i="30"/>
  <c r="N156" i="30" a="1"/>
  <c r="N156" i="30" s="1"/>
  <c r="N139" i="30" a="1"/>
  <c r="N139" i="30" s="1"/>
  <c r="V336" i="30"/>
  <c r="V149" i="30" a="1"/>
  <c r="V149" i="30" s="1"/>
  <c r="V132" i="30" a="1"/>
  <c r="V132" i="30" s="1"/>
  <c r="K315" i="27" a="1"/>
  <c r="K315" i="27" s="1"/>
  <c r="K390" i="27" s="1"/>
  <c r="K282" i="27" a="1"/>
  <c r="K282" i="27" s="1"/>
  <c r="K356" i="27" s="1"/>
  <c r="N339" i="26"/>
  <c r="N152" i="26" a="1"/>
  <c r="N152" i="26" s="1"/>
  <c r="N135" i="26" a="1"/>
  <c r="N135" i="26" s="1"/>
  <c r="V341" i="26"/>
  <c r="V154" i="26" a="1"/>
  <c r="V154" i="26" s="1"/>
  <c r="V137" i="26" a="1"/>
  <c r="V137" i="26" s="1"/>
  <c r="V343" i="26"/>
  <c r="V139" i="26" a="1"/>
  <c r="V139" i="26" s="1"/>
  <c r="V156" i="26" a="1"/>
  <c r="V156" i="26" s="1"/>
  <c r="M333" i="27"/>
  <c r="M129" i="27" a="1"/>
  <c r="M129" i="27" s="1"/>
  <c r="K285" i="25" a="1"/>
  <c r="K285" i="25" s="1"/>
  <c r="K359" i="25" s="1"/>
  <c r="K318" i="25" a="1"/>
  <c r="K318" i="25" s="1"/>
  <c r="K393" i="25" s="1"/>
  <c r="L145" i="27" a="1"/>
  <c r="L145" i="27" s="1"/>
  <c r="L111" i="27" a="1"/>
  <c r="L111" i="27" s="1"/>
  <c r="L107" i="27"/>
  <c r="U217" i="26"/>
  <c r="V231" i="26" s="1"/>
  <c r="W245" i="26" s="1"/>
  <c r="X259" i="26" s="1"/>
  <c r="T276" i="26" a="1"/>
  <c r="T276" i="26" s="1"/>
  <c r="T350" i="26" s="1"/>
  <c r="T292" i="26" a="1"/>
  <c r="T292" i="26" s="1"/>
  <c r="T367" i="26" s="1"/>
  <c r="T309" i="26" a="1"/>
  <c r="T309" i="26" s="1"/>
  <c r="K112" i="31" a="1"/>
  <c r="K112" i="31" s="1"/>
  <c r="K146" i="31" a="1"/>
  <c r="K146" i="31" s="1"/>
  <c r="AB121" i="26"/>
  <c r="K312" i="28" a="1"/>
  <c r="K312" i="28" s="1"/>
  <c r="K387" i="28" s="1"/>
  <c r="K279" i="28" a="1"/>
  <c r="K279" i="28" s="1"/>
  <c r="K353" i="28" s="1"/>
  <c r="AB116" i="32"/>
  <c r="S316" i="28" a="1"/>
  <c r="S316" i="28" s="1"/>
  <c r="S283" i="28" a="1"/>
  <c r="S283" i="28" s="1"/>
  <c r="K309" i="32" a="1"/>
  <c r="K309" i="32" s="1"/>
  <c r="K384" i="32" s="1"/>
  <c r="K276" i="32" a="1"/>
  <c r="K276" i="32" s="1"/>
  <c r="K350" i="32" s="1"/>
  <c r="N343" i="25"/>
  <c r="N156" i="25" a="1"/>
  <c r="N156" i="25" s="1"/>
  <c r="N139" i="25" a="1"/>
  <c r="N139" i="25" s="1"/>
  <c r="AA120" i="28"/>
  <c r="AA274" i="30"/>
  <c r="S286" i="30"/>
  <c r="S275" i="31" a="1"/>
  <c r="S275" i="31" s="1"/>
  <c r="S308" i="31" a="1"/>
  <c r="S308" i="31" s="1"/>
  <c r="S314" i="29" a="1"/>
  <c r="S314" i="29" s="1"/>
  <c r="S389" i="29" s="1"/>
  <c r="S281" i="29" a="1"/>
  <c r="S281" i="29" s="1"/>
  <c r="S355" i="29" s="1"/>
  <c r="S277" i="26" a="1"/>
  <c r="S277" i="26" s="1"/>
  <c r="S310" i="26" a="1"/>
  <c r="S310" i="26" s="1"/>
  <c r="T146" i="31" a="1"/>
  <c r="T146" i="31" s="1"/>
  <c r="T112" i="31" a="1"/>
  <c r="T112" i="31" s="1"/>
  <c r="AC150" i="26"/>
  <c r="AC131" i="26"/>
  <c r="G14" i="25"/>
  <c r="M203" i="29"/>
  <c r="M212" i="29"/>
  <c r="M204" i="29"/>
  <c r="M205" i="29"/>
  <c r="M206" i="29"/>
  <c r="M207" i="29"/>
  <c r="M208" i="29"/>
  <c r="M201" i="29"/>
  <c r="M209" i="29"/>
  <c r="M202" i="29"/>
  <c r="M210" i="29"/>
  <c r="M211" i="29"/>
  <c r="U140" i="26"/>
  <c r="AC133" i="26"/>
  <c r="T270" i="32"/>
  <c r="T274" i="32" a="1"/>
  <c r="T274" i="32" s="1"/>
  <c r="T290" i="32" a="1"/>
  <c r="T290" i="32" s="1"/>
  <c r="T365" i="32" s="1"/>
  <c r="T307" i="32" a="1"/>
  <c r="T307" i="32" s="1"/>
  <c r="U215" i="32"/>
  <c r="V229" i="32" s="1"/>
  <c r="W243" i="32" s="1"/>
  <c r="X257" i="32" s="1"/>
  <c r="V335" i="28"/>
  <c r="V148" i="28" a="1"/>
  <c r="V148" i="28" s="1"/>
  <c r="V131" i="28" a="1"/>
  <c r="V131" i="28" s="1"/>
  <c r="V342" i="28"/>
  <c r="V155" i="28" a="1"/>
  <c r="V155" i="28" s="1"/>
  <c r="V138" i="28" a="1"/>
  <c r="V138" i="28" s="1"/>
  <c r="T277" i="28" a="1"/>
  <c r="T277" i="28" s="1"/>
  <c r="T293" i="28" a="1"/>
  <c r="T293" i="28" s="1"/>
  <c r="T310" i="28" a="1"/>
  <c r="T310" i="28" s="1"/>
  <c r="U218" i="28"/>
  <c r="V232" i="28" s="1"/>
  <c r="W246" i="28" s="1"/>
  <c r="X260" i="28" s="1"/>
  <c r="AB119" i="28"/>
  <c r="AC133" i="32"/>
  <c r="L280" i="27" a="1"/>
  <c r="L280" i="27" s="1"/>
  <c r="L354" i="27" s="1"/>
  <c r="L296" i="27" a="1"/>
  <c r="L296" i="27" s="1"/>
  <c r="L371" i="27" s="1"/>
  <c r="L313" i="27" a="1"/>
  <c r="L313" i="27" s="1"/>
  <c r="L388" i="27" s="1"/>
  <c r="M221" i="27"/>
  <c r="N235" i="27" s="1"/>
  <c r="O249" i="27" s="1"/>
  <c r="P263" i="27" s="1"/>
  <c r="G13" i="25"/>
  <c r="H14" i="25" s="1"/>
  <c r="L318" i="31" a="1"/>
  <c r="L318" i="31" s="1"/>
  <c r="L393" i="31" s="1"/>
  <c r="L285" i="31" a="1"/>
  <c r="L285" i="31" s="1"/>
  <c r="L359" i="31" s="1"/>
  <c r="M226" i="31"/>
  <c r="N240" i="31" s="1"/>
  <c r="O254" i="31" s="1"/>
  <c r="P268" i="31" s="1"/>
  <c r="L301" i="31" a="1"/>
  <c r="L301" i="31" s="1"/>
  <c r="L376" i="31" s="1"/>
  <c r="L316" i="32" a="1"/>
  <c r="L316" i="32" s="1"/>
  <c r="L391" i="32" s="1"/>
  <c r="L283" i="32" a="1"/>
  <c r="L283" i="32" s="1"/>
  <c r="L357" i="32" s="1"/>
  <c r="M224" i="32"/>
  <c r="N238" i="32" s="1"/>
  <c r="O252" i="32" s="1"/>
  <c r="P266" i="32" s="1"/>
  <c r="L299" i="32" a="1"/>
  <c r="L299" i="32" s="1"/>
  <c r="L374" i="32" s="1"/>
  <c r="K107" i="32"/>
  <c r="K145" i="32" a="1"/>
  <c r="K145" i="32" s="1"/>
  <c r="K111" i="32" a="1"/>
  <c r="K111" i="32" s="1"/>
  <c r="AC130" i="26"/>
  <c r="AA114" i="31"/>
  <c r="AB113" i="30"/>
  <c r="T298" i="27" a="1"/>
  <c r="T298" i="27" s="1"/>
  <c r="T373" i="27" s="1"/>
  <c r="T315" i="27" a="1"/>
  <c r="T315" i="27" s="1"/>
  <c r="T282" i="27" a="1"/>
  <c r="T282" i="27" s="1"/>
  <c r="U223" i="27"/>
  <c r="V237" i="27" s="1"/>
  <c r="W251" i="27" s="1"/>
  <c r="X265" i="27" s="1"/>
  <c r="S377" i="31"/>
  <c r="S421" i="31" s="1"/>
  <c r="AA421" i="31" s="1"/>
  <c r="AA365" i="31"/>
  <c r="AA377" i="31" s="1"/>
  <c r="L308" i="33" a="1"/>
  <c r="L308" i="33" s="1"/>
  <c r="M216" i="33"/>
  <c r="N230" i="33" s="1"/>
  <c r="O244" i="33" s="1"/>
  <c r="P258" i="33" s="1"/>
  <c r="L275" i="33" a="1"/>
  <c r="L275" i="33" s="1"/>
  <c r="L291" i="33" a="1"/>
  <c r="L291" i="33" s="1"/>
  <c r="L366" i="33" s="1"/>
  <c r="V336" i="32"/>
  <c r="V132" i="32" a="1"/>
  <c r="V132" i="32" s="1"/>
  <c r="V149" i="32" a="1"/>
  <c r="V149" i="32" s="1"/>
  <c r="N342" i="32"/>
  <c r="N155" i="32" a="1"/>
  <c r="N155" i="32" s="1"/>
  <c r="N138" i="32" a="1"/>
  <c r="N138" i="32" s="1"/>
  <c r="L300" i="28" a="1"/>
  <c r="L300" i="28" s="1"/>
  <c r="L375" i="28" s="1"/>
  <c r="L317" i="28" a="1"/>
  <c r="L317" i="28" s="1"/>
  <c r="L392" i="28" s="1"/>
  <c r="M225" i="28"/>
  <c r="N239" i="28" s="1"/>
  <c r="O253" i="28" s="1"/>
  <c r="P267" i="28" s="1"/>
  <c r="L284" i="28" a="1"/>
  <c r="L284" i="28" s="1"/>
  <c r="L358" i="28" s="1"/>
  <c r="T280" i="33" a="1"/>
  <c r="T280" i="33" s="1"/>
  <c r="T354" i="33" s="1"/>
  <c r="T296" i="33" a="1"/>
  <c r="T296" i="33" s="1"/>
  <c r="T371" i="33" s="1"/>
  <c r="T313" i="33" a="1"/>
  <c r="T313" i="33" s="1"/>
  <c r="T388" i="33" s="1"/>
  <c r="U221" i="33"/>
  <c r="V235" i="33" s="1"/>
  <c r="W249" i="33" s="1"/>
  <c r="X263" i="33" s="1"/>
  <c r="S107" i="33"/>
  <c r="S145" i="33" a="1"/>
  <c r="S145" i="33" s="1"/>
  <c r="S111" i="33" a="1"/>
  <c r="S111" i="33" s="1"/>
  <c r="M344" i="31"/>
  <c r="AA116" i="32"/>
  <c r="V35" i="29"/>
  <c r="V342" i="29"/>
  <c r="V138" i="29" a="1"/>
  <c r="V138" i="29" s="1"/>
  <c r="V155" i="29" a="1"/>
  <c r="V155" i="29" s="1"/>
  <c r="V339" i="29"/>
  <c r="V152" i="29" a="1"/>
  <c r="V152" i="29" s="1"/>
  <c r="V135" i="29" a="1"/>
  <c r="V135" i="29" s="1"/>
  <c r="V335" i="29"/>
  <c r="V131" i="29" a="1"/>
  <c r="V131" i="29" s="1"/>
  <c r="V148" i="29" a="1"/>
  <c r="V148" i="29" s="1"/>
  <c r="V337" i="31"/>
  <c r="V133" i="31" a="1"/>
  <c r="V133" i="31" s="1"/>
  <c r="V150" i="31" a="1"/>
  <c r="V150" i="31" s="1"/>
  <c r="N342" i="31"/>
  <c r="N138" i="31" a="1"/>
  <c r="N138" i="31" s="1"/>
  <c r="N155" i="31" a="1"/>
  <c r="N155" i="31" s="1"/>
  <c r="V336" i="31"/>
  <c r="V149" i="31" a="1"/>
  <c r="V149" i="31" s="1"/>
  <c r="V132" i="31" a="1"/>
  <c r="V132" i="31" s="1"/>
  <c r="N343" i="27"/>
  <c r="N156" i="27" a="1"/>
  <c r="N156" i="27" s="1"/>
  <c r="N139" i="27" a="1"/>
  <c r="N139" i="27" s="1"/>
  <c r="K277" i="33" a="1"/>
  <c r="K277" i="33" s="1"/>
  <c r="K351" i="33" s="1"/>
  <c r="K310" i="33" a="1"/>
  <c r="K310" i="33" s="1"/>
  <c r="K385" i="33" s="1"/>
  <c r="AC153" i="31"/>
  <c r="M336" i="30"/>
  <c r="M149" i="30" a="1"/>
  <c r="M149" i="30" s="1"/>
  <c r="M132" i="30" a="1"/>
  <c r="M132" i="30" s="1"/>
  <c r="M335" i="30"/>
  <c r="M148" i="30" a="1"/>
  <c r="M148" i="30" s="1"/>
  <c r="M131" i="30" a="1"/>
  <c r="M131" i="30" s="1"/>
  <c r="K313" i="29" a="1"/>
  <c r="K313" i="29" s="1"/>
  <c r="K388" i="29" s="1"/>
  <c r="K280" i="29" a="1"/>
  <c r="K280" i="29" s="1"/>
  <c r="K354" i="29" s="1"/>
  <c r="AC139" i="33"/>
  <c r="L296" i="26" a="1"/>
  <c r="L296" i="26" s="1"/>
  <c r="L371" i="26" s="1"/>
  <c r="L313" i="26" a="1"/>
  <c r="L313" i="26" s="1"/>
  <c r="L388" i="26" s="1"/>
  <c r="L280" i="26" a="1"/>
  <c r="L280" i="26" s="1"/>
  <c r="L354" i="26" s="1"/>
  <c r="M221" i="26"/>
  <c r="N235" i="26" s="1"/>
  <c r="O249" i="26" s="1"/>
  <c r="P263" i="26" s="1"/>
  <c r="T274" i="29" a="1"/>
  <c r="T274" i="29" s="1"/>
  <c r="T290" i="29" a="1"/>
  <c r="T290" i="29" s="1"/>
  <c r="T365" i="29" s="1"/>
  <c r="T307" i="29" a="1"/>
  <c r="T307" i="29" s="1"/>
  <c r="U215" i="29"/>
  <c r="V229" i="29" s="1"/>
  <c r="W243" i="29" s="1"/>
  <c r="X257" i="29" s="1"/>
  <c r="T270" i="29"/>
  <c r="L293" i="30" a="1"/>
  <c r="L293" i="30" s="1"/>
  <c r="L368" i="30" s="1"/>
  <c r="L310" i="30" a="1"/>
  <c r="L310" i="30" s="1"/>
  <c r="L385" i="30" s="1"/>
  <c r="AB385" i="30" s="1"/>
  <c r="L277" i="30" a="1"/>
  <c r="L277" i="30" s="1"/>
  <c r="M218" i="30"/>
  <c r="N232" i="30" s="1"/>
  <c r="O246" i="30" s="1"/>
  <c r="P260" i="30" s="1"/>
  <c r="S283" i="25" a="1"/>
  <c r="S283" i="25" s="1"/>
  <c r="S316" i="25" a="1"/>
  <c r="S316" i="25" s="1"/>
  <c r="AC155" i="32"/>
  <c r="V198" i="30"/>
  <c r="N339" i="30"/>
  <c r="N152" i="30" a="1"/>
  <c r="N152" i="30" s="1"/>
  <c r="N135" i="30" a="1"/>
  <c r="N135" i="30" s="1"/>
  <c r="V332" i="30"/>
  <c r="V128" i="30" a="1"/>
  <c r="V128" i="30" s="1"/>
  <c r="V35" i="30"/>
  <c r="K307" i="27" a="1"/>
  <c r="K307" i="27" s="1"/>
  <c r="K274" i="27" a="1"/>
  <c r="K274" i="27" s="1"/>
  <c r="K270" i="27"/>
  <c r="V335" i="26"/>
  <c r="V148" i="26" a="1"/>
  <c r="V148" i="26" s="1"/>
  <c r="V131" i="26" a="1"/>
  <c r="V131" i="26" s="1"/>
  <c r="V333" i="26"/>
  <c r="V129" i="26" a="1"/>
  <c r="V129" i="26" s="1"/>
  <c r="U339" i="27"/>
  <c r="U152" i="27" a="1"/>
  <c r="U152" i="27" s="1"/>
  <c r="U135" i="27" a="1"/>
  <c r="U135" i="27" s="1"/>
  <c r="U336" i="27"/>
  <c r="U149" i="27" a="1"/>
  <c r="U149" i="27" s="1"/>
  <c r="U132" i="27" a="1"/>
  <c r="U132" i="27" s="1"/>
  <c r="K309" i="25" a="1"/>
  <c r="K309" i="25" s="1"/>
  <c r="K384" i="25" s="1"/>
  <c r="K276" i="25" a="1"/>
  <c r="K276" i="25" s="1"/>
  <c r="K350" i="25" s="1"/>
  <c r="AB120" i="27"/>
  <c r="T300" i="26" a="1"/>
  <c r="T300" i="26" s="1"/>
  <c r="T317" i="26" a="1"/>
  <c r="T317" i="26" s="1"/>
  <c r="T284" i="26" a="1"/>
  <c r="T284" i="26" s="1"/>
  <c r="U225" i="26"/>
  <c r="V239" i="26" s="1"/>
  <c r="W253" i="26" s="1"/>
  <c r="X267" i="26" s="1"/>
  <c r="AA280" i="30"/>
  <c r="AB113" i="26"/>
  <c r="K311" i="28" a="1"/>
  <c r="K311" i="28" s="1"/>
  <c r="K386" i="28" s="1"/>
  <c r="K278" i="28" a="1"/>
  <c r="K278" i="28" s="1"/>
  <c r="K352" i="28" s="1"/>
  <c r="T112" i="29" a="1"/>
  <c r="T112" i="29" s="1"/>
  <c r="T146" i="29" a="1"/>
  <c r="T146" i="29" s="1"/>
  <c r="S282" i="28" a="1"/>
  <c r="S282" i="28" s="1"/>
  <c r="S356" i="28" s="1"/>
  <c r="S315" i="28" a="1"/>
  <c r="S315" i="28" s="1"/>
  <c r="S390" i="28" s="1"/>
  <c r="K274" i="32" a="1"/>
  <c r="K274" i="32" s="1"/>
  <c r="K307" i="32" a="1"/>
  <c r="K307" i="32" s="1"/>
  <c r="K270" i="32"/>
  <c r="N129" i="25" a="1"/>
  <c r="N129" i="25" s="1"/>
  <c r="N333" i="25"/>
  <c r="S146" i="28" a="1"/>
  <c r="S146" i="28" s="1"/>
  <c r="S112" i="28" a="1"/>
  <c r="S112" i="28" s="1"/>
  <c r="AA307" i="30"/>
  <c r="S319" i="30"/>
  <c r="S316" i="31" a="1"/>
  <c r="S316" i="31" s="1"/>
  <c r="S283" i="31" a="1"/>
  <c r="S283" i="31" s="1"/>
  <c r="S308" i="29" a="1"/>
  <c r="S308" i="29" s="1"/>
  <c r="S275" i="29" a="1"/>
  <c r="S275" i="29" s="1"/>
  <c r="K107" i="27"/>
  <c r="K145" i="27" a="1"/>
  <c r="K145" i="27" s="1"/>
  <c r="K111" i="27" a="1"/>
  <c r="K111" i="27" s="1"/>
  <c r="AA120" i="29"/>
  <c r="AB121" i="31"/>
  <c r="AA118" i="27"/>
  <c r="G14" i="30"/>
  <c r="S276" i="26" a="1"/>
  <c r="S276" i="26" s="1"/>
  <c r="S309" i="26" a="1"/>
  <c r="S309" i="26" s="1"/>
  <c r="AC152" i="29"/>
  <c r="AB120" i="31"/>
  <c r="AC130" i="29"/>
  <c r="AA120" i="27"/>
  <c r="T281" i="32" a="1"/>
  <c r="T281" i="32" s="1"/>
  <c r="T355" i="32" s="1"/>
  <c r="T297" i="32" a="1"/>
  <c r="T297" i="32" s="1"/>
  <c r="T314" i="32" a="1"/>
  <c r="T314" i="32" s="1"/>
  <c r="U222" i="32"/>
  <c r="V236" i="32" s="1"/>
  <c r="W250" i="32" s="1"/>
  <c r="X264" i="32" s="1"/>
  <c r="U140" i="29"/>
  <c r="AC128" i="29"/>
  <c r="N342" i="28"/>
  <c r="N155" i="28" a="1"/>
  <c r="N155" i="28" s="1"/>
  <c r="N138" i="28" a="1"/>
  <c r="N138" i="28" s="1"/>
  <c r="N343" i="28"/>
  <c r="N156" i="28" a="1"/>
  <c r="N156" i="28" s="1"/>
  <c r="N139" i="28" a="1"/>
  <c r="N139" i="28" s="1"/>
  <c r="T318" i="28" a="1"/>
  <c r="T318" i="28" s="1"/>
  <c r="T285" i="28" a="1"/>
  <c r="T285" i="28" s="1"/>
  <c r="T301" i="28" a="1"/>
  <c r="T301" i="28" s="1"/>
  <c r="U226" i="28"/>
  <c r="V240" i="28" s="1"/>
  <c r="W254" i="28" s="1"/>
  <c r="X268" i="28" s="1"/>
  <c r="AC148" i="26"/>
  <c r="AB115" i="25"/>
  <c r="L295" i="27" a="1"/>
  <c r="L295" i="27" s="1"/>
  <c r="L370" i="27" s="1"/>
  <c r="L312" i="27" a="1"/>
  <c r="L312" i="27" s="1"/>
  <c r="L387" i="27" s="1"/>
  <c r="L279" i="27" a="1"/>
  <c r="L279" i="27" s="1"/>
  <c r="L353" i="27" s="1"/>
  <c r="M220" i="27"/>
  <c r="N234" i="27" s="1"/>
  <c r="O248" i="27" s="1"/>
  <c r="P262" i="27" s="1"/>
  <c r="L292" i="31" a="1"/>
  <c r="L292" i="31" s="1"/>
  <c r="L367" i="31" s="1"/>
  <c r="L309" i="31" a="1"/>
  <c r="L309" i="31" s="1"/>
  <c r="L384" i="31" s="1"/>
  <c r="L276" i="31" a="1"/>
  <c r="L276" i="31" s="1"/>
  <c r="L350" i="31" s="1"/>
  <c r="M217" i="31"/>
  <c r="N231" i="31" s="1"/>
  <c r="O245" i="31" s="1"/>
  <c r="P259" i="31" s="1"/>
  <c r="L311" i="32" a="1"/>
  <c r="L311" i="32" s="1"/>
  <c r="L386" i="32" s="1"/>
  <c r="M219" i="32"/>
  <c r="N233" i="32" s="1"/>
  <c r="O247" i="32" s="1"/>
  <c r="P261" i="32" s="1"/>
  <c r="L278" i="32" a="1"/>
  <c r="L278" i="32" s="1"/>
  <c r="L352" i="32" s="1"/>
  <c r="L294" i="32" a="1"/>
  <c r="L294" i="32" s="1"/>
  <c r="L369" i="32" s="1"/>
  <c r="AC147" i="26"/>
  <c r="AA122" i="31"/>
  <c r="K107" i="33"/>
  <c r="K111" i="33" a="1"/>
  <c r="K111" i="33" s="1"/>
  <c r="K145" i="33" a="1"/>
  <c r="K145" i="33" s="1"/>
  <c r="T111" i="30" a="1"/>
  <c r="T111" i="30" s="1"/>
  <c r="T107" i="30"/>
  <c r="T145" i="30" a="1"/>
  <c r="T145" i="30" s="1"/>
  <c r="T307" i="27" a="1"/>
  <c r="T307" i="27" s="1"/>
  <c r="U215" i="27"/>
  <c r="V229" i="27" s="1"/>
  <c r="W243" i="27" s="1"/>
  <c r="X257" i="27" s="1"/>
  <c r="T274" i="27" a="1"/>
  <c r="T274" i="27" s="1"/>
  <c r="T270" i="27"/>
  <c r="T290" i="27" a="1"/>
  <c r="T290" i="27" s="1"/>
  <c r="T365" i="27" s="1"/>
  <c r="M344" i="29"/>
  <c r="L298" i="33" a="1"/>
  <c r="L298" i="33" s="1"/>
  <c r="L373" i="33" s="1"/>
  <c r="L315" i="33" a="1"/>
  <c r="L315" i="33" s="1"/>
  <c r="L390" i="33" s="1"/>
  <c r="M223" i="33"/>
  <c r="N237" i="33" s="1"/>
  <c r="O251" i="33" s="1"/>
  <c r="P265" i="33" s="1"/>
  <c r="L282" i="33" a="1"/>
  <c r="L282" i="33" s="1"/>
  <c r="L356" i="33" s="1"/>
  <c r="AC154" i="32"/>
  <c r="N156" i="32" a="1"/>
  <c r="N156" i="32" s="1"/>
  <c r="N343" i="32"/>
  <c r="N139" i="32" a="1"/>
  <c r="N139" i="32" s="1"/>
  <c r="AA140" i="33"/>
  <c r="AA378" i="33" s="1"/>
  <c r="N216" i="31"/>
  <c r="O230" i="31" s="1"/>
  <c r="P244" i="31" s="1"/>
  <c r="L316" i="28" a="1"/>
  <c r="L316" i="28" s="1"/>
  <c r="L391" i="28" s="1"/>
  <c r="L283" i="28" a="1"/>
  <c r="L283" i="28" s="1"/>
  <c r="L357" i="28" s="1"/>
  <c r="L299" i="28" a="1"/>
  <c r="L299" i="28" s="1"/>
  <c r="L374" i="28" s="1"/>
  <c r="M224" i="28"/>
  <c r="N238" i="28" s="1"/>
  <c r="O252" i="28" s="1"/>
  <c r="P266" i="28" s="1"/>
  <c r="T279" i="33" a="1"/>
  <c r="T279" i="33" s="1"/>
  <c r="T295" i="33" a="1"/>
  <c r="T295" i="33" s="1"/>
  <c r="T312" i="33" a="1"/>
  <c r="T312" i="33" s="1"/>
  <c r="U220" i="33"/>
  <c r="V234" i="33" s="1"/>
  <c r="W248" i="33" s="1"/>
  <c r="X262" i="33" s="1"/>
  <c r="AA115" i="33"/>
  <c r="AC135" i="32"/>
  <c r="AA115" i="32"/>
  <c r="N337" i="29"/>
  <c r="N150" i="29" a="1"/>
  <c r="N150" i="29" s="1"/>
  <c r="N133" i="29" a="1"/>
  <c r="N133" i="29" s="1"/>
  <c r="V332" i="31"/>
  <c r="V35" i="31"/>
  <c r="V128" i="31" a="1"/>
  <c r="V128" i="31" s="1"/>
  <c r="N334" i="27"/>
  <c r="N130" i="27" a="1"/>
  <c r="N130" i="27" s="1"/>
  <c r="N147" i="27" a="1"/>
  <c r="N147" i="27" s="1"/>
  <c r="V154" i="27" a="1"/>
  <c r="V154" i="27" s="1"/>
  <c r="V341" i="27"/>
  <c r="V137" i="27" a="1"/>
  <c r="V137" i="27" s="1"/>
  <c r="K318" i="33" a="1"/>
  <c r="K318" i="33" s="1"/>
  <c r="K393" i="33" s="1"/>
  <c r="K285" i="33" a="1"/>
  <c r="K285" i="33" s="1"/>
  <c r="K359" i="33" s="1"/>
  <c r="M35" i="30"/>
  <c r="M128" i="30" a="1"/>
  <c r="M128" i="30" s="1"/>
  <c r="M332" i="30"/>
  <c r="U338" i="30"/>
  <c r="U151" i="30" a="1"/>
  <c r="U151" i="30" s="1"/>
  <c r="U134" i="30" a="1"/>
  <c r="U134" i="30" s="1"/>
  <c r="K279" i="29" a="1"/>
  <c r="K279" i="29" s="1"/>
  <c r="K353" i="29" s="1"/>
  <c r="K312" i="29" a="1"/>
  <c r="K312" i="29" s="1"/>
  <c r="K387" i="29" s="1"/>
  <c r="AC156" i="33"/>
  <c r="L295" i="26" a="1"/>
  <c r="L295" i="26" s="1"/>
  <c r="L370" i="26" s="1"/>
  <c r="L312" i="26" a="1"/>
  <c r="L312" i="26" s="1"/>
  <c r="L387" i="26" s="1"/>
  <c r="L279" i="26" a="1"/>
  <c r="L279" i="26" s="1"/>
  <c r="L353" i="26" s="1"/>
  <c r="M220" i="26"/>
  <c r="N234" i="26" s="1"/>
  <c r="O248" i="26" s="1"/>
  <c r="P262" i="26" s="1"/>
  <c r="T297" i="29" a="1"/>
  <c r="T297" i="29" s="1"/>
  <c r="T314" i="29" a="1"/>
  <c r="T314" i="29" s="1"/>
  <c r="T389" i="29" s="1"/>
  <c r="U222" i="29"/>
  <c r="V236" i="29" s="1"/>
  <c r="W250" i="29" s="1"/>
  <c r="X264" i="29" s="1"/>
  <c r="T281" i="29" a="1"/>
  <c r="T281" i="29" s="1"/>
  <c r="T355" i="29" s="1"/>
  <c r="L285" i="30" a="1"/>
  <c r="L285" i="30" s="1"/>
  <c r="AB285" i="30" s="1"/>
  <c r="L301" i="30" a="1"/>
  <c r="L301" i="30" s="1"/>
  <c r="L318" i="30" a="1"/>
  <c r="L318" i="30" s="1"/>
  <c r="M226" i="30"/>
  <c r="N240" i="30" s="1"/>
  <c r="O254" i="30" s="1"/>
  <c r="P268" i="30" s="1"/>
  <c r="S282" i="25" a="1"/>
  <c r="S282" i="25" s="1"/>
  <c r="S315" i="25" a="1"/>
  <c r="S315" i="25" s="1"/>
  <c r="AC138" i="32"/>
  <c r="N342" i="30"/>
  <c r="N138" i="30" a="1"/>
  <c r="N138" i="30" s="1"/>
  <c r="N155" i="30" a="1"/>
  <c r="N155" i="30" s="1"/>
  <c r="V335" i="30"/>
  <c r="V148" i="30" a="1"/>
  <c r="V148" i="30" s="1"/>
  <c r="V131" i="30" a="1"/>
  <c r="V131" i="30" s="1"/>
  <c r="K314" i="27" a="1"/>
  <c r="K314" i="27" s="1"/>
  <c r="K389" i="27" s="1"/>
  <c r="K281" i="27" a="1"/>
  <c r="K281" i="27" s="1"/>
  <c r="K355" i="27" s="1"/>
  <c r="M339" i="27"/>
  <c r="M152" i="27" a="1"/>
  <c r="M152" i="27" s="1"/>
  <c r="M135" i="27" a="1"/>
  <c r="M135" i="27" s="1"/>
  <c r="AB113" i="27"/>
  <c r="U216" i="26"/>
  <c r="V230" i="26" s="1"/>
  <c r="W244" i="26" s="1"/>
  <c r="X258" i="26" s="1"/>
  <c r="T275" i="26" a="1"/>
  <c r="T275" i="26" s="1"/>
  <c r="T291" i="26" a="1"/>
  <c r="T291" i="26" s="1"/>
  <c r="T308" i="26" a="1"/>
  <c r="T308" i="26" s="1"/>
  <c r="AA313" i="30"/>
  <c r="AB118" i="26"/>
  <c r="AB120" i="26"/>
  <c r="K277" i="28" a="1"/>
  <c r="K277" i="28" s="1"/>
  <c r="K351" i="28" s="1"/>
  <c r="K310" i="28" a="1"/>
  <c r="K310" i="28" s="1"/>
  <c r="K385" i="28" s="1"/>
  <c r="AC129" i="25"/>
  <c r="S270" i="28"/>
  <c r="S274" i="28" a="1"/>
  <c r="S274" i="28" s="1"/>
  <c r="S307" i="28" a="1"/>
  <c r="S307" i="28" s="1"/>
  <c r="K281" i="32" a="1"/>
  <c r="K281" i="32" s="1"/>
  <c r="K355" i="32" s="1"/>
  <c r="K314" i="32" a="1"/>
  <c r="K314" i="32" s="1"/>
  <c r="K389" i="32" s="1"/>
  <c r="V338" i="25"/>
  <c r="V134" i="25" a="1"/>
  <c r="V134" i="25" s="1"/>
  <c r="V151" i="25" a="1"/>
  <c r="V151" i="25" s="1"/>
  <c r="V332" i="25"/>
  <c r="V128" i="25" a="1"/>
  <c r="V128" i="25" s="1"/>
  <c r="V35" i="25"/>
  <c r="AA122" i="28"/>
  <c r="AB121" i="33"/>
  <c r="S315" i="31" a="1"/>
  <c r="S315" i="31" s="1"/>
  <c r="S282" i="31" a="1"/>
  <c r="S282" i="31" s="1"/>
  <c r="S282" i="29" a="1"/>
  <c r="S282" i="29" s="1"/>
  <c r="S315" i="29" a="1"/>
  <c r="S315" i="29" s="1"/>
  <c r="V195" i="33"/>
  <c r="V187" i="33"/>
  <c r="N34" i="33"/>
  <c r="V27" i="33"/>
  <c r="N192" i="33"/>
  <c r="V196" i="33"/>
  <c r="V188" i="33"/>
  <c r="N193" i="33"/>
  <c r="N27" i="33"/>
  <c r="V197" i="33"/>
  <c r="V189" i="33"/>
  <c r="V24" i="33"/>
  <c r="V28" i="33"/>
  <c r="V190" i="33"/>
  <c r="V25" i="33"/>
  <c r="V33" i="33"/>
  <c r="N24" i="33"/>
  <c r="N187" i="33"/>
  <c r="N195" i="33"/>
  <c r="V32" i="33"/>
  <c r="V26" i="33"/>
  <c r="V192" i="33"/>
  <c r="N190" i="33"/>
  <c r="V194" i="33"/>
  <c r="V31" i="33"/>
  <c r="N28" i="33"/>
  <c r="V34" i="33"/>
  <c r="V30" i="33"/>
  <c r="N33" i="33"/>
  <c r="N26" i="33"/>
  <c r="N25" i="33"/>
  <c r="V23" i="33"/>
  <c r="N194" i="33"/>
  <c r="N23" i="33"/>
  <c r="N29" i="33"/>
  <c r="N186" i="33"/>
  <c r="N31" i="33"/>
  <c r="N189" i="33"/>
  <c r="N196" i="33"/>
  <c r="V186" i="33"/>
  <c r="N191" i="33"/>
  <c r="N30" i="33"/>
  <c r="V193" i="33"/>
  <c r="N197" i="33"/>
  <c r="N188" i="33"/>
  <c r="V191" i="33"/>
  <c r="V29" i="33"/>
  <c r="N32" i="33"/>
  <c r="T284" i="25" a="1"/>
  <c r="T284" i="25" s="1"/>
  <c r="AB284" i="25" s="1"/>
  <c r="T300" i="25" a="1"/>
  <c r="T300" i="25" s="1"/>
  <c r="T317" i="25" a="1"/>
  <c r="T317" i="25" s="1"/>
  <c r="U225" i="25"/>
  <c r="V239" i="25" s="1"/>
  <c r="W253" i="25" s="1"/>
  <c r="X267" i="25" s="1"/>
  <c r="K311" i="31" a="1"/>
  <c r="K311" i="31" s="1"/>
  <c r="K386" i="31" s="1"/>
  <c r="K278" i="31" a="1"/>
  <c r="K278" i="31" s="1"/>
  <c r="K352" i="31" s="1"/>
  <c r="AC135" i="29"/>
  <c r="U146" i="29" a="1"/>
  <c r="U146" i="29" s="1"/>
  <c r="V53" i="29"/>
  <c r="W67" i="29" s="1"/>
  <c r="X81" i="29" s="1"/>
  <c r="K146" i="29" a="1"/>
  <c r="K146" i="29" s="1"/>
  <c r="K112" i="29" a="1"/>
  <c r="K112" i="29" s="1"/>
  <c r="AA119" i="29"/>
  <c r="T280" i="25" a="1"/>
  <c r="T280" i="25" s="1"/>
  <c r="T296" i="25" a="1"/>
  <c r="T296" i="25" s="1"/>
  <c r="T313" i="25" a="1"/>
  <c r="T313" i="25" s="1"/>
  <c r="U221" i="25"/>
  <c r="V235" i="25" s="1"/>
  <c r="W249" i="25" s="1"/>
  <c r="X263" i="25" s="1"/>
  <c r="S111" i="29" a="1"/>
  <c r="S111" i="29" s="1"/>
  <c r="S145" i="29" a="1"/>
  <c r="S145" i="29" s="1"/>
  <c r="S107" i="29"/>
  <c r="AC154" i="25"/>
  <c r="T312" i="25" a="1"/>
  <c r="T312" i="25" s="1"/>
  <c r="T279" i="25" a="1"/>
  <c r="T279" i="25" s="1"/>
  <c r="T295" i="25" a="1"/>
  <c r="T295" i="25" s="1"/>
  <c r="U220" i="25"/>
  <c r="V234" i="25" s="1"/>
  <c r="W248" i="25" s="1"/>
  <c r="X262" i="25" s="1"/>
  <c r="AB140" i="33"/>
  <c r="S317" i="26" a="1"/>
  <c r="S317" i="26" s="1"/>
  <c r="S284" i="26" a="1"/>
  <c r="S284" i="26" s="1"/>
  <c r="K111" i="29" a="1"/>
  <c r="K111" i="29" s="1"/>
  <c r="K145" i="29" a="1"/>
  <c r="K145" i="29" s="1"/>
  <c r="K107" i="29"/>
  <c r="T145" i="31" a="1"/>
  <c r="T145" i="31" s="1"/>
  <c r="T111" i="31" a="1"/>
  <c r="T111" i="31" s="1"/>
  <c r="T107" i="31"/>
  <c r="AC136" i="33"/>
  <c r="S270" i="32"/>
  <c r="S307" i="32" a="1"/>
  <c r="S307" i="32" s="1"/>
  <c r="S274" i="32" a="1"/>
  <c r="S274" i="32" s="1"/>
  <c r="AC147" i="29"/>
  <c r="M344" i="33"/>
  <c r="S111" i="27" a="1"/>
  <c r="S111" i="27" s="1"/>
  <c r="S107" i="27"/>
  <c r="S145" i="27" a="1"/>
  <c r="S145" i="27" s="1"/>
  <c r="U221" i="32"/>
  <c r="V235" i="32" s="1"/>
  <c r="W249" i="32" s="1"/>
  <c r="X263" i="32" s="1"/>
  <c r="T280" i="32" a="1"/>
  <c r="T280" i="32" s="1"/>
  <c r="T296" i="32" a="1"/>
  <c r="T296" i="32" s="1"/>
  <c r="T313" i="32" a="1"/>
  <c r="T313" i="32" s="1"/>
  <c r="T388" i="32" s="1"/>
  <c r="AA119" i="26"/>
  <c r="T293" i="31" a="1"/>
  <c r="T293" i="31" s="1"/>
  <c r="T368" i="31" s="1"/>
  <c r="T310" i="31" a="1"/>
  <c r="T310" i="31" s="1"/>
  <c r="T277" i="31" a="1"/>
  <c r="T277" i="31" s="1"/>
  <c r="U218" i="31"/>
  <c r="V232" i="31" s="1"/>
  <c r="W246" i="31" s="1"/>
  <c r="X260" i="31" s="1"/>
  <c r="T276" i="28" a="1"/>
  <c r="T276" i="28" s="1"/>
  <c r="T292" i="28" a="1"/>
  <c r="T292" i="28" s="1"/>
  <c r="T309" i="28" a="1"/>
  <c r="T309" i="28" s="1"/>
  <c r="U217" i="28"/>
  <c r="V231" i="28" s="1"/>
  <c r="W245" i="28" s="1"/>
  <c r="X259" i="28" s="1"/>
  <c r="AC138" i="25"/>
  <c r="AB114" i="28"/>
  <c r="AB116" i="28"/>
  <c r="AC150" i="32"/>
  <c r="L294" i="27" a="1"/>
  <c r="L294" i="27" s="1"/>
  <c r="L369" i="27" s="1"/>
  <c r="L311" i="27" a="1"/>
  <c r="L311" i="27" s="1"/>
  <c r="L386" i="27" s="1"/>
  <c r="L278" i="27" a="1"/>
  <c r="L278" i="27" s="1"/>
  <c r="L352" i="27" s="1"/>
  <c r="M219" i="27"/>
  <c r="N233" i="27" s="1"/>
  <c r="O247" i="27" s="1"/>
  <c r="P261" i="27" s="1"/>
  <c r="L284" i="31" a="1"/>
  <c r="L284" i="31" s="1"/>
  <c r="L358" i="31" s="1"/>
  <c r="L300" i="31" a="1"/>
  <c r="L300" i="31" s="1"/>
  <c r="L375" i="31" s="1"/>
  <c r="L317" i="31" a="1"/>
  <c r="L317" i="31" s="1"/>
  <c r="L392" i="31" s="1"/>
  <c r="M225" i="31"/>
  <c r="N239" i="31" s="1"/>
  <c r="O253" i="31" s="1"/>
  <c r="P267" i="31" s="1"/>
  <c r="L277" i="32" a="1"/>
  <c r="L277" i="32" s="1"/>
  <c r="L351" i="32" s="1"/>
  <c r="M218" i="32"/>
  <c r="N232" i="32" s="1"/>
  <c r="O246" i="32" s="1"/>
  <c r="P260" i="32" s="1"/>
  <c r="L293" i="32" a="1"/>
  <c r="L293" i="32" s="1"/>
  <c r="L368" i="32" s="1"/>
  <c r="L310" i="32" a="1"/>
  <c r="L310" i="32" s="1"/>
  <c r="L385" i="32" s="1"/>
  <c r="AB121" i="30"/>
  <c r="AB118" i="30"/>
  <c r="T281" i="27" a="1"/>
  <c r="T281" i="27" s="1"/>
  <c r="T297" i="27" a="1"/>
  <c r="T297" i="27" s="1"/>
  <c r="T314" i="27" a="1"/>
  <c r="T314" i="27" s="1"/>
  <c r="U222" i="27"/>
  <c r="V236" i="27" s="1"/>
  <c r="W250" i="27" s="1"/>
  <c r="X264" i="27" s="1"/>
  <c r="M63" i="29"/>
  <c r="M122" i="29" s="1" a="1"/>
  <c r="M122" i="29" s="1"/>
  <c r="S349" i="30"/>
  <c r="AA112" i="30"/>
  <c r="M215" i="33"/>
  <c r="N229" i="33" s="1"/>
  <c r="O243" i="33" s="1"/>
  <c r="P257" i="33" s="1"/>
  <c r="L270" i="33"/>
  <c r="L274" i="33" a="1"/>
  <c r="L274" i="33" s="1"/>
  <c r="L290" i="33" a="1"/>
  <c r="L290" i="33" s="1"/>
  <c r="L365" i="33" s="1"/>
  <c r="L307" i="33" a="1"/>
  <c r="L307" i="33" s="1"/>
  <c r="AC137" i="32"/>
  <c r="V135" i="32" a="1"/>
  <c r="V135" i="32" s="1"/>
  <c r="V152" i="32" a="1"/>
  <c r="V152" i="32" s="1"/>
  <c r="V339" i="32"/>
  <c r="N333" i="32"/>
  <c r="N129" i="32" a="1"/>
  <c r="N129" i="32" s="1"/>
  <c r="V337" i="32"/>
  <c r="V133" i="32" a="1"/>
  <c r="V133" i="32" s="1"/>
  <c r="V150" i="32" a="1"/>
  <c r="V150" i="32" s="1"/>
  <c r="S377" i="33"/>
  <c r="S421" i="33" s="1"/>
  <c r="AA421" i="33" s="1"/>
  <c r="AA365" i="33"/>
  <c r="AA377" i="33" s="1"/>
  <c r="L291" i="28" a="1"/>
  <c r="L291" i="28" s="1"/>
  <c r="L366" i="28" s="1"/>
  <c r="L308" i="28" a="1"/>
  <c r="L308" i="28" s="1"/>
  <c r="L275" i="28" a="1"/>
  <c r="L275" i="28" s="1"/>
  <c r="M216" i="28"/>
  <c r="N230" i="28" s="1"/>
  <c r="O244" i="28" s="1"/>
  <c r="P258" i="28" s="1"/>
  <c r="T278" i="33" a="1"/>
  <c r="T278" i="33" s="1"/>
  <c r="T294" i="33" a="1"/>
  <c r="T294" i="33" s="1"/>
  <c r="T311" i="33" a="1"/>
  <c r="T311" i="33" s="1"/>
  <c r="U219" i="33"/>
  <c r="V233" i="33" s="1"/>
  <c r="W247" i="33" s="1"/>
  <c r="X261" i="33" s="1"/>
  <c r="AA119" i="33"/>
  <c r="AA122" i="32"/>
  <c r="N138" i="29" a="1"/>
  <c r="N138" i="29" s="1"/>
  <c r="N155" i="29" a="1"/>
  <c r="N155" i="29" s="1"/>
  <c r="N342" i="29"/>
  <c r="V343" i="29"/>
  <c r="V156" i="29" a="1"/>
  <c r="V156" i="29" s="1"/>
  <c r="V139" i="29" a="1"/>
  <c r="V139" i="29" s="1"/>
  <c r="V341" i="31"/>
  <c r="V154" i="31" a="1"/>
  <c r="V154" i="31" s="1"/>
  <c r="V137" i="31" a="1"/>
  <c r="V137" i="31" s="1"/>
  <c r="N343" i="31"/>
  <c r="N139" i="31" a="1"/>
  <c r="N139" i="31" s="1"/>
  <c r="N156" i="31" a="1"/>
  <c r="N156" i="31" s="1"/>
  <c r="V198" i="31"/>
  <c r="N335" i="27"/>
  <c r="N148" i="27" a="1"/>
  <c r="N148" i="27" s="1"/>
  <c r="N131" i="27" a="1"/>
  <c r="N131" i="27" s="1"/>
  <c r="N339" i="27"/>
  <c r="N152" i="27" a="1"/>
  <c r="N152" i="27" s="1"/>
  <c r="N135" i="27" a="1"/>
  <c r="N135" i="27" s="1"/>
  <c r="K276" i="33" a="1"/>
  <c r="K276" i="33" s="1"/>
  <c r="K350" i="33" s="1"/>
  <c r="K309" i="33" a="1"/>
  <c r="K309" i="33" s="1"/>
  <c r="K384" i="33" s="1"/>
  <c r="U155" i="30" a="1"/>
  <c r="U155" i="30" s="1"/>
  <c r="U138" i="30" a="1"/>
  <c r="U138" i="30" s="1"/>
  <c r="U342" i="30"/>
  <c r="K311" i="29" a="1"/>
  <c r="K311" i="29" s="1"/>
  <c r="K386" i="29" s="1"/>
  <c r="K278" i="29" a="1"/>
  <c r="K278" i="29" s="1"/>
  <c r="K352" i="29" s="1"/>
  <c r="L294" i="26" a="1"/>
  <c r="L294" i="26" s="1"/>
  <c r="L369" i="26" s="1"/>
  <c r="L311" i="26" a="1"/>
  <c r="L311" i="26" s="1"/>
  <c r="L386" i="26" s="1"/>
  <c r="M219" i="26"/>
  <c r="N233" i="26" s="1"/>
  <c r="O247" i="26" s="1"/>
  <c r="P261" i="26" s="1"/>
  <c r="L278" i="26" a="1"/>
  <c r="L278" i="26" s="1"/>
  <c r="L352" i="26" s="1"/>
  <c r="T280" i="29" a="1"/>
  <c r="T280" i="29" s="1"/>
  <c r="T313" i="29" a="1"/>
  <c r="T313" i="29" s="1"/>
  <c r="T296" i="29" a="1"/>
  <c r="T296" i="29" s="1"/>
  <c r="U221" i="29"/>
  <c r="V235" i="29" s="1"/>
  <c r="W249" i="29" s="1"/>
  <c r="X263" i="29" s="1"/>
  <c r="L292" i="30" a="1"/>
  <c r="L292" i="30" s="1"/>
  <c r="L367" i="30" s="1"/>
  <c r="L309" i="30" a="1"/>
  <c r="L309" i="30" s="1"/>
  <c r="L276" i="30" a="1"/>
  <c r="L276" i="30" s="1"/>
  <c r="M217" i="30"/>
  <c r="N231" i="30" s="1"/>
  <c r="O245" i="30" s="1"/>
  <c r="P259" i="30" s="1"/>
  <c r="S270" i="25"/>
  <c r="S307" i="25" a="1"/>
  <c r="S307" i="25" s="1"/>
  <c r="S274" i="25" a="1"/>
  <c r="S274" i="25" s="1"/>
  <c r="U53" i="29"/>
  <c r="U112" i="29" s="1" a="1"/>
  <c r="U112" i="29" s="1"/>
  <c r="N35" i="30"/>
  <c r="N151" i="30" a="1"/>
  <c r="N151" i="30" s="1"/>
  <c r="N338" i="30"/>
  <c r="N134" i="30" a="1"/>
  <c r="N134" i="30" s="1"/>
  <c r="K313" i="27" a="1"/>
  <c r="K313" i="27" s="1"/>
  <c r="K388" i="27" s="1"/>
  <c r="K280" i="27" a="1"/>
  <c r="K280" i="27" s="1"/>
  <c r="K354" i="27" s="1"/>
  <c r="V337" i="26"/>
  <c r="V150" i="26" a="1"/>
  <c r="V150" i="26" s="1"/>
  <c r="V133" i="26" a="1"/>
  <c r="V133" i="26" s="1"/>
  <c r="U332" i="27"/>
  <c r="U128" i="27" a="1"/>
  <c r="U128" i="27" s="1"/>
  <c r="U35" i="27"/>
  <c r="U337" i="27"/>
  <c r="U150" i="27" a="1"/>
  <c r="U150" i="27" s="1"/>
  <c r="U133" i="27" a="1"/>
  <c r="U133" i="27" s="1"/>
  <c r="K107" i="28"/>
  <c r="K145" i="28" a="1"/>
  <c r="K145" i="28" s="1"/>
  <c r="K111" i="28" a="1"/>
  <c r="K111" i="28" s="1"/>
  <c r="U203" i="33"/>
  <c r="U212" i="33"/>
  <c r="U204" i="33"/>
  <c r="U205" i="33"/>
  <c r="U206" i="33"/>
  <c r="U207" i="33"/>
  <c r="U208" i="33"/>
  <c r="U201" i="33"/>
  <c r="U209" i="33"/>
  <c r="U210" i="33"/>
  <c r="U202" i="33"/>
  <c r="U211" i="33"/>
  <c r="AB115" i="27"/>
  <c r="T299" i="26" a="1"/>
  <c r="T299" i="26" s="1"/>
  <c r="T316" i="26" a="1"/>
  <c r="T316" i="26" s="1"/>
  <c r="T283" i="26" a="1"/>
  <c r="T283" i="26" s="1"/>
  <c r="U224" i="26"/>
  <c r="V238" i="26" s="1"/>
  <c r="W252" i="26" s="1"/>
  <c r="X266" i="26" s="1"/>
  <c r="K107" i="25"/>
  <c r="K145" i="25" a="1"/>
  <c r="K145" i="25" s="1"/>
  <c r="K111" i="25" a="1"/>
  <c r="K111" i="25" s="1"/>
  <c r="L145" i="26" a="1"/>
  <c r="L145" i="26" s="1"/>
  <c r="L111" i="26" a="1"/>
  <c r="L111" i="26" s="1"/>
  <c r="T146" i="26" a="1"/>
  <c r="T146" i="26" s="1"/>
  <c r="T112" i="26" a="1"/>
  <c r="T112" i="26" s="1"/>
  <c r="K318" i="28" a="1"/>
  <c r="K318" i="28" s="1"/>
  <c r="K393" i="28" s="1"/>
  <c r="K285" i="28" a="1"/>
  <c r="K285" i="28" s="1"/>
  <c r="K359" i="28" s="1"/>
  <c r="AC137" i="33"/>
  <c r="T145" i="32" a="1"/>
  <c r="T145" i="32" s="1"/>
  <c r="T111" i="32" a="1"/>
  <c r="T111" i="32" s="1"/>
  <c r="AB114" i="32"/>
  <c r="AA281" i="30"/>
  <c r="S314" i="28" a="1"/>
  <c r="S314" i="28" s="1"/>
  <c r="S281" i="28" a="1"/>
  <c r="S281" i="28" s="1"/>
  <c r="S355" i="28" s="1"/>
  <c r="K310" i="32" a="1"/>
  <c r="K310" i="32" s="1"/>
  <c r="K385" i="32" s="1"/>
  <c r="K277" i="32" a="1"/>
  <c r="K277" i="32" s="1"/>
  <c r="K351" i="32" s="1"/>
  <c r="V339" i="25"/>
  <c r="V135" i="25" a="1"/>
  <c r="V135" i="25" s="1"/>
  <c r="V152" i="25" a="1"/>
  <c r="V152" i="25" s="1"/>
  <c r="N337" i="25"/>
  <c r="N133" i="25" a="1"/>
  <c r="N133" i="25" s="1"/>
  <c r="N150" i="25" a="1"/>
  <c r="N150" i="25" s="1"/>
  <c r="AA119" i="28"/>
  <c r="T111" i="33" a="1"/>
  <c r="T111" i="33" s="1"/>
  <c r="T145" i="33" a="1"/>
  <c r="T145" i="33" s="1"/>
  <c r="T107" i="33"/>
  <c r="L309" i="29" a="1"/>
  <c r="L309" i="29" s="1"/>
  <c r="L384" i="29" s="1"/>
  <c r="L276" i="29" a="1"/>
  <c r="L276" i="29" s="1"/>
  <c r="L350" i="29" s="1"/>
  <c r="L292" i="29" a="1"/>
  <c r="L292" i="29" s="1"/>
  <c r="L367" i="29" s="1"/>
  <c r="M217" i="29"/>
  <c r="N231" i="29" s="1"/>
  <c r="O245" i="29" s="1"/>
  <c r="P259" i="29" s="1"/>
  <c r="S274" i="31" a="1"/>
  <c r="S274" i="31" s="1"/>
  <c r="S307" i="31" a="1"/>
  <c r="S307" i="31" s="1"/>
  <c r="S270" i="31"/>
  <c r="T307" i="25" a="1"/>
  <c r="T307" i="25" s="1"/>
  <c r="T270" i="25"/>
  <c r="U215" i="25"/>
  <c r="V229" i="25" s="1"/>
  <c r="W243" i="25" s="1"/>
  <c r="X257" i="25" s="1"/>
  <c r="T274" i="25" a="1"/>
  <c r="T274" i="25" s="1"/>
  <c r="T290" i="25" a="1"/>
  <c r="T290" i="25" s="1"/>
  <c r="T365" i="25" s="1"/>
  <c r="V332" i="28"/>
  <c r="V35" i="28"/>
  <c r="V128" i="28" a="1"/>
  <c r="V128" i="28" s="1"/>
  <c r="T281" i="25" a="1"/>
  <c r="T281" i="25" s="1"/>
  <c r="T297" i="25" a="1"/>
  <c r="T297" i="25" s="1"/>
  <c r="T314" i="25" a="1"/>
  <c r="T314" i="25" s="1"/>
  <c r="U222" i="25"/>
  <c r="V236" i="25" s="1"/>
  <c r="W250" i="25" s="1"/>
  <c r="X264" i="25" s="1"/>
  <c r="S318" i="26" a="1"/>
  <c r="S318" i="26" s="1"/>
  <c r="S285" i="26" a="1"/>
  <c r="S285" i="26" s="1"/>
  <c r="AA118" i="29"/>
  <c r="AC137" i="25"/>
  <c r="T311" i="25" a="1"/>
  <c r="T311" i="25" s="1"/>
  <c r="T278" i="25" a="1"/>
  <c r="T278" i="25" s="1"/>
  <c r="AB278" i="25" s="1"/>
  <c r="T294" i="25" a="1"/>
  <c r="T294" i="25" s="1"/>
  <c r="U219" i="25"/>
  <c r="V233" i="25" s="1"/>
  <c r="W247" i="25" s="1"/>
  <c r="X261" i="25" s="1"/>
  <c r="S275" i="26" a="1"/>
  <c r="S275" i="26" s="1"/>
  <c r="S308" i="26" a="1"/>
  <c r="S308" i="26" s="1"/>
  <c r="AC153" i="33"/>
  <c r="AC133" i="25"/>
  <c r="S314" i="32" a="1"/>
  <c r="S314" i="32" s="1"/>
  <c r="S389" i="32" s="1"/>
  <c r="S281" i="32" a="1"/>
  <c r="S281" i="32" s="1"/>
  <c r="AA116" i="27"/>
  <c r="T283" i="32" a="1"/>
  <c r="T283" i="32" s="1"/>
  <c r="T357" i="32" s="1"/>
  <c r="U224" i="32"/>
  <c r="V238" i="32" s="1"/>
  <c r="W252" i="32" s="1"/>
  <c r="X266" i="32" s="1"/>
  <c r="T299" i="32" a="1"/>
  <c r="T299" i="32" s="1"/>
  <c r="T374" i="32" s="1"/>
  <c r="T316" i="32" a="1"/>
  <c r="T316" i="32" s="1"/>
  <c r="S111" i="26" a="1"/>
  <c r="S111" i="26" s="1"/>
  <c r="S145" i="26" a="1"/>
  <c r="S145" i="26" s="1"/>
  <c r="S107" i="26"/>
  <c r="U226" i="31"/>
  <c r="V240" i="31" s="1"/>
  <c r="W254" i="31" s="1"/>
  <c r="X268" i="31" s="1"/>
  <c r="T285" i="31" a="1"/>
  <c r="T285" i="31" s="1"/>
  <c r="T318" i="31" a="1"/>
  <c r="T318" i="31" s="1"/>
  <c r="T301" i="31" a="1"/>
  <c r="T301" i="31" s="1"/>
  <c r="AC153" i="32"/>
  <c r="N340" i="28"/>
  <c r="N136" i="28" a="1"/>
  <c r="N136" i="28" s="1"/>
  <c r="N153" i="28" a="1"/>
  <c r="N153" i="28" s="1"/>
  <c r="V132" i="28" a="1"/>
  <c r="V132" i="28" s="1"/>
  <c r="V336" i="28"/>
  <c r="V149" i="28" a="1"/>
  <c r="V149" i="28" s="1"/>
  <c r="V340" i="28"/>
  <c r="V153" i="28" a="1"/>
  <c r="V153" i="28" s="1"/>
  <c r="V136" i="28" a="1"/>
  <c r="V136" i="28" s="1"/>
  <c r="T317" i="28" a="1"/>
  <c r="T317" i="28" s="1"/>
  <c r="T392" i="28" s="1"/>
  <c r="T284" i="28" a="1"/>
  <c r="T284" i="28" s="1"/>
  <c r="T358" i="28" s="1"/>
  <c r="T300" i="28" a="1"/>
  <c r="T300" i="28" s="1"/>
  <c r="U225" i="28"/>
  <c r="V239" i="28" s="1"/>
  <c r="W253" i="28" s="1"/>
  <c r="X267" i="28" s="1"/>
  <c r="AC155" i="25"/>
  <c r="AB118" i="25"/>
  <c r="AB121" i="28"/>
  <c r="L107" i="28"/>
  <c r="L145" i="28" a="1"/>
  <c r="L145" i="28" s="1"/>
  <c r="L111" i="28" a="1"/>
  <c r="L111" i="28" s="1"/>
  <c r="K146" i="27" a="1"/>
  <c r="K146" i="27" s="1"/>
  <c r="K112" i="27" a="1"/>
  <c r="K112" i="27" s="1"/>
  <c r="L293" i="27" a="1"/>
  <c r="L293" i="27" s="1"/>
  <c r="L368" i="27" s="1"/>
  <c r="L310" i="27" a="1"/>
  <c r="L310" i="27" s="1"/>
  <c r="L385" i="27" s="1"/>
  <c r="M218" i="27"/>
  <c r="N232" i="27" s="1"/>
  <c r="O246" i="27" s="1"/>
  <c r="P260" i="27" s="1"/>
  <c r="L277" i="27" a="1"/>
  <c r="L277" i="27" s="1"/>
  <c r="L351" i="27" s="1"/>
  <c r="G13" i="28"/>
  <c r="H14" i="28" s="1"/>
  <c r="L283" i="31" a="1"/>
  <c r="L283" i="31" s="1"/>
  <c r="L357" i="31" s="1"/>
  <c r="M224" i="31"/>
  <c r="N238" i="31" s="1"/>
  <c r="O252" i="31" s="1"/>
  <c r="P266" i="31" s="1"/>
  <c r="L299" i="31" a="1"/>
  <c r="L299" i="31" s="1"/>
  <c r="L374" i="31" s="1"/>
  <c r="L316" i="31" a="1"/>
  <c r="L316" i="31" s="1"/>
  <c r="L391" i="31" s="1"/>
  <c r="G13" i="30"/>
  <c r="H14" i="30" s="1"/>
  <c r="L318" i="32" a="1"/>
  <c r="L318" i="32" s="1"/>
  <c r="L393" i="32" s="1"/>
  <c r="L285" i="32" a="1"/>
  <c r="L285" i="32" s="1"/>
  <c r="L359" i="32" s="1"/>
  <c r="M226" i="32"/>
  <c r="N240" i="32" s="1"/>
  <c r="O254" i="32" s="1"/>
  <c r="P268" i="32" s="1"/>
  <c r="L301" i="32" a="1"/>
  <c r="L301" i="32" s="1"/>
  <c r="L376" i="32" s="1"/>
  <c r="L146" i="30" a="1"/>
  <c r="L146" i="30" s="1"/>
  <c r="L112" i="30" a="1"/>
  <c r="L112" i="30" s="1"/>
  <c r="T296" i="27" a="1"/>
  <c r="T296" i="27" s="1"/>
  <c r="T313" i="27" a="1"/>
  <c r="T313" i="27" s="1"/>
  <c r="T280" i="27" a="1"/>
  <c r="T280" i="27" s="1"/>
  <c r="U221" i="27"/>
  <c r="V235" i="27" s="1"/>
  <c r="W249" i="27" s="1"/>
  <c r="X263" i="27" s="1"/>
  <c r="S383" i="30"/>
  <c r="AA146" i="30"/>
  <c r="L281" i="33" a="1"/>
  <c r="L281" i="33" s="1"/>
  <c r="L355" i="33" s="1"/>
  <c r="L297" i="33" a="1"/>
  <c r="L297" i="33" s="1"/>
  <c r="L372" i="33" s="1"/>
  <c r="L314" i="33" a="1"/>
  <c r="L314" i="33" s="1"/>
  <c r="L389" i="33" s="1"/>
  <c r="M222" i="33"/>
  <c r="N236" i="33" s="1"/>
  <c r="O250" i="33" s="1"/>
  <c r="P264" i="33" s="1"/>
  <c r="M140" i="33"/>
  <c r="L315" i="28" a="1"/>
  <c r="L315" i="28" s="1"/>
  <c r="L390" i="28" s="1"/>
  <c r="L282" i="28" a="1"/>
  <c r="L282" i="28" s="1"/>
  <c r="L356" i="28" s="1"/>
  <c r="L298" i="28" a="1"/>
  <c r="L298" i="28" s="1"/>
  <c r="L373" i="28" s="1"/>
  <c r="M223" i="28"/>
  <c r="N237" i="28" s="1"/>
  <c r="O251" i="28" s="1"/>
  <c r="P265" i="28" s="1"/>
  <c r="T277" i="33" a="1"/>
  <c r="T277" i="33" s="1"/>
  <c r="T293" i="33" a="1"/>
  <c r="T293" i="33" s="1"/>
  <c r="T310" i="33" a="1"/>
  <c r="T310" i="33" s="1"/>
  <c r="U218" i="33"/>
  <c r="V232" i="33" s="1"/>
  <c r="W246" i="33" s="1"/>
  <c r="X260" i="33" s="1"/>
  <c r="AA114" i="33"/>
  <c r="AC152" i="32"/>
  <c r="AA113" i="32"/>
  <c r="V134" i="29" a="1"/>
  <c r="V134" i="29" s="1"/>
  <c r="V338" i="29"/>
  <c r="V151" i="29" a="1"/>
  <c r="V151" i="29" s="1"/>
  <c r="N35" i="31"/>
  <c r="N332" i="31"/>
  <c r="N128" i="31" a="1"/>
  <c r="N128" i="31" s="1"/>
  <c r="N339" i="31"/>
  <c r="N135" i="31" a="1"/>
  <c r="N135" i="31" s="1"/>
  <c r="N152" i="31" a="1"/>
  <c r="N152" i="31" s="1"/>
  <c r="N334" i="31"/>
  <c r="N147" i="31" a="1"/>
  <c r="N147" i="31" s="1"/>
  <c r="N130" i="31" a="1"/>
  <c r="N130" i="31" s="1"/>
  <c r="N198" i="27"/>
  <c r="K317" i="33" a="1"/>
  <c r="K317" i="33" s="1"/>
  <c r="K392" i="33" s="1"/>
  <c r="K284" i="33" a="1"/>
  <c r="K284" i="33" s="1"/>
  <c r="K358" i="33" s="1"/>
  <c r="AC130" i="31"/>
  <c r="M342" i="30"/>
  <c r="M138" i="30" a="1"/>
  <c r="M138" i="30" s="1"/>
  <c r="M155" i="30" a="1"/>
  <c r="M155" i="30" s="1"/>
  <c r="M339" i="30"/>
  <c r="M152" i="30" a="1"/>
  <c r="M152" i="30" s="1"/>
  <c r="M135" i="30" a="1"/>
  <c r="M135" i="30" s="1"/>
  <c r="U335" i="30"/>
  <c r="U131" i="30" a="1"/>
  <c r="U131" i="30" s="1"/>
  <c r="U148" i="30" a="1"/>
  <c r="U148" i="30" s="1"/>
  <c r="K277" i="29" a="1"/>
  <c r="K277" i="29" s="1"/>
  <c r="K351" i="29" s="1"/>
  <c r="K310" i="29" a="1"/>
  <c r="K310" i="29" s="1"/>
  <c r="K385" i="29" s="1"/>
  <c r="T295" i="29" a="1"/>
  <c r="T295" i="29" s="1"/>
  <c r="T312" i="29" a="1"/>
  <c r="T312" i="29" s="1"/>
  <c r="U220" i="29"/>
  <c r="V234" i="29" s="1"/>
  <c r="W248" i="29" s="1"/>
  <c r="X262" i="29" s="1"/>
  <c r="T279" i="29" a="1"/>
  <c r="T279" i="29" s="1"/>
  <c r="T353" i="29" s="1"/>
  <c r="L284" i="30" a="1"/>
  <c r="L284" i="30" s="1"/>
  <c r="L300" i="30" a="1"/>
  <c r="L300" i="30" s="1"/>
  <c r="L317" i="30" a="1"/>
  <c r="L317" i="30" s="1"/>
  <c r="M225" i="30"/>
  <c r="N239" i="30" s="1"/>
  <c r="O253" i="30" s="1"/>
  <c r="P267" i="30" s="1"/>
  <c r="S314" i="25" a="1"/>
  <c r="S314" i="25" s="1"/>
  <c r="S281" i="25" a="1"/>
  <c r="S281" i="25" s="1"/>
  <c r="AC129" i="29"/>
  <c r="N333" i="30"/>
  <c r="N129" i="30" a="1"/>
  <c r="N129" i="30" s="1"/>
  <c r="K312" i="27" a="1"/>
  <c r="K312" i="27" s="1"/>
  <c r="K387" i="27" s="1"/>
  <c r="K279" i="27" a="1"/>
  <c r="K279" i="27" s="1"/>
  <c r="K353" i="27" s="1"/>
  <c r="V149" i="26" a="1"/>
  <c r="V149" i="26" s="1"/>
  <c r="V132" i="26" a="1"/>
  <c r="V132" i="26" s="1"/>
  <c r="V336" i="26"/>
  <c r="V342" i="26"/>
  <c r="V138" i="26" a="1"/>
  <c r="V138" i="26" s="1"/>
  <c r="V155" i="26" a="1"/>
  <c r="V155" i="26" s="1"/>
  <c r="M335" i="27"/>
  <c r="M148" i="27" a="1"/>
  <c r="M148" i="27" s="1"/>
  <c r="M131" i="27" a="1"/>
  <c r="M131" i="27" s="1"/>
  <c r="U338" i="27"/>
  <c r="U151" i="27" a="1"/>
  <c r="U151" i="27" s="1"/>
  <c r="U134" i="27" a="1"/>
  <c r="U134" i="27" s="1"/>
  <c r="AC134" i="26"/>
  <c r="AB116" i="27"/>
  <c r="T298" i="26" a="1"/>
  <c r="T298" i="26" s="1"/>
  <c r="T315" i="26" a="1"/>
  <c r="T315" i="26" s="1"/>
  <c r="T282" i="26" a="1"/>
  <c r="T282" i="26" s="1"/>
  <c r="U223" i="26"/>
  <c r="V237" i="26" s="1"/>
  <c r="W251" i="26" s="1"/>
  <c r="X265" i="26" s="1"/>
  <c r="T107" i="29"/>
  <c r="AB116" i="26"/>
  <c r="K276" i="28" a="1"/>
  <c r="K276" i="28" s="1"/>
  <c r="K350" i="28" s="1"/>
  <c r="K309" i="28" a="1"/>
  <c r="K309" i="28" s="1"/>
  <c r="K384" i="28" s="1"/>
  <c r="AB117" i="29"/>
  <c r="AC154" i="33"/>
  <c r="L111" i="32" a="1"/>
  <c r="L111" i="32" s="1"/>
  <c r="L145" i="32" a="1"/>
  <c r="L145" i="32" s="1"/>
  <c r="AA314" i="30"/>
  <c r="S280" i="28" a="1"/>
  <c r="S280" i="28" s="1"/>
  <c r="S313" i="28" a="1"/>
  <c r="S313" i="28" s="1"/>
  <c r="S388" i="28" s="1"/>
  <c r="K318" i="32" a="1"/>
  <c r="K318" i="32" s="1"/>
  <c r="K393" i="32" s="1"/>
  <c r="K285" i="32" a="1"/>
  <c r="K285" i="32" s="1"/>
  <c r="K359" i="32" s="1"/>
  <c r="G13" i="26"/>
  <c r="H14" i="26" s="1"/>
  <c r="N332" i="25"/>
  <c r="N35" i="25"/>
  <c r="N128" i="25" a="1"/>
  <c r="N128" i="25" s="1"/>
  <c r="V334" i="25"/>
  <c r="V130" i="25" a="1"/>
  <c r="V130" i="25" s="1"/>
  <c r="V147" i="25" a="1"/>
  <c r="V147" i="25" s="1"/>
  <c r="AA118" i="28"/>
  <c r="AB116" i="33"/>
  <c r="L317" i="29" a="1"/>
  <c r="L317" i="29" s="1"/>
  <c r="L392" i="29" s="1"/>
  <c r="M225" i="29"/>
  <c r="N239" i="29" s="1"/>
  <c r="O253" i="29" s="1"/>
  <c r="P267" i="29" s="1"/>
  <c r="L300" i="29" a="1"/>
  <c r="L300" i="29" s="1"/>
  <c r="L375" i="29" s="1"/>
  <c r="L284" i="29" a="1"/>
  <c r="L284" i="29" s="1"/>
  <c r="L358" i="29" s="1"/>
  <c r="K279" i="26" a="1"/>
  <c r="K279" i="26" s="1"/>
  <c r="K353" i="26" s="1"/>
  <c r="K312" i="26" a="1"/>
  <c r="K312" i="26" s="1"/>
  <c r="K387" i="26" s="1"/>
  <c r="S307" i="33" a="1"/>
  <c r="S307" i="33" s="1"/>
  <c r="S274" i="33" a="1"/>
  <c r="S274" i="33" s="1"/>
  <c r="S270" i="33"/>
  <c r="S314" i="31" a="1"/>
  <c r="S314" i="31" s="1"/>
  <c r="S281" i="31" a="1"/>
  <c r="S281" i="31" s="1"/>
  <c r="AC137" i="31"/>
  <c r="G14" i="31"/>
  <c r="G12" i="31"/>
  <c r="H13" i="31" s="1"/>
  <c r="S377" i="29"/>
  <c r="S421" i="29" s="1"/>
  <c r="AA421" i="29" s="1"/>
  <c r="AA365" i="29"/>
  <c r="AA377" i="29" s="1"/>
  <c r="S112" i="29" a="1"/>
  <c r="S112" i="29" s="1"/>
  <c r="S146" i="29" a="1"/>
  <c r="S146" i="29" s="1"/>
  <c r="AB117" i="31"/>
  <c r="S410" i="30"/>
  <c r="AA354" i="30"/>
  <c r="AA117" i="29"/>
  <c r="T310" i="25" a="1"/>
  <c r="T310" i="25" s="1"/>
  <c r="T277" i="25" a="1"/>
  <c r="T277" i="25" s="1"/>
  <c r="T293" i="25" a="1"/>
  <c r="T293" i="25" s="1"/>
  <c r="U218" i="25"/>
  <c r="V232" i="25" s="1"/>
  <c r="W246" i="25" s="1"/>
  <c r="X260" i="25" s="1"/>
  <c r="S316" i="26" a="1"/>
  <c r="S316" i="26" s="1"/>
  <c r="S283" i="26" a="1"/>
  <c r="S283" i="26" s="1"/>
  <c r="AB118" i="31"/>
  <c r="AC150" i="25"/>
  <c r="S313" i="32" a="1"/>
  <c r="S313" i="32" s="1"/>
  <c r="S280" i="32" a="1"/>
  <c r="S280" i="32" s="1"/>
  <c r="G13" i="31"/>
  <c r="H14" i="31" s="1"/>
  <c r="T276" i="32" a="1"/>
  <c r="T276" i="32" s="1"/>
  <c r="T292" i="32" a="1"/>
  <c r="T292" i="32" s="1"/>
  <c r="T309" i="32" a="1"/>
  <c r="T309" i="32" s="1"/>
  <c r="U217" i="32"/>
  <c r="V231" i="32" s="1"/>
  <c r="W245" i="32" s="1"/>
  <c r="X259" i="32" s="1"/>
  <c r="AA118" i="26"/>
  <c r="T276" i="31" a="1"/>
  <c r="T276" i="31" s="1"/>
  <c r="T292" i="31" a="1"/>
  <c r="T292" i="31" s="1"/>
  <c r="T309" i="31" a="1"/>
  <c r="T309" i="31" s="1"/>
  <c r="U217" i="31"/>
  <c r="V231" i="31" s="1"/>
  <c r="W245" i="31" s="1"/>
  <c r="X259" i="31" s="1"/>
  <c r="K310" i="31" a="1"/>
  <c r="K310" i="31" s="1"/>
  <c r="K385" i="31" s="1"/>
  <c r="K277" i="31" a="1"/>
  <c r="K277" i="31" s="1"/>
  <c r="K351" i="31" s="1"/>
  <c r="AC136" i="32"/>
  <c r="V334" i="28"/>
  <c r="V147" i="28" a="1"/>
  <c r="V147" i="28" s="1"/>
  <c r="V130" i="28" a="1"/>
  <c r="V130" i="28" s="1"/>
  <c r="T291" i="28" a="1"/>
  <c r="T291" i="28" s="1"/>
  <c r="T366" i="28" s="1"/>
  <c r="T308" i="28" a="1"/>
  <c r="T308" i="28" s="1"/>
  <c r="U216" i="28"/>
  <c r="V230" i="28" s="1"/>
  <c r="W244" i="28" s="1"/>
  <c r="X258" i="28" s="1"/>
  <c r="T275" i="28" a="1"/>
  <c r="T275" i="28" s="1"/>
  <c r="T107" i="25"/>
  <c r="T145" i="25" a="1"/>
  <c r="T145" i="25" s="1"/>
  <c r="T111" i="25" a="1"/>
  <c r="T111" i="25" s="1"/>
  <c r="AB120" i="28"/>
  <c r="AC156" i="32"/>
  <c r="L318" i="27" a="1"/>
  <c r="L318" i="27" s="1"/>
  <c r="L393" i="27" s="1"/>
  <c r="L285" i="27" a="1"/>
  <c r="L285" i="27" s="1"/>
  <c r="L359" i="27" s="1"/>
  <c r="L301" i="27" a="1"/>
  <c r="L301" i="27" s="1"/>
  <c r="L376" i="27" s="1"/>
  <c r="M226" i="27"/>
  <c r="N240" i="27" s="1"/>
  <c r="O254" i="27" s="1"/>
  <c r="P268" i="27" s="1"/>
  <c r="L291" i="31" a="1"/>
  <c r="L291" i="31" s="1"/>
  <c r="L366" i="31" s="1"/>
  <c r="L308" i="31" a="1"/>
  <c r="L308" i="31" s="1"/>
  <c r="L275" i="31" a="1"/>
  <c r="L275" i="31" s="1"/>
  <c r="M216" i="31"/>
  <c r="N230" i="31" s="1"/>
  <c r="O244" i="31" s="1"/>
  <c r="P258" i="31" s="1"/>
  <c r="K348" i="30"/>
  <c r="K123" i="30"/>
  <c r="S315" i="27" a="1"/>
  <c r="S315" i="27" s="1"/>
  <c r="S282" i="27" a="1"/>
  <c r="S282" i="27" s="1"/>
  <c r="T279" i="27" a="1"/>
  <c r="T279" i="27" s="1"/>
  <c r="U220" i="27"/>
  <c r="V234" i="27" s="1"/>
  <c r="W248" i="27" s="1"/>
  <c r="X262" i="27" s="1"/>
  <c r="T295" i="27" a="1"/>
  <c r="T295" i="27" s="1"/>
  <c r="T312" i="27" a="1"/>
  <c r="T312" i="27" s="1"/>
  <c r="AC128" i="25"/>
  <c r="U140" i="25"/>
  <c r="S146" i="25" a="1"/>
  <c r="S146" i="25" s="1"/>
  <c r="S112" i="25" a="1"/>
  <c r="S112" i="25" s="1"/>
  <c r="L280" i="33" a="1"/>
  <c r="L280" i="33" s="1"/>
  <c r="L354" i="33" s="1"/>
  <c r="L296" i="33" a="1"/>
  <c r="L296" i="33" s="1"/>
  <c r="L371" i="33" s="1"/>
  <c r="L313" i="33" a="1"/>
  <c r="L313" i="33" s="1"/>
  <c r="L388" i="33" s="1"/>
  <c r="M221" i="33"/>
  <c r="N235" i="33" s="1"/>
  <c r="O249" i="33" s="1"/>
  <c r="P263" i="33" s="1"/>
  <c r="U212" i="32"/>
  <c r="U202" i="32"/>
  <c r="U206" i="32"/>
  <c r="U203" i="32"/>
  <c r="U210" i="32"/>
  <c r="U207" i="32"/>
  <c r="U211" i="32"/>
  <c r="U204" i="32"/>
  <c r="U201" i="32"/>
  <c r="U205" i="32"/>
  <c r="U208" i="32"/>
  <c r="U209" i="32"/>
  <c r="N338" i="32"/>
  <c r="N134" i="32" a="1"/>
  <c r="N134" i="32" s="1"/>
  <c r="N151" i="32" a="1"/>
  <c r="N151" i="32" s="1"/>
  <c r="AC132" i="26"/>
  <c r="T318" i="33" a="1"/>
  <c r="T318" i="33" s="1"/>
  <c r="T301" i="33" a="1"/>
  <c r="T301" i="33" s="1"/>
  <c r="T285" i="33" a="1"/>
  <c r="T285" i="33" s="1"/>
  <c r="U226" i="33"/>
  <c r="V240" i="33" s="1"/>
  <c r="W254" i="33" s="1"/>
  <c r="X268" i="33" s="1"/>
  <c r="AC130" i="32"/>
  <c r="AA121" i="32"/>
  <c r="V332" i="29"/>
  <c r="V128" i="29" a="1"/>
  <c r="V128" i="29" s="1"/>
  <c r="N332" i="29"/>
  <c r="N128" i="29" a="1"/>
  <c r="N128" i="29" s="1"/>
  <c r="N35" i="29"/>
  <c r="N149" i="31" a="1"/>
  <c r="N149" i="31" s="1"/>
  <c r="N132" i="31" a="1"/>
  <c r="N132" i="31" s="1"/>
  <c r="N336" i="31"/>
  <c r="N340" i="27"/>
  <c r="N136" i="27" a="1"/>
  <c r="N136" i="27" s="1"/>
  <c r="N153" i="27" a="1"/>
  <c r="N153" i="27" s="1"/>
  <c r="N333" i="27"/>
  <c r="N129" i="27" a="1"/>
  <c r="N129" i="27" s="1"/>
  <c r="K283" i="33" a="1"/>
  <c r="K283" i="33" s="1"/>
  <c r="K357" i="33" s="1"/>
  <c r="K316" i="33" a="1"/>
  <c r="K316" i="33" s="1"/>
  <c r="K391" i="33" s="1"/>
  <c r="AC147" i="31"/>
  <c r="K318" i="29" a="1"/>
  <c r="K318" i="29" s="1"/>
  <c r="K393" i="29" s="1"/>
  <c r="K285" i="29" a="1"/>
  <c r="K285" i="29" s="1"/>
  <c r="K359" i="29" s="1"/>
  <c r="AC139" i="25"/>
  <c r="T294" i="29" a="1"/>
  <c r="T294" i="29" s="1"/>
  <c r="T311" i="29" a="1"/>
  <c r="T311" i="29" s="1"/>
  <c r="U219" i="29"/>
  <c r="V233" i="29" s="1"/>
  <c r="W247" i="29" s="1"/>
  <c r="X261" i="29" s="1"/>
  <c r="T278" i="29" a="1"/>
  <c r="T278" i="29" s="1"/>
  <c r="L283" i="30" a="1"/>
  <c r="L283" i="30" s="1"/>
  <c r="L299" i="30" a="1"/>
  <c r="L299" i="30" s="1"/>
  <c r="L316" i="30" a="1"/>
  <c r="L316" i="30" s="1"/>
  <c r="M224" i="30"/>
  <c r="N238" i="30" s="1"/>
  <c r="O252" i="30" s="1"/>
  <c r="P266" i="30" s="1"/>
  <c r="N198" i="30"/>
  <c r="N154" i="30" a="1"/>
  <c r="N154" i="30" s="1"/>
  <c r="N341" i="30"/>
  <c r="N137" i="30" a="1"/>
  <c r="N137" i="30" s="1"/>
  <c r="N335" i="26"/>
  <c r="N131" i="26" a="1"/>
  <c r="N131" i="26" s="1"/>
  <c r="N148" i="26" a="1"/>
  <c r="N148" i="26" s="1"/>
  <c r="M343" i="27"/>
  <c r="M156" i="27" a="1"/>
  <c r="M156" i="27" s="1"/>
  <c r="M139" i="27" a="1"/>
  <c r="M139" i="27" s="1"/>
  <c r="U333" i="27"/>
  <c r="U129" i="27" a="1"/>
  <c r="U129" i="27" s="1"/>
  <c r="U341" i="27"/>
  <c r="U137" i="27" a="1"/>
  <c r="U137" i="27" s="1"/>
  <c r="U154" i="27" a="1"/>
  <c r="U154" i="27" s="1"/>
  <c r="AC151" i="26"/>
  <c r="L146" i="27" a="1"/>
  <c r="L146" i="27" s="1"/>
  <c r="L112" i="27" a="1"/>
  <c r="L112" i="27" s="1"/>
  <c r="AB121" i="27"/>
  <c r="T270" i="26"/>
  <c r="T274" i="26" a="1"/>
  <c r="T274" i="26" s="1"/>
  <c r="T290" i="26" a="1"/>
  <c r="T290" i="26" s="1"/>
  <c r="T365" i="26" s="1"/>
  <c r="T307" i="26" a="1"/>
  <c r="T307" i="26" s="1"/>
  <c r="U215" i="26"/>
  <c r="V229" i="26" s="1"/>
  <c r="W243" i="26" s="1"/>
  <c r="X257" i="26" s="1"/>
  <c r="AC129" i="33"/>
  <c r="K284" i="28" a="1"/>
  <c r="K284" i="28" s="1"/>
  <c r="K358" i="28" s="1"/>
  <c r="K317" i="28" a="1"/>
  <c r="K317" i="28" s="1"/>
  <c r="K392" i="28" s="1"/>
  <c r="AB116" i="29"/>
  <c r="AB115" i="32"/>
  <c r="AB118" i="32"/>
  <c r="S279" i="28" a="1"/>
  <c r="S279" i="28" s="1"/>
  <c r="S312" i="28" a="1"/>
  <c r="S312" i="28" s="1"/>
  <c r="S387" i="28" s="1"/>
  <c r="K284" i="32" a="1"/>
  <c r="K284" i="32" s="1"/>
  <c r="K358" i="32" s="1"/>
  <c r="K317" i="32" a="1"/>
  <c r="K317" i="32" s="1"/>
  <c r="K392" i="32" s="1"/>
  <c r="V341" i="25"/>
  <c r="V137" i="25" a="1"/>
  <c r="V137" i="25" s="1"/>
  <c r="V154" i="25" a="1"/>
  <c r="V154" i="25" s="1"/>
  <c r="AB118" i="33"/>
  <c r="L299" i="29" a="1"/>
  <c r="L299" i="29" s="1"/>
  <c r="L374" i="29" s="1"/>
  <c r="L283" i="29" a="1"/>
  <c r="L283" i="29" s="1"/>
  <c r="L357" i="29" s="1"/>
  <c r="M224" i="29"/>
  <c r="N238" i="29" s="1"/>
  <c r="O252" i="29" s="1"/>
  <c r="P266" i="29" s="1"/>
  <c r="L316" i="29" a="1"/>
  <c r="L316" i="29" s="1"/>
  <c r="L391" i="29" s="1"/>
  <c r="K278" i="26" a="1"/>
  <c r="K278" i="26" s="1"/>
  <c r="K352" i="26" s="1"/>
  <c r="K311" i="26" a="1"/>
  <c r="K311" i="26" s="1"/>
  <c r="K386" i="26" s="1"/>
  <c r="S281" i="33" a="1"/>
  <c r="S281" i="33" s="1"/>
  <c r="S314" i="33" a="1"/>
  <c r="S314" i="33" s="1"/>
  <c r="S313" i="31" a="1"/>
  <c r="S313" i="31" s="1"/>
  <c r="S280" i="31" a="1"/>
  <c r="S280" i="31" s="1"/>
  <c r="AC154" i="31"/>
  <c r="T319" i="20"/>
  <c r="L112" i="20" a="1"/>
  <c r="L112" i="20" s="1"/>
  <c r="L146" i="20" a="1"/>
  <c r="L146" i="20" s="1"/>
  <c r="L157" i="20" s="1"/>
  <c r="K112" i="20" a="1"/>
  <c r="K112" i="20" s="1"/>
  <c r="K146" i="20" a="1"/>
  <c r="K146" i="20" s="1"/>
  <c r="K157" i="20" s="1"/>
  <c r="K276" i="20" a="1"/>
  <c r="K276" i="20" s="1"/>
  <c r="K309" i="20" a="1"/>
  <c r="K309" i="20" s="1"/>
  <c r="K278" i="20" a="1"/>
  <c r="K278" i="20" s="1"/>
  <c r="K352" i="20" s="1"/>
  <c r="K311" i="20" a="1"/>
  <c r="K311" i="20" s="1"/>
  <c r="K275" i="20" a="1"/>
  <c r="K275" i="20" s="1"/>
  <c r="K308" i="20" a="1"/>
  <c r="K308" i="20" s="1"/>
  <c r="T111" i="20" a="1"/>
  <c r="T111" i="20" s="1"/>
  <c r="T145" i="20" a="1"/>
  <c r="T145" i="20" s="1"/>
  <c r="T157" i="20" s="1"/>
  <c r="K277" i="20" a="1"/>
  <c r="K277" i="20" s="1"/>
  <c r="K351" i="20" s="1"/>
  <c r="K310" i="20" a="1"/>
  <c r="K310" i="20" s="1"/>
  <c r="K274" i="20" a="1"/>
  <c r="K274" i="20" s="1"/>
  <c r="K307" i="20" a="1"/>
  <c r="K307" i="20" s="1"/>
  <c r="F119" i="1"/>
  <c r="F127" i="1"/>
  <c r="P120" i="1"/>
  <c r="P136" i="1" s="1"/>
  <c r="P144" i="1" s="1"/>
  <c r="H7" i="25" s="1"/>
  <c r="P128" i="1"/>
  <c r="P17" i="7" s="1"/>
  <c r="Q128" i="1"/>
  <c r="Q17" i="7" s="1"/>
  <c r="O128" i="1"/>
  <c r="O17" i="7" s="1"/>
  <c r="K144" i="1"/>
  <c r="H7" i="28" s="1"/>
  <c r="L144" i="1"/>
  <c r="H7" i="30" s="1"/>
  <c r="N144" i="1"/>
  <c r="H7" i="32" s="1"/>
  <c r="I144" i="1"/>
  <c r="H7" i="27" s="1"/>
  <c r="J144" i="1"/>
  <c r="H7" i="29" s="1"/>
  <c r="M144" i="1"/>
  <c r="H7" i="31" s="1"/>
  <c r="X399" i="20"/>
  <c r="X400" i="20" s="1"/>
  <c r="X423" i="20" s="1"/>
  <c r="L111" i="20" a="1"/>
  <c r="L111" i="20" s="1"/>
  <c r="T387" i="20"/>
  <c r="T116" i="20" a="1"/>
  <c r="T116" i="20" s="1"/>
  <c r="AB116" i="20" s="1"/>
  <c r="T388" i="20"/>
  <c r="T117" i="20" a="1"/>
  <c r="T117" i="20" s="1"/>
  <c r="AB117" i="20" s="1"/>
  <c r="T383" i="20"/>
  <c r="T112" i="20" a="1"/>
  <c r="T112" i="20" s="1"/>
  <c r="T391" i="20"/>
  <c r="T120" i="20" a="1"/>
  <c r="T120" i="20" s="1"/>
  <c r="T357" i="20" s="1"/>
  <c r="K111" i="20" a="1"/>
  <c r="K111" i="20" s="1"/>
  <c r="T392" i="20"/>
  <c r="T121" i="20" a="1"/>
  <c r="T121" i="20" s="1"/>
  <c r="AB121" i="20" s="1"/>
  <c r="K391" i="20"/>
  <c r="K283" i="20" a="1"/>
  <c r="K283" i="20" s="1"/>
  <c r="K357" i="20" s="1"/>
  <c r="T284" i="20" a="1"/>
  <c r="T284" i="20" s="1"/>
  <c r="T300" i="20" a="1"/>
  <c r="T300" i="20" s="1"/>
  <c r="T375" i="20" s="1"/>
  <c r="K390" i="20"/>
  <c r="K282" i="20" a="1"/>
  <c r="K282" i="20" s="1"/>
  <c r="K356" i="20" s="1"/>
  <c r="K281" i="20" a="1"/>
  <c r="K281" i="20" s="1"/>
  <c r="K355" i="20" s="1"/>
  <c r="L278" i="20" a="1"/>
  <c r="L278" i="20" s="1"/>
  <c r="L294" i="20" a="1"/>
  <c r="L294" i="20" s="1"/>
  <c r="L369" i="20" s="1"/>
  <c r="L281" i="20" a="1"/>
  <c r="L281" i="20" s="1"/>
  <c r="L355" i="20" s="1"/>
  <c r="L297" i="20" a="1"/>
  <c r="L297" i="20" s="1"/>
  <c r="L372" i="20" s="1"/>
  <c r="L275" i="20" a="1"/>
  <c r="L275" i="20" s="1"/>
  <c r="L291" i="20" a="1"/>
  <c r="L291" i="20" s="1"/>
  <c r="L366" i="20" s="1"/>
  <c r="K388" i="20"/>
  <c r="K280" i="20" a="1"/>
  <c r="K280" i="20" s="1"/>
  <c r="K354" i="20" s="1"/>
  <c r="L279" i="20" a="1"/>
  <c r="L279" i="20" s="1"/>
  <c r="L353" i="20" s="1"/>
  <c r="L295" i="20" a="1"/>
  <c r="L295" i="20" s="1"/>
  <c r="L370" i="20" s="1"/>
  <c r="T281" i="20" a="1"/>
  <c r="T281" i="20" s="1"/>
  <c r="T355" i="20" s="1"/>
  <c r="T297" i="20" a="1"/>
  <c r="T297" i="20" s="1"/>
  <c r="T372" i="20" s="1"/>
  <c r="K279" i="20" a="1"/>
  <c r="K279" i="20" s="1"/>
  <c r="K353" i="20" s="1"/>
  <c r="L285" i="20" a="1"/>
  <c r="L285" i="20" s="1"/>
  <c r="L301" i="20" a="1"/>
  <c r="L301" i="20" s="1"/>
  <c r="L376" i="20" s="1"/>
  <c r="L276" i="20" a="1"/>
  <c r="L276" i="20" s="1"/>
  <c r="L292" i="20" a="1"/>
  <c r="L292" i="20" s="1"/>
  <c r="L367" i="20" s="1"/>
  <c r="T277" i="20" a="1"/>
  <c r="T277" i="20" s="1"/>
  <c r="T351" i="20" s="1"/>
  <c r="T293" i="20" a="1"/>
  <c r="T293" i="20" s="1"/>
  <c r="L283" i="20" a="1"/>
  <c r="L283" i="20" s="1"/>
  <c r="L299" i="20" a="1"/>
  <c r="L299" i="20" s="1"/>
  <c r="T285" i="20" a="1"/>
  <c r="T285" i="20" s="1"/>
  <c r="T359" i="20" s="1"/>
  <c r="T301" i="20" a="1"/>
  <c r="T301" i="20" s="1"/>
  <c r="T278" i="20" a="1"/>
  <c r="T278" i="20" s="1"/>
  <c r="T352" i="20" s="1"/>
  <c r="T294" i="20" a="1"/>
  <c r="T294" i="20" s="1"/>
  <c r="T369" i="20" s="1"/>
  <c r="L277" i="20" a="1"/>
  <c r="L277" i="20" s="1"/>
  <c r="L293" i="20" a="1"/>
  <c r="L293" i="20" s="1"/>
  <c r="L368" i="20" s="1"/>
  <c r="T282" i="20" a="1"/>
  <c r="T282" i="20" s="1"/>
  <c r="T356" i="20" s="1"/>
  <c r="T298" i="20" a="1"/>
  <c r="T298" i="20" s="1"/>
  <c r="T373" i="20" s="1"/>
  <c r="L282" i="20" a="1"/>
  <c r="L282" i="20" s="1"/>
  <c r="L298" i="20" a="1"/>
  <c r="L298" i="20" s="1"/>
  <c r="L373" i="20" s="1"/>
  <c r="T279" i="20" a="1"/>
  <c r="T279" i="20" s="1"/>
  <c r="T295" i="20" a="1"/>
  <c r="T295" i="20" s="1"/>
  <c r="L284" i="20" a="1"/>
  <c r="L284" i="20" s="1"/>
  <c r="L358" i="20" s="1"/>
  <c r="L300" i="20" a="1"/>
  <c r="L300" i="20" s="1"/>
  <c r="L375" i="20" s="1"/>
  <c r="T276" i="20" a="1"/>
  <c r="T276" i="20" s="1"/>
  <c r="T350" i="20" s="1"/>
  <c r="T292" i="20" a="1"/>
  <c r="T292" i="20" s="1"/>
  <c r="L274" i="20" a="1"/>
  <c r="L274" i="20" s="1"/>
  <c r="L290" i="20" a="1"/>
  <c r="L290" i="20" s="1"/>
  <c r="T275" i="20" a="1"/>
  <c r="T275" i="20" s="1"/>
  <c r="T291" i="20" a="1"/>
  <c r="T291" i="20" s="1"/>
  <c r="T366" i="20" s="1"/>
  <c r="T274" i="20" a="1"/>
  <c r="T274" i="20" s="1"/>
  <c r="T290" i="20" a="1"/>
  <c r="T290" i="20" s="1"/>
  <c r="T365" i="20" s="1"/>
  <c r="K285" i="20" a="1"/>
  <c r="K285" i="20" s="1"/>
  <c r="L280" i="20" a="1"/>
  <c r="L280" i="20" s="1"/>
  <c r="L354" i="20" s="1"/>
  <c r="L296" i="20" a="1"/>
  <c r="L296" i="20" s="1"/>
  <c r="L371" i="20" s="1"/>
  <c r="T280" i="20" a="1"/>
  <c r="T280" i="20" s="1"/>
  <c r="T296" i="20" a="1"/>
  <c r="T296" i="20" s="1"/>
  <c r="T371" i="20" s="1"/>
  <c r="K284" i="20" a="1"/>
  <c r="K284" i="20" s="1"/>
  <c r="K358" i="20" s="1"/>
  <c r="AB311" i="20"/>
  <c r="L391" i="20"/>
  <c r="AB310" i="20"/>
  <c r="AB309" i="20"/>
  <c r="AB315" i="20"/>
  <c r="AB308" i="20"/>
  <c r="AB317" i="20"/>
  <c r="AB314" i="20"/>
  <c r="AB313" i="20"/>
  <c r="AB318" i="20"/>
  <c r="AB312" i="20"/>
  <c r="E11" i="20"/>
  <c r="E10" i="20" s="1"/>
  <c r="M31" i="20"/>
  <c r="D77" i="23"/>
  <c r="L399" i="20"/>
  <c r="L400" i="20" s="1"/>
  <c r="L423" i="20" s="1"/>
  <c r="E77" i="23" s="1"/>
  <c r="K378" i="20"/>
  <c r="N34" i="23"/>
  <c r="M31" i="23"/>
  <c r="N33" i="23"/>
  <c r="N26" i="23"/>
  <c r="N30" i="23"/>
  <c r="N32" i="23"/>
  <c r="M24" i="23"/>
  <c r="M30" i="23"/>
  <c r="N28" i="23"/>
  <c r="M33" i="23"/>
  <c r="N27" i="23"/>
  <c r="N29" i="23"/>
  <c r="N31" i="23"/>
  <c r="N25" i="23"/>
  <c r="M25" i="23"/>
  <c r="M32" i="23"/>
  <c r="M26" i="23"/>
  <c r="F134" i="1"/>
  <c r="M28" i="23"/>
  <c r="M34" i="23"/>
  <c r="N35" i="23"/>
  <c r="M35" i="23"/>
  <c r="M29" i="23"/>
  <c r="N24" i="23"/>
  <c r="E33" i="23"/>
  <c r="E35" i="23"/>
  <c r="D25" i="23"/>
  <c r="D34" i="23"/>
  <c r="D27" i="23"/>
  <c r="E28" i="23"/>
  <c r="D24" i="23"/>
  <c r="E27" i="23"/>
  <c r="D31" i="23"/>
  <c r="E25" i="23"/>
  <c r="D28" i="23"/>
  <c r="D33" i="23"/>
  <c r="D32" i="23"/>
  <c r="E31" i="23"/>
  <c r="E26" i="23"/>
  <c r="D35" i="23"/>
  <c r="E24" i="23"/>
  <c r="D30" i="23"/>
  <c r="E34" i="23"/>
  <c r="E32" i="23"/>
  <c r="D26" i="23"/>
  <c r="D29" i="23"/>
  <c r="E30" i="23"/>
  <c r="E29" i="23"/>
  <c r="L107" i="20"/>
  <c r="K107" i="20"/>
  <c r="O144" i="1"/>
  <c r="H7" i="26" s="1"/>
  <c r="T389" i="20"/>
  <c r="AB163" i="20"/>
  <c r="T399" i="20"/>
  <c r="AB325" i="20"/>
  <c r="T385" i="20"/>
  <c r="T390" i="20"/>
  <c r="T386" i="20"/>
  <c r="F105" i="1"/>
  <c r="F112" i="1"/>
  <c r="T107" i="20"/>
  <c r="T393" i="20"/>
  <c r="T384" i="20"/>
  <c r="AB119" i="20"/>
  <c r="AB122" i="20"/>
  <c r="N24" i="20"/>
  <c r="N129" i="20" s="1" a="1"/>
  <c r="N129" i="20" s="1"/>
  <c r="N32" i="20"/>
  <c r="N30" i="20"/>
  <c r="V31" i="20"/>
  <c r="V32" i="20"/>
  <c r="V29" i="20"/>
  <c r="N28" i="20"/>
  <c r="V34" i="20"/>
  <c r="V33" i="20"/>
  <c r="V25" i="20"/>
  <c r="N25" i="20"/>
  <c r="N27" i="20"/>
  <c r="N33" i="20"/>
  <c r="V24" i="20"/>
  <c r="V129" i="20" s="1" a="1"/>
  <c r="V129" i="20" s="1"/>
  <c r="V26" i="20"/>
  <c r="N29" i="20"/>
  <c r="V27" i="20"/>
  <c r="N34" i="20"/>
  <c r="V28" i="20"/>
  <c r="N26" i="20"/>
  <c r="V23" i="20"/>
  <c r="V128" i="20" s="1" a="1"/>
  <c r="V128" i="20" s="1"/>
  <c r="V30" i="20"/>
  <c r="N31" i="20"/>
  <c r="M29" i="20"/>
  <c r="M27" i="20"/>
  <c r="M34" i="20"/>
  <c r="U24" i="20"/>
  <c r="U129" i="20" s="1" a="1"/>
  <c r="U129" i="20" s="1"/>
  <c r="U34" i="20"/>
  <c r="M30" i="20"/>
  <c r="U31" i="20"/>
  <c r="M32" i="20"/>
  <c r="U29" i="20"/>
  <c r="M24" i="20"/>
  <c r="M129" i="20" s="1" a="1"/>
  <c r="M129" i="20" s="1"/>
  <c r="U26" i="20"/>
  <c r="U27" i="20"/>
  <c r="U30" i="20"/>
  <c r="M26" i="20"/>
  <c r="M33" i="20"/>
  <c r="U23" i="20"/>
  <c r="U128" i="20" s="1" a="1"/>
  <c r="U128" i="20" s="1"/>
  <c r="U32" i="20"/>
  <c r="M28" i="20"/>
  <c r="M25" i="20"/>
  <c r="U25" i="20"/>
  <c r="U28" i="20"/>
  <c r="M23" i="20"/>
  <c r="M128" i="20" s="1" a="1"/>
  <c r="M128" i="20" s="1"/>
  <c r="U33" i="20"/>
  <c r="K270" i="20"/>
  <c r="V189" i="20"/>
  <c r="AB154" i="20"/>
  <c r="N196" i="20"/>
  <c r="N189" i="20"/>
  <c r="N192" i="20"/>
  <c r="N197" i="20"/>
  <c r="V196" i="20"/>
  <c r="V190" i="20"/>
  <c r="N187" i="20"/>
  <c r="N190" i="20"/>
  <c r="V194" i="20"/>
  <c r="V197" i="20"/>
  <c r="V192" i="20"/>
  <c r="N191" i="20"/>
  <c r="V191" i="20"/>
  <c r="N186" i="20"/>
  <c r="N195" i="20"/>
  <c r="M222" i="20"/>
  <c r="N236" i="20" s="1"/>
  <c r="O250" i="20" s="1"/>
  <c r="P264" i="20" s="1"/>
  <c r="U218" i="20"/>
  <c r="V232" i="20" s="1"/>
  <c r="W246" i="20" s="1"/>
  <c r="X260" i="20" s="1"/>
  <c r="M226" i="20"/>
  <c r="N240" i="20" s="1"/>
  <c r="O254" i="20" s="1"/>
  <c r="P268" i="20" s="1"/>
  <c r="U216" i="20"/>
  <c r="V230" i="20" s="1"/>
  <c r="W244" i="20" s="1"/>
  <c r="X258" i="20" s="1"/>
  <c r="U226" i="20"/>
  <c r="V240" i="20" s="1"/>
  <c r="W254" i="20" s="1"/>
  <c r="X268" i="20" s="1"/>
  <c r="M225" i="20"/>
  <c r="N239" i="20" s="1"/>
  <c r="O253" i="20" s="1"/>
  <c r="P267" i="20" s="1"/>
  <c r="M219" i="20"/>
  <c r="N233" i="20" s="1"/>
  <c r="O247" i="20" s="1"/>
  <c r="P261" i="20" s="1"/>
  <c r="M223" i="20"/>
  <c r="N237" i="20" s="1"/>
  <c r="O251" i="20" s="1"/>
  <c r="P265" i="20" s="1"/>
  <c r="M216" i="20"/>
  <c r="N230" i="20" s="1"/>
  <c r="O244" i="20" s="1"/>
  <c r="P258" i="20" s="1"/>
  <c r="M220" i="20"/>
  <c r="N234" i="20" s="1"/>
  <c r="O248" i="20" s="1"/>
  <c r="P262" i="20" s="1"/>
  <c r="U221" i="20"/>
  <c r="V235" i="20" s="1"/>
  <c r="W249" i="20" s="1"/>
  <c r="X263" i="20" s="1"/>
  <c r="U220" i="20"/>
  <c r="V234" i="20" s="1"/>
  <c r="W248" i="20" s="1"/>
  <c r="X262" i="20" s="1"/>
  <c r="U217" i="20"/>
  <c r="V231" i="20" s="1"/>
  <c r="W245" i="20" s="1"/>
  <c r="X259" i="20" s="1"/>
  <c r="N188" i="20"/>
  <c r="N194" i="20"/>
  <c r="M224" i="20"/>
  <c r="N238" i="20" s="1"/>
  <c r="O252" i="20" s="1"/>
  <c r="P266" i="20" s="1"/>
  <c r="V188" i="20"/>
  <c r="M218" i="20"/>
  <c r="N232" i="20" s="1"/>
  <c r="O246" i="20" s="1"/>
  <c r="P260" i="20" s="1"/>
  <c r="M221" i="20"/>
  <c r="N235" i="20" s="1"/>
  <c r="O249" i="20" s="1"/>
  <c r="P263" i="20" s="1"/>
  <c r="M190" i="20"/>
  <c r="V193" i="20"/>
  <c r="V186" i="20"/>
  <c r="V195" i="20"/>
  <c r="V187" i="20"/>
  <c r="N193" i="20"/>
  <c r="U197" i="20"/>
  <c r="U190" i="20"/>
  <c r="U191" i="20"/>
  <c r="M188" i="20"/>
  <c r="U192" i="20"/>
  <c r="M191" i="20"/>
  <c r="M196" i="20"/>
  <c r="U186" i="20"/>
  <c r="U189" i="20"/>
  <c r="M193" i="20"/>
  <c r="M194" i="20"/>
  <c r="U195" i="20"/>
  <c r="U187" i="20"/>
  <c r="U188" i="20"/>
  <c r="M192" i="20"/>
  <c r="M195" i="20"/>
  <c r="U196" i="20"/>
  <c r="M186" i="20"/>
  <c r="M197" i="20"/>
  <c r="U194" i="20"/>
  <c r="M187" i="20"/>
  <c r="M189" i="20"/>
  <c r="U193" i="20"/>
  <c r="AB118" i="20"/>
  <c r="U222" i="20"/>
  <c r="V236" i="20" s="1"/>
  <c r="W250" i="20" s="1"/>
  <c r="X264" i="20" s="1"/>
  <c r="U223" i="20"/>
  <c r="V237" i="20" s="1"/>
  <c r="W251" i="20" s="1"/>
  <c r="X265" i="20" s="1"/>
  <c r="U215" i="20"/>
  <c r="V229" i="20" s="1"/>
  <c r="W243" i="20" s="1"/>
  <c r="X257" i="20" s="1"/>
  <c r="U225" i="20"/>
  <c r="V239" i="20" s="1"/>
  <c r="W253" i="20" s="1"/>
  <c r="X267" i="20" s="1"/>
  <c r="U219" i="20"/>
  <c r="V233" i="20" s="1"/>
  <c r="W247" i="20" s="1"/>
  <c r="X261" i="20" s="1"/>
  <c r="T270" i="20"/>
  <c r="M217" i="20"/>
  <c r="N231" i="20" s="1"/>
  <c r="O245" i="20" s="1"/>
  <c r="P259" i="20" s="1"/>
  <c r="M215" i="20"/>
  <c r="N229" i="20" s="1"/>
  <c r="O243" i="20" s="1"/>
  <c r="P257" i="20" s="1"/>
  <c r="P34" i="20"/>
  <c r="L270" i="20"/>
  <c r="F142" i="1"/>
  <c r="Q143" i="1"/>
  <c r="G7" i="33" s="1"/>
  <c r="F135" i="1"/>
  <c r="M56" i="29" l="1"/>
  <c r="M115" i="29" s="1" a="1"/>
  <c r="M115" i="29" s="1"/>
  <c r="M61" i="29"/>
  <c r="M120" i="29" s="1" a="1"/>
  <c r="M120" i="29" s="1"/>
  <c r="M53" i="29"/>
  <c r="M112" i="29" s="1" a="1"/>
  <c r="M112" i="29" s="1"/>
  <c r="AE325" i="33"/>
  <c r="O399" i="33"/>
  <c r="O400" i="33" s="1"/>
  <c r="O423" i="33" s="1"/>
  <c r="P399" i="30"/>
  <c r="P400" i="30" s="1"/>
  <c r="P423" i="30" s="1"/>
  <c r="M146" i="33" a="1"/>
  <c r="M146" i="33" s="1"/>
  <c r="V38" i="29"/>
  <c r="W52" i="29" s="1"/>
  <c r="N53" i="29"/>
  <c r="O67" i="29" s="1"/>
  <c r="P81" i="29" s="1"/>
  <c r="M58" i="29"/>
  <c r="M117" i="29" s="1" a="1"/>
  <c r="M117" i="29" s="1"/>
  <c r="M63" i="32"/>
  <c r="M122" i="32" s="1" a="1"/>
  <c r="M122" i="32" s="1"/>
  <c r="M52" i="29"/>
  <c r="M111" i="29" s="1" a="1"/>
  <c r="M111" i="29" s="1"/>
  <c r="AC111" i="29" s="1"/>
  <c r="AE129" i="26"/>
  <c r="AE129" i="32"/>
  <c r="O153" i="29" a="1"/>
  <c r="O153" i="29" s="1"/>
  <c r="O136" i="29" a="1"/>
  <c r="O136" i="29" s="1"/>
  <c r="W153" i="29" a="1"/>
  <c r="W153" i="29" s="1"/>
  <c r="W136" i="29" a="1"/>
  <c r="W136" i="29" s="1"/>
  <c r="W153" i="27" a="1"/>
  <c r="W153" i="27" s="1"/>
  <c r="W136" i="27" a="1"/>
  <c r="W136" i="27" s="1"/>
  <c r="O150" i="31" a="1"/>
  <c r="O150" i="31" s="1"/>
  <c r="O133" i="31" a="1"/>
  <c r="O133" i="31" s="1"/>
  <c r="O148" i="26" a="1"/>
  <c r="O148" i="26" s="1"/>
  <c r="O131" i="26" a="1"/>
  <c r="O131" i="26" s="1"/>
  <c r="O153" i="28" a="1"/>
  <c r="O153" i="28" s="1"/>
  <c r="O136" i="28" a="1"/>
  <c r="O136" i="28" s="1"/>
  <c r="W156" i="28" a="1"/>
  <c r="W156" i="28" s="1"/>
  <c r="W139" i="28" a="1"/>
  <c r="W139" i="28" s="1"/>
  <c r="O156" i="30" a="1"/>
  <c r="O156" i="30" s="1"/>
  <c r="O139" i="30" a="1"/>
  <c r="O139" i="30" s="1"/>
  <c r="O150" i="30" a="1"/>
  <c r="O150" i="30" s="1"/>
  <c r="O133" i="30" a="1"/>
  <c r="O133" i="30" s="1"/>
  <c r="W155" i="32" a="1"/>
  <c r="W155" i="32" s="1"/>
  <c r="W138" i="32" a="1"/>
  <c r="W138" i="32" s="1"/>
  <c r="O151" i="32" a="1"/>
  <c r="O151" i="32" s="1"/>
  <c r="O134" i="32" a="1"/>
  <c r="O134" i="32" s="1"/>
  <c r="O155" i="25" a="1"/>
  <c r="O155" i="25" s="1"/>
  <c r="O138" i="25" a="1"/>
  <c r="O138" i="25" s="1"/>
  <c r="AE129" i="25"/>
  <c r="W150" i="29" a="1"/>
  <c r="W150" i="29" s="1"/>
  <c r="W133" i="29" a="1"/>
  <c r="W133" i="29" s="1"/>
  <c r="O151" i="27" a="1"/>
  <c r="O151" i="27" s="1"/>
  <c r="O134" i="27" a="1"/>
  <c r="O134" i="27" s="1"/>
  <c r="O155" i="31" a="1"/>
  <c r="O155" i="31" s="1"/>
  <c r="O138" i="31" a="1"/>
  <c r="O138" i="31" s="1"/>
  <c r="O154" i="31" a="1"/>
  <c r="O154" i="31" s="1"/>
  <c r="O137" i="31" a="1"/>
  <c r="O137" i="31" s="1"/>
  <c r="W155" i="26" a="1"/>
  <c r="W155" i="26" s="1"/>
  <c r="W138" i="26" a="1"/>
  <c r="W138" i="26" s="1"/>
  <c r="W152" i="26" a="1"/>
  <c r="W152" i="26" s="1"/>
  <c r="W135" i="26" a="1"/>
  <c r="W135" i="26" s="1"/>
  <c r="W149" i="28" a="1"/>
  <c r="W149" i="28" s="1"/>
  <c r="W132" i="28" a="1"/>
  <c r="W132" i="28" s="1"/>
  <c r="W152" i="28" a="1"/>
  <c r="W152" i="28" s="1"/>
  <c r="W135" i="28" a="1"/>
  <c r="W135" i="28" s="1"/>
  <c r="O150" i="32" a="1"/>
  <c r="O150" i="32" s="1"/>
  <c r="O133" i="32" a="1"/>
  <c r="O133" i="32" s="1"/>
  <c r="O153" i="25" a="1"/>
  <c r="O153" i="25" s="1"/>
  <c r="O136" i="25" a="1"/>
  <c r="O136" i="25" s="1"/>
  <c r="W151" i="25" a="1"/>
  <c r="W151" i="25" s="1"/>
  <c r="W134" i="25" a="1"/>
  <c r="W134" i="25" s="1"/>
  <c r="O155" i="29" a="1"/>
  <c r="O155" i="29" s="1"/>
  <c r="O138" i="29" a="1"/>
  <c r="O138" i="29" s="1"/>
  <c r="O151" i="29" a="1"/>
  <c r="O151" i="29" s="1"/>
  <c r="O134" i="29" a="1"/>
  <c r="O134" i="29" s="1"/>
  <c r="O147" i="27" a="1"/>
  <c r="O147" i="27" s="1"/>
  <c r="O130" i="27" a="1"/>
  <c r="O130" i="27" s="1"/>
  <c r="W150" i="26" a="1"/>
  <c r="W150" i="26" s="1"/>
  <c r="W133" i="26" a="1"/>
  <c r="W133" i="26" s="1"/>
  <c r="W147" i="28" a="1"/>
  <c r="W147" i="28" s="1"/>
  <c r="W130" i="28" a="1"/>
  <c r="W130" i="28" s="1"/>
  <c r="W150" i="25" a="1"/>
  <c r="W150" i="25" s="1"/>
  <c r="W133" i="25" a="1"/>
  <c r="W133" i="25" s="1"/>
  <c r="O154" i="29" a="1"/>
  <c r="O154" i="29" s="1"/>
  <c r="O137" i="29" a="1"/>
  <c r="O137" i="29" s="1"/>
  <c r="W148" i="31" a="1"/>
  <c r="W148" i="31" s="1"/>
  <c r="W131" i="31" a="1"/>
  <c r="W131" i="31" s="1"/>
  <c r="O150" i="26" a="1"/>
  <c r="O150" i="26" s="1"/>
  <c r="O133" i="26" a="1"/>
  <c r="O133" i="26" s="1"/>
  <c r="W341" i="28"/>
  <c r="W154" i="28" a="1"/>
  <c r="W154" i="28" s="1"/>
  <c r="W137" i="28" a="1"/>
  <c r="W137" i="28" s="1"/>
  <c r="W149" i="32" a="1"/>
  <c r="W149" i="32" s="1"/>
  <c r="W132" i="32" a="1"/>
  <c r="W132" i="32" s="1"/>
  <c r="O154" i="32" a="1"/>
  <c r="O154" i="32" s="1"/>
  <c r="O137" i="32" a="1"/>
  <c r="O137" i="32" s="1"/>
  <c r="O156" i="29" a="1"/>
  <c r="O156" i="29" s="1"/>
  <c r="O139" i="29" a="1"/>
  <c r="O139" i="29" s="1"/>
  <c r="O155" i="27" a="1"/>
  <c r="O155" i="27" s="1"/>
  <c r="O138" i="27" a="1"/>
  <c r="O138" i="27" s="1"/>
  <c r="O155" i="26" a="1"/>
  <c r="O155" i="26" s="1"/>
  <c r="O138" i="26" a="1"/>
  <c r="O138" i="26" s="1"/>
  <c r="W156" i="26" a="1"/>
  <c r="W156" i="26" s="1"/>
  <c r="W139" i="26" a="1"/>
  <c r="W139" i="26" s="1"/>
  <c r="W151" i="28" a="1"/>
  <c r="W151" i="28" s="1"/>
  <c r="W134" i="28" a="1"/>
  <c r="W134" i="28" s="1"/>
  <c r="O149" i="28" a="1"/>
  <c r="O149" i="28" s="1"/>
  <c r="O132" i="28" a="1"/>
  <c r="O132" i="28" s="1"/>
  <c r="W154" i="30" a="1"/>
  <c r="W154" i="30" s="1"/>
  <c r="W137" i="30" a="1"/>
  <c r="W137" i="30" s="1"/>
  <c r="O148" i="32" a="1"/>
  <c r="O148" i="32" s="1"/>
  <c r="O131" i="32" a="1"/>
  <c r="O131" i="32" s="1"/>
  <c r="W154" i="25" a="1"/>
  <c r="W154" i="25" s="1"/>
  <c r="W137" i="25" a="1"/>
  <c r="W137" i="25" s="1"/>
  <c r="O147" i="29" a="1"/>
  <c r="O147" i="29" s="1"/>
  <c r="O130" i="29" a="1"/>
  <c r="O130" i="29" s="1"/>
  <c r="O154" i="27" a="1"/>
  <c r="O154" i="27" s="1"/>
  <c r="O137" i="27" a="1"/>
  <c r="O137" i="27" s="1"/>
  <c r="W150" i="27" a="1"/>
  <c r="W150" i="27" s="1"/>
  <c r="W133" i="27" a="1"/>
  <c r="W133" i="27" s="1"/>
  <c r="W155" i="27" a="1"/>
  <c r="W155" i="27" s="1"/>
  <c r="W138" i="27" a="1"/>
  <c r="W138" i="27" s="1"/>
  <c r="W153" i="31" a="1"/>
  <c r="W153" i="31" s="1"/>
  <c r="W136" i="31" a="1"/>
  <c r="W136" i="31" s="1"/>
  <c r="O148" i="31" a="1"/>
  <c r="O148" i="31" s="1"/>
  <c r="O131" i="31" a="1"/>
  <c r="O131" i="31" s="1"/>
  <c r="W149" i="26" a="1"/>
  <c r="W149" i="26" s="1"/>
  <c r="W132" i="26" a="1"/>
  <c r="W132" i="26" s="1"/>
  <c r="AE128" i="28"/>
  <c r="O151" i="30" a="1"/>
  <c r="O151" i="30" s="1"/>
  <c r="O134" i="30" a="1"/>
  <c r="O134" i="30" s="1"/>
  <c r="O153" i="32" a="1"/>
  <c r="O153" i="32" s="1"/>
  <c r="O136" i="32" a="1"/>
  <c r="O136" i="32" s="1"/>
  <c r="AE128" i="32"/>
  <c r="W147" i="29" a="1"/>
  <c r="W147" i="29" s="1"/>
  <c r="W130" i="29" a="1"/>
  <c r="W130" i="29" s="1"/>
  <c r="W149" i="29" a="1"/>
  <c r="W149" i="29" s="1"/>
  <c r="W132" i="29" a="1"/>
  <c r="W132" i="29" s="1"/>
  <c r="W154" i="29" a="1"/>
  <c r="W154" i="29" s="1"/>
  <c r="W137" i="29" a="1"/>
  <c r="W137" i="29" s="1"/>
  <c r="W151" i="27" a="1"/>
  <c r="W151" i="27" s="1"/>
  <c r="W134" i="27" a="1"/>
  <c r="W134" i="27" s="1"/>
  <c r="O150" i="27" a="1"/>
  <c r="O150" i="27" s="1"/>
  <c r="O133" i="27" a="1"/>
  <c r="O133" i="27" s="1"/>
  <c r="O153" i="31" a="1"/>
  <c r="O153" i="31" s="1"/>
  <c r="O136" i="31" a="1"/>
  <c r="O136" i="31" s="1"/>
  <c r="O156" i="31" a="1"/>
  <c r="O156" i="31" s="1"/>
  <c r="O139" i="31" a="1"/>
  <c r="O139" i="31" s="1"/>
  <c r="O152" i="26" a="1"/>
  <c r="O152" i="26" s="1"/>
  <c r="O135" i="26" a="1"/>
  <c r="O135" i="26" s="1"/>
  <c r="AE128" i="26"/>
  <c r="O153" i="26" a="1"/>
  <c r="O153" i="26" s="1"/>
  <c r="O136" i="26" a="1"/>
  <c r="O136" i="26" s="1"/>
  <c r="AE129" i="28"/>
  <c r="O147" i="28" a="1"/>
  <c r="O147" i="28" s="1"/>
  <c r="O130" i="28" a="1"/>
  <c r="O130" i="28" s="1"/>
  <c r="O156" i="28" a="1"/>
  <c r="O156" i="28" s="1"/>
  <c r="O139" i="28" a="1"/>
  <c r="O139" i="28" s="1"/>
  <c r="W156" i="32" a="1"/>
  <c r="W156" i="32" s="1"/>
  <c r="W139" i="32" a="1"/>
  <c r="W139" i="32" s="1"/>
  <c r="O150" i="29" a="1"/>
  <c r="O150" i="29" s="1"/>
  <c r="O133" i="29" a="1"/>
  <c r="O133" i="29" s="1"/>
  <c r="O149" i="29" a="1"/>
  <c r="O149" i="29" s="1"/>
  <c r="O132" i="29" a="1"/>
  <c r="O132" i="29" s="1"/>
  <c r="W155" i="29" a="1"/>
  <c r="W155" i="29" s="1"/>
  <c r="W138" i="29" a="1"/>
  <c r="W138" i="29" s="1"/>
  <c r="W154" i="27" a="1"/>
  <c r="W154" i="27" s="1"/>
  <c r="W137" i="27" a="1"/>
  <c r="W137" i="27" s="1"/>
  <c r="O149" i="27" a="1"/>
  <c r="O149" i="27" s="1"/>
  <c r="O132" i="27" a="1"/>
  <c r="O132" i="27" s="1"/>
  <c r="W147" i="27" a="1"/>
  <c r="W147" i="27" s="1"/>
  <c r="W130" i="27" a="1"/>
  <c r="W130" i="27" s="1"/>
  <c r="W343" i="31"/>
  <c r="W156" i="31" a="1"/>
  <c r="W156" i="31" s="1"/>
  <c r="W139" i="31" a="1"/>
  <c r="W139" i="31" s="1"/>
  <c r="O147" i="26" a="1"/>
  <c r="O147" i="26" s="1"/>
  <c r="O130" i="26" a="1"/>
  <c r="O130" i="26" s="1"/>
  <c r="W155" i="28" a="1"/>
  <c r="W155" i="28" s="1"/>
  <c r="W138" i="28" a="1"/>
  <c r="W138" i="28" s="1"/>
  <c r="W150" i="28" a="1"/>
  <c r="W150" i="28" s="1"/>
  <c r="W133" i="28" a="1"/>
  <c r="W133" i="28" s="1"/>
  <c r="W148" i="30" a="1"/>
  <c r="W148" i="30" s="1"/>
  <c r="W131" i="30" a="1"/>
  <c r="W131" i="30" s="1"/>
  <c r="W153" i="25" a="1"/>
  <c r="W153" i="25" s="1"/>
  <c r="W136" i="25" a="1"/>
  <c r="W136" i="25" s="1"/>
  <c r="W148" i="25" a="1"/>
  <c r="W148" i="25" s="1"/>
  <c r="W131" i="25" a="1"/>
  <c r="W131" i="25" s="1"/>
  <c r="W151" i="29" a="1"/>
  <c r="W151" i="29" s="1"/>
  <c r="W134" i="29" a="1"/>
  <c r="W134" i="29" s="1"/>
  <c r="W148" i="27" a="1"/>
  <c r="W148" i="27" s="1"/>
  <c r="W131" i="27" a="1"/>
  <c r="W131" i="27" s="1"/>
  <c r="W152" i="27" a="1"/>
  <c r="W152" i="27" s="1"/>
  <c r="W135" i="27" a="1"/>
  <c r="W135" i="27" s="1"/>
  <c r="W150" i="31" a="1"/>
  <c r="W150" i="31" s="1"/>
  <c r="W133" i="31" a="1"/>
  <c r="W133" i="31" s="1"/>
  <c r="W151" i="31" a="1"/>
  <c r="W151" i="31" s="1"/>
  <c r="W134" i="31" a="1"/>
  <c r="W134" i="31" s="1"/>
  <c r="O154" i="26" a="1"/>
  <c r="O154" i="26" s="1"/>
  <c r="O137" i="26" a="1"/>
  <c r="O137" i="26" s="1"/>
  <c r="O154" i="28" a="1"/>
  <c r="O154" i="28" s="1"/>
  <c r="O137" i="28" a="1"/>
  <c r="O137" i="28" s="1"/>
  <c r="O148" i="28" a="1"/>
  <c r="O148" i="28" s="1"/>
  <c r="O131" i="28" a="1"/>
  <c r="O131" i="28" s="1"/>
  <c r="O147" i="30" a="1"/>
  <c r="O147" i="30" s="1"/>
  <c r="O130" i="30" a="1"/>
  <c r="O130" i="30" s="1"/>
  <c r="W147" i="30" a="1"/>
  <c r="W147" i="30" s="1"/>
  <c r="W130" i="30" a="1"/>
  <c r="W130" i="30" s="1"/>
  <c r="AE129" i="30"/>
  <c r="AE128" i="25"/>
  <c r="W156" i="25" a="1"/>
  <c r="W156" i="25" s="1"/>
  <c r="W139" i="25" a="1"/>
  <c r="W139" i="25" s="1"/>
  <c r="W152" i="29" a="1"/>
  <c r="W152" i="29" s="1"/>
  <c r="W135" i="29" a="1"/>
  <c r="W135" i="29" s="1"/>
  <c r="O148" i="29" a="1"/>
  <c r="O148" i="29" s="1"/>
  <c r="O131" i="29" a="1"/>
  <c r="O131" i="29" s="1"/>
  <c r="AE129" i="27"/>
  <c r="O149" i="31" a="1"/>
  <c r="O149" i="31" s="1"/>
  <c r="O132" i="31" a="1"/>
  <c r="O132" i="31" s="1"/>
  <c r="W148" i="28" a="1"/>
  <c r="W148" i="28" s="1"/>
  <c r="W131" i="28" a="1"/>
  <c r="W131" i="28" s="1"/>
  <c r="O153" i="30" a="1"/>
  <c r="O153" i="30" s="1"/>
  <c r="O136" i="30" a="1"/>
  <c r="O136" i="30" s="1"/>
  <c r="W151" i="30" a="1"/>
  <c r="W151" i="30" s="1"/>
  <c r="W134" i="30" a="1"/>
  <c r="W134" i="30" s="1"/>
  <c r="W150" i="32" a="1"/>
  <c r="W150" i="32" s="1"/>
  <c r="W133" i="32" a="1"/>
  <c r="W133" i="32" s="1"/>
  <c r="W147" i="32" a="1"/>
  <c r="W147" i="32" s="1"/>
  <c r="W130" i="32" a="1"/>
  <c r="W130" i="32" s="1"/>
  <c r="O152" i="25" a="1"/>
  <c r="O152" i="25" s="1"/>
  <c r="O135" i="25" a="1"/>
  <c r="O135" i="25" s="1"/>
  <c r="O147" i="25" a="1"/>
  <c r="O147" i="25" s="1"/>
  <c r="O130" i="25" a="1"/>
  <c r="O130" i="25" s="1"/>
  <c r="O156" i="25" a="1"/>
  <c r="O156" i="25" s="1"/>
  <c r="O139" i="25" a="1"/>
  <c r="O139" i="25" s="1"/>
  <c r="O152" i="29" a="1"/>
  <c r="O152" i="29" s="1"/>
  <c r="O135" i="29" a="1"/>
  <c r="O135" i="29" s="1"/>
  <c r="AE128" i="29"/>
  <c r="O156" i="27" a="1"/>
  <c r="O156" i="27" s="1"/>
  <c r="O139" i="27" a="1"/>
  <c r="O139" i="27" s="1"/>
  <c r="W156" i="27" a="1"/>
  <c r="W156" i="27" s="1"/>
  <c r="W139" i="27" a="1"/>
  <c r="W139" i="27" s="1"/>
  <c r="O152" i="31" a="1"/>
  <c r="O152" i="31" s="1"/>
  <c r="O135" i="31" a="1"/>
  <c r="O135" i="31" s="1"/>
  <c r="AE128" i="31"/>
  <c r="W154" i="26" a="1"/>
  <c r="W154" i="26" s="1"/>
  <c r="W137" i="26" a="1"/>
  <c r="W137" i="26" s="1"/>
  <c r="W147" i="26" a="1"/>
  <c r="W147" i="26" s="1"/>
  <c r="W130" i="26" a="1"/>
  <c r="W130" i="26" s="1"/>
  <c r="O150" i="28" a="1"/>
  <c r="O150" i="28" s="1"/>
  <c r="O133" i="28" a="1"/>
  <c r="O133" i="28" s="1"/>
  <c r="W155" i="30" a="1"/>
  <c r="W155" i="30" s="1"/>
  <c r="W138" i="30" a="1"/>
  <c r="W138" i="30" s="1"/>
  <c r="W148" i="32" a="1"/>
  <c r="W148" i="32" s="1"/>
  <c r="W131" i="32" a="1"/>
  <c r="W131" i="32" s="1"/>
  <c r="W149" i="25" a="1"/>
  <c r="W149" i="25" s="1"/>
  <c r="W132" i="25" a="1"/>
  <c r="W132" i="25" s="1"/>
  <c r="O150" i="25" a="1"/>
  <c r="O150" i="25" s="1"/>
  <c r="O133" i="25" a="1"/>
  <c r="O133" i="25" s="1"/>
  <c r="W148" i="29" a="1"/>
  <c r="W148" i="29" s="1"/>
  <c r="W131" i="29" a="1"/>
  <c r="W131" i="29" s="1"/>
  <c r="AE129" i="31"/>
  <c r="W149" i="31" a="1"/>
  <c r="W149" i="31" s="1"/>
  <c r="W132" i="31" a="1"/>
  <c r="W132" i="31" s="1"/>
  <c r="W153" i="26" a="1"/>
  <c r="W153" i="26" s="1"/>
  <c r="AE153" i="26" s="1"/>
  <c r="W136" i="26" a="1"/>
  <c r="W136" i="26" s="1"/>
  <c r="O156" i="26" a="1"/>
  <c r="O156" i="26" s="1"/>
  <c r="O139" i="26" a="1"/>
  <c r="O139" i="26" s="1"/>
  <c r="W153" i="30" a="1"/>
  <c r="W153" i="30" s="1"/>
  <c r="W136" i="30" a="1"/>
  <c r="W136" i="30" s="1"/>
  <c r="O148" i="30" a="1"/>
  <c r="O148" i="30" s="1"/>
  <c r="O131" i="30" a="1"/>
  <c r="O131" i="30" s="1"/>
  <c r="W152" i="32" a="1"/>
  <c r="W152" i="32" s="1"/>
  <c r="W135" i="32" a="1"/>
  <c r="W135" i="32" s="1"/>
  <c r="O156" i="32" a="1"/>
  <c r="O156" i="32" s="1"/>
  <c r="O139" i="32" a="1"/>
  <c r="O139" i="32" s="1"/>
  <c r="W152" i="25" a="1"/>
  <c r="W152" i="25" s="1"/>
  <c r="W135" i="25" a="1"/>
  <c r="W135" i="25" s="1"/>
  <c r="W156" i="29" a="1"/>
  <c r="W156" i="29" s="1"/>
  <c r="W139" i="29" a="1"/>
  <c r="W139" i="29" s="1"/>
  <c r="O153" i="27" a="1"/>
  <c r="O153" i="27" s="1"/>
  <c r="O136" i="27" a="1"/>
  <c r="O136" i="27" s="1"/>
  <c r="W152" i="31" a="1"/>
  <c r="W152" i="31" s="1"/>
  <c r="W135" i="31" a="1"/>
  <c r="W135" i="31" s="1"/>
  <c r="O338" i="26"/>
  <c r="O151" i="26" a="1"/>
  <c r="O151" i="26" s="1"/>
  <c r="O134" i="26" a="1"/>
  <c r="O134" i="26" s="1"/>
  <c r="W148" i="26" a="1"/>
  <c r="W148" i="26" s="1"/>
  <c r="W131" i="26" a="1"/>
  <c r="W131" i="26" s="1"/>
  <c r="W152" i="30" a="1"/>
  <c r="W152" i="30" s="1"/>
  <c r="W135" i="30" a="1"/>
  <c r="W135" i="30" s="1"/>
  <c r="O152" i="30" a="1"/>
  <c r="O152" i="30" s="1"/>
  <c r="O135" i="30" a="1"/>
  <c r="O135" i="30" s="1"/>
  <c r="W149" i="30" a="1"/>
  <c r="W149" i="30" s="1"/>
  <c r="W132" i="30" a="1"/>
  <c r="W132" i="30" s="1"/>
  <c r="W151" i="32" a="1"/>
  <c r="W151" i="32" s="1"/>
  <c r="W134" i="32" a="1"/>
  <c r="W134" i="32" s="1"/>
  <c r="O149" i="32" a="1"/>
  <c r="O149" i="32" s="1"/>
  <c r="O132" i="32" a="1"/>
  <c r="O132" i="32" s="1"/>
  <c r="W147" i="25" a="1"/>
  <c r="W147" i="25" s="1"/>
  <c r="W130" i="25" a="1"/>
  <c r="W130" i="25" s="1"/>
  <c r="O148" i="25" a="1"/>
  <c r="O148" i="25" s="1"/>
  <c r="O131" i="25" a="1"/>
  <c r="O131" i="25" s="1"/>
  <c r="W149" i="27" a="1"/>
  <c r="W149" i="27" s="1"/>
  <c r="W132" i="27" a="1"/>
  <c r="W132" i="27" s="1"/>
  <c r="W154" i="31" a="1"/>
  <c r="W154" i="31" s="1"/>
  <c r="W137" i="31" a="1"/>
  <c r="W137" i="31" s="1"/>
  <c r="W147" i="31" a="1"/>
  <c r="W147" i="31" s="1"/>
  <c r="W130" i="31" a="1"/>
  <c r="W130" i="31" s="1"/>
  <c r="O149" i="26" a="1"/>
  <c r="O149" i="26" s="1"/>
  <c r="O132" i="26" a="1"/>
  <c r="O132" i="26" s="1"/>
  <c r="O152" i="28" a="1"/>
  <c r="O152" i="28" s="1"/>
  <c r="O135" i="28" a="1"/>
  <c r="O135" i="28" s="1"/>
  <c r="W153" i="28" a="1"/>
  <c r="W153" i="28" s="1"/>
  <c r="W136" i="28" a="1"/>
  <c r="W136" i="28" s="1"/>
  <c r="AE136" i="28" s="1"/>
  <c r="W156" i="30" a="1"/>
  <c r="W156" i="30" s="1"/>
  <c r="W139" i="30" a="1"/>
  <c r="W139" i="30" s="1"/>
  <c r="O155" i="30" a="1"/>
  <c r="O155" i="30" s="1"/>
  <c r="O138" i="30" a="1"/>
  <c r="O138" i="30" s="1"/>
  <c r="O147" i="32" a="1"/>
  <c r="O147" i="32" s="1"/>
  <c r="O130" i="32" a="1"/>
  <c r="O130" i="32" s="1"/>
  <c r="O155" i="32" a="1"/>
  <c r="O155" i="32" s="1"/>
  <c r="O138" i="32" a="1"/>
  <c r="O138" i="32" s="1"/>
  <c r="W155" i="25" a="1"/>
  <c r="W155" i="25" s="1"/>
  <c r="W138" i="25" a="1"/>
  <c r="W138" i="25" s="1"/>
  <c r="O149" i="25" a="1"/>
  <c r="O149" i="25" s="1"/>
  <c r="O132" i="25" a="1"/>
  <c r="O132" i="25" s="1"/>
  <c r="AE128" i="27"/>
  <c r="O152" i="27" a="1"/>
  <c r="O152" i="27" s="1"/>
  <c r="O135" i="27" a="1"/>
  <c r="O135" i="27" s="1"/>
  <c r="W155" i="31" a="1"/>
  <c r="W155" i="31" s="1"/>
  <c r="W138" i="31" a="1"/>
  <c r="W138" i="31" s="1"/>
  <c r="O147" i="31" a="1"/>
  <c r="O147" i="31" s="1"/>
  <c r="O130" i="31" a="1"/>
  <c r="O130" i="31" s="1"/>
  <c r="O151" i="28" a="1"/>
  <c r="O151" i="28" s="1"/>
  <c r="O134" i="28" a="1"/>
  <c r="O134" i="28" s="1"/>
  <c r="AE128" i="30"/>
  <c r="O154" i="30" a="1"/>
  <c r="O154" i="30" s="1"/>
  <c r="O137" i="30" a="1"/>
  <c r="O137" i="30" s="1"/>
  <c r="W150" i="30" a="1"/>
  <c r="W150" i="30" s="1"/>
  <c r="W133" i="30" a="1"/>
  <c r="W133" i="30" s="1"/>
  <c r="W153" i="32" a="1"/>
  <c r="W153" i="32" s="1"/>
  <c r="W136" i="32" a="1"/>
  <c r="W136" i="32" s="1"/>
  <c r="O152" i="32" a="1"/>
  <c r="O152" i="32" s="1"/>
  <c r="O135" i="32" a="1"/>
  <c r="O135" i="32" s="1"/>
  <c r="O154" i="25" a="1"/>
  <c r="O154" i="25" s="1"/>
  <c r="O137" i="25" a="1"/>
  <c r="O137" i="25" s="1"/>
  <c r="AE129" i="29"/>
  <c r="O148" i="27" a="1"/>
  <c r="O148" i="27" s="1"/>
  <c r="O131" i="27" a="1"/>
  <c r="O131" i="27" s="1"/>
  <c r="O151" i="31" a="1"/>
  <c r="O151" i="31" s="1"/>
  <c r="O134" i="31" a="1"/>
  <c r="O134" i="31" s="1"/>
  <c r="W151" i="26" a="1"/>
  <c r="W151" i="26" s="1"/>
  <c r="W134" i="26" a="1"/>
  <c r="W134" i="26" s="1"/>
  <c r="O155" i="28" a="1"/>
  <c r="O155" i="28" s="1"/>
  <c r="O138" i="28" a="1"/>
  <c r="O138" i="28" s="1"/>
  <c r="O149" i="30" a="1"/>
  <c r="O149" i="30" s="1"/>
  <c r="O132" i="30" a="1"/>
  <c r="O132" i="30" s="1"/>
  <c r="W154" i="32" a="1"/>
  <c r="W154" i="32" s="1"/>
  <c r="W137" i="32" a="1"/>
  <c r="W137" i="32" s="1"/>
  <c r="O151" i="25" a="1"/>
  <c r="O151" i="25" s="1"/>
  <c r="O134" i="25" a="1"/>
  <c r="O134" i="25" s="1"/>
  <c r="U59" i="29"/>
  <c r="U118" i="29" s="1" a="1"/>
  <c r="U118" i="29" s="1"/>
  <c r="O342" i="31"/>
  <c r="M59" i="29"/>
  <c r="M118" i="29" s="1" a="1"/>
  <c r="M118" i="29" s="1"/>
  <c r="G11" i="32"/>
  <c r="H12" i="32" s="1"/>
  <c r="O399" i="32"/>
  <c r="O400" i="32" s="1"/>
  <c r="O423" i="32" s="1"/>
  <c r="W341" i="32"/>
  <c r="O338" i="25"/>
  <c r="P399" i="31"/>
  <c r="P400" i="31" s="1"/>
  <c r="P423" i="31" s="1"/>
  <c r="O334" i="31"/>
  <c r="O338" i="28"/>
  <c r="O341" i="25"/>
  <c r="W342" i="31"/>
  <c r="W340" i="29"/>
  <c r="O339" i="27"/>
  <c r="W338" i="27"/>
  <c r="W340" i="27"/>
  <c r="W336" i="28"/>
  <c r="W339" i="28"/>
  <c r="W334" i="28"/>
  <c r="O341" i="29"/>
  <c r="O336" i="27"/>
  <c r="O338" i="32"/>
  <c r="W343" i="28"/>
  <c r="O337" i="30"/>
  <c r="W333" i="26"/>
  <c r="W337" i="26"/>
  <c r="O342" i="27"/>
  <c r="W338" i="28"/>
  <c r="O336" i="28"/>
  <c r="O340" i="26"/>
  <c r="O338" i="31"/>
  <c r="W338" i="26"/>
  <c r="O341" i="32"/>
  <c r="O341" i="30"/>
  <c r="W340" i="32"/>
  <c r="O340" i="28"/>
  <c r="W337" i="29"/>
  <c r="W333" i="32"/>
  <c r="O339" i="26"/>
  <c r="W338" i="29"/>
  <c r="O335" i="28"/>
  <c r="W343" i="27"/>
  <c r="O339" i="31"/>
  <c r="W336" i="25"/>
  <c r="O335" i="27"/>
  <c r="W334" i="29"/>
  <c r="O342" i="28"/>
  <c r="O336" i="30"/>
  <c r="O343" i="29"/>
  <c r="O333" i="29"/>
  <c r="O333" i="27"/>
  <c r="O333" i="31"/>
  <c r="W341" i="30"/>
  <c r="W342" i="27"/>
  <c r="O337" i="27"/>
  <c r="O340" i="31"/>
  <c r="W333" i="28"/>
  <c r="O334" i="28"/>
  <c r="O339" i="25"/>
  <c r="W335" i="32"/>
  <c r="W338" i="32"/>
  <c r="L349" i="25"/>
  <c r="L405" i="25" s="1"/>
  <c r="O337" i="31"/>
  <c r="W342" i="32"/>
  <c r="O338" i="27"/>
  <c r="O341" i="31"/>
  <c r="W339" i="26"/>
  <c r="O333" i="30"/>
  <c r="O333" i="32"/>
  <c r="W338" i="25"/>
  <c r="O338" i="29"/>
  <c r="O334" i="27"/>
  <c r="W337" i="25"/>
  <c r="O333" i="25"/>
  <c r="O337" i="26"/>
  <c r="P399" i="29"/>
  <c r="P400" i="29" s="1"/>
  <c r="P423" i="29" s="1"/>
  <c r="O342" i="26"/>
  <c r="W341" i="25"/>
  <c r="O334" i="29"/>
  <c r="O338" i="30"/>
  <c r="W343" i="32"/>
  <c r="W337" i="32"/>
  <c r="W339" i="31"/>
  <c r="W336" i="27"/>
  <c r="W341" i="31"/>
  <c r="W334" i="31"/>
  <c r="O336" i="26"/>
  <c r="O339" i="28"/>
  <c r="W340" i="28"/>
  <c r="W343" i="30"/>
  <c r="O342" i="30"/>
  <c r="O334" i="32"/>
  <c r="O342" i="32"/>
  <c r="W342" i="25"/>
  <c r="O336" i="25"/>
  <c r="O399" i="26"/>
  <c r="O400" i="26" s="1"/>
  <c r="O423" i="26" s="1"/>
  <c r="W337" i="30"/>
  <c r="O339" i="32"/>
  <c r="P186" i="30"/>
  <c r="P23" i="30"/>
  <c r="P128" i="30" s="1" a="1"/>
  <c r="P128" i="30" s="1"/>
  <c r="P24" i="30"/>
  <c r="P129" i="30" s="1" a="1"/>
  <c r="P129" i="30" s="1"/>
  <c r="P187" i="30"/>
  <c r="P191" i="30"/>
  <c r="X27" i="30"/>
  <c r="P32" i="30"/>
  <c r="X28" i="30"/>
  <c r="P195" i="30"/>
  <c r="P34" i="30"/>
  <c r="P29" i="30"/>
  <c r="X29" i="30"/>
  <c r="P194" i="30"/>
  <c r="P190" i="30"/>
  <c r="X195" i="30"/>
  <c r="P196" i="30"/>
  <c r="P33" i="30"/>
  <c r="P31" i="30"/>
  <c r="X34" i="30"/>
  <c r="P192" i="30"/>
  <c r="P189" i="30"/>
  <c r="X189" i="30"/>
  <c r="P25" i="30"/>
  <c r="P27" i="30"/>
  <c r="P193" i="30"/>
  <c r="X32" i="30"/>
  <c r="X23" i="30"/>
  <c r="X128" i="30" s="1" a="1"/>
  <c r="X128" i="30" s="1"/>
  <c r="X31" i="30"/>
  <c r="P28" i="30"/>
  <c r="X191" i="30"/>
  <c r="X196" i="30"/>
  <c r="X197" i="30"/>
  <c r="X24" i="30"/>
  <c r="X129" i="30" s="1" a="1"/>
  <c r="X129" i="30" s="1"/>
  <c r="P26" i="30"/>
  <c r="X25" i="30"/>
  <c r="P197" i="30"/>
  <c r="X186" i="30"/>
  <c r="X33" i="30"/>
  <c r="X30" i="30"/>
  <c r="X193" i="30"/>
  <c r="P30" i="30"/>
  <c r="P188" i="30"/>
  <c r="X190" i="30"/>
  <c r="X188" i="30"/>
  <c r="X192" i="30"/>
  <c r="X194" i="30"/>
  <c r="X26" i="30"/>
  <c r="X187" i="30"/>
  <c r="W333" i="29"/>
  <c r="P399" i="32"/>
  <c r="P400" i="32" s="1"/>
  <c r="P423" i="32" s="1"/>
  <c r="O340" i="29"/>
  <c r="O335" i="26"/>
  <c r="O333" i="28"/>
  <c r="O343" i="30"/>
  <c r="O342" i="25"/>
  <c r="W333" i="25"/>
  <c r="W342" i="26"/>
  <c r="O333" i="26"/>
  <c r="O337" i="32"/>
  <c r="O340" i="25"/>
  <c r="O342" i="29"/>
  <c r="P186" i="28"/>
  <c r="P23" i="28"/>
  <c r="P128" i="28" s="1" a="1"/>
  <c r="P128" i="28" s="1"/>
  <c r="P187" i="28"/>
  <c r="P24" i="28"/>
  <c r="P129" i="28" s="1" a="1"/>
  <c r="P129" i="28" s="1"/>
  <c r="X186" i="28"/>
  <c r="P192" i="28"/>
  <c r="X23" i="28"/>
  <c r="X128" i="28" s="1" a="1"/>
  <c r="X128" i="28" s="1"/>
  <c r="P194" i="28"/>
  <c r="X25" i="28"/>
  <c r="X24" i="28"/>
  <c r="X129" i="28" s="1" a="1"/>
  <c r="X129" i="28" s="1"/>
  <c r="P31" i="28"/>
  <c r="P28" i="28"/>
  <c r="X32" i="28"/>
  <c r="X33" i="28"/>
  <c r="P190" i="28"/>
  <c r="P191" i="28"/>
  <c r="P197" i="28"/>
  <c r="P196" i="28"/>
  <c r="P193" i="28"/>
  <c r="X193" i="28"/>
  <c r="P25" i="28"/>
  <c r="X194" i="28"/>
  <c r="X189" i="28"/>
  <c r="P29" i="28"/>
  <c r="P30" i="28"/>
  <c r="X26" i="28"/>
  <c r="P189" i="28"/>
  <c r="X190" i="28"/>
  <c r="X28" i="28"/>
  <c r="X29" i="28"/>
  <c r="P33" i="28"/>
  <c r="X196" i="28"/>
  <c r="X191" i="28"/>
  <c r="X192" i="28"/>
  <c r="P26" i="28"/>
  <c r="X34" i="28"/>
  <c r="P195" i="28"/>
  <c r="X197" i="28"/>
  <c r="X188" i="28"/>
  <c r="X27" i="28"/>
  <c r="X195" i="28"/>
  <c r="X187" i="28"/>
  <c r="X31" i="28"/>
  <c r="P27" i="28"/>
  <c r="P34" i="28"/>
  <c r="P188" i="28"/>
  <c r="P32" i="28"/>
  <c r="X30" i="28"/>
  <c r="W335" i="31"/>
  <c r="W336" i="32"/>
  <c r="W343" i="26"/>
  <c r="O335" i="32"/>
  <c r="P399" i="27"/>
  <c r="P400" i="27" s="1"/>
  <c r="P423" i="27" s="1"/>
  <c r="O341" i="27"/>
  <c r="W337" i="27"/>
  <c r="W340" i="31"/>
  <c r="O335" i="31"/>
  <c r="W336" i="26"/>
  <c r="O340" i="32"/>
  <c r="P399" i="28"/>
  <c r="P400" i="28" s="1"/>
  <c r="P423" i="28" s="1"/>
  <c r="W336" i="29"/>
  <c r="W341" i="29"/>
  <c r="O343" i="31"/>
  <c r="O343" i="28"/>
  <c r="P23" i="26"/>
  <c r="P128" i="26" s="1" a="1"/>
  <c r="P128" i="26" s="1"/>
  <c r="P24" i="26"/>
  <c r="P129" i="26" s="1" a="1"/>
  <c r="P129" i="26" s="1"/>
  <c r="P187" i="26"/>
  <c r="P186" i="26"/>
  <c r="P196" i="26"/>
  <c r="X30" i="26"/>
  <c r="X32" i="26"/>
  <c r="X26" i="26"/>
  <c r="P32" i="26"/>
  <c r="X27" i="26"/>
  <c r="X196" i="26"/>
  <c r="P195" i="26"/>
  <c r="P189" i="26"/>
  <c r="X188" i="26"/>
  <c r="P188" i="26"/>
  <c r="P192" i="26"/>
  <c r="X187" i="26"/>
  <c r="P26" i="26"/>
  <c r="X194" i="26"/>
  <c r="X28" i="26"/>
  <c r="P30" i="26"/>
  <c r="X192" i="26"/>
  <c r="P191" i="26"/>
  <c r="X193" i="26"/>
  <c r="P197" i="26"/>
  <c r="P193" i="26"/>
  <c r="P194" i="26"/>
  <c r="X189" i="26"/>
  <c r="X33" i="26"/>
  <c r="X25" i="26"/>
  <c r="X190" i="26"/>
  <c r="P34" i="26"/>
  <c r="X24" i="26"/>
  <c r="X129" i="26" s="1" a="1"/>
  <c r="X129" i="26" s="1"/>
  <c r="X186" i="26"/>
  <c r="X23" i="26"/>
  <c r="X128" i="26" s="1" a="1"/>
  <c r="X128" i="26" s="1"/>
  <c r="X197" i="26"/>
  <c r="X29" i="26"/>
  <c r="X31" i="26"/>
  <c r="P28" i="26"/>
  <c r="X195" i="26"/>
  <c r="X191" i="26"/>
  <c r="P27" i="26"/>
  <c r="X34" i="26"/>
  <c r="P29" i="26"/>
  <c r="P31" i="26"/>
  <c r="P33" i="26"/>
  <c r="P190" i="26"/>
  <c r="P25" i="26"/>
  <c r="AB275" i="25"/>
  <c r="O337" i="29"/>
  <c r="O336" i="29"/>
  <c r="W342" i="29"/>
  <c r="W341" i="27"/>
  <c r="W334" i="27"/>
  <c r="O334" i="26"/>
  <c r="W342" i="28"/>
  <c r="W337" i="28"/>
  <c r="W335" i="30"/>
  <c r="W340" i="25"/>
  <c r="W335" i="25"/>
  <c r="W335" i="27"/>
  <c r="W339" i="27"/>
  <c r="W337" i="31"/>
  <c r="W338" i="31"/>
  <c r="O341" i="26"/>
  <c r="O341" i="28"/>
  <c r="O334" i="30"/>
  <c r="W334" i="30"/>
  <c r="W333" i="30"/>
  <c r="W343" i="25"/>
  <c r="P187" i="32"/>
  <c r="P23" i="32"/>
  <c r="P128" i="32" s="1" a="1"/>
  <c r="P128" i="32" s="1"/>
  <c r="P24" i="32"/>
  <c r="P129" i="32" s="1" a="1"/>
  <c r="P129" i="32" s="1"/>
  <c r="P186" i="32"/>
  <c r="P197" i="32"/>
  <c r="P27" i="32"/>
  <c r="X195" i="32"/>
  <c r="P193" i="32"/>
  <c r="P189" i="32"/>
  <c r="P194" i="32"/>
  <c r="P195" i="32"/>
  <c r="P191" i="32"/>
  <c r="X192" i="32"/>
  <c r="P25" i="32"/>
  <c r="X27" i="32"/>
  <c r="X194" i="32"/>
  <c r="P192" i="32"/>
  <c r="X186" i="32"/>
  <c r="P188" i="32"/>
  <c r="X187" i="32"/>
  <c r="X24" i="32"/>
  <c r="X129" i="32" s="1" a="1"/>
  <c r="X129" i="32" s="1"/>
  <c r="X26" i="32"/>
  <c r="P33" i="32"/>
  <c r="P31" i="32"/>
  <c r="X191" i="32"/>
  <c r="P190" i="32"/>
  <c r="X189" i="32"/>
  <c r="P28" i="32"/>
  <c r="X32" i="32"/>
  <c r="X31" i="32"/>
  <c r="X34" i="32"/>
  <c r="P26" i="32"/>
  <c r="P30" i="32"/>
  <c r="X188" i="32"/>
  <c r="X190" i="32"/>
  <c r="X197" i="32"/>
  <c r="X193" i="32"/>
  <c r="P29" i="32"/>
  <c r="X33" i="32"/>
  <c r="X196" i="32"/>
  <c r="X25" i="32"/>
  <c r="X23" i="32"/>
  <c r="X128" i="32" s="1" a="1"/>
  <c r="X128" i="32" s="1"/>
  <c r="X28" i="32"/>
  <c r="P34" i="32"/>
  <c r="P196" i="32"/>
  <c r="X29" i="32"/>
  <c r="X30" i="32"/>
  <c r="P32" i="32"/>
  <c r="P23" i="25"/>
  <c r="P128" i="25" s="1" a="1"/>
  <c r="P128" i="25" s="1"/>
  <c r="P186" i="25"/>
  <c r="P187" i="25"/>
  <c r="P24" i="25"/>
  <c r="P129" i="25" s="1" a="1"/>
  <c r="P129" i="25" s="1"/>
  <c r="P197" i="25"/>
  <c r="P27" i="25"/>
  <c r="X24" i="25"/>
  <c r="X129" i="25" s="1" a="1"/>
  <c r="X129" i="25" s="1"/>
  <c r="P33" i="25"/>
  <c r="X26" i="25"/>
  <c r="P28" i="25"/>
  <c r="P194" i="25"/>
  <c r="P196" i="25"/>
  <c r="P190" i="25"/>
  <c r="P31" i="25"/>
  <c r="P189" i="25"/>
  <c r="X193" i="25"/>
  <c r="X25" i="25"/>
  <c r="X28" i="25"/>
  <c r="P32" i="25"/>
  <c r="P193" i="25"/>
  <c r="X192" i="25"/>
  <c r="X34" i="25"/>
  <c r="X189" i="25"/>
  <c r="X197" i="25"/>
  <c r="P30" i="25"/>
  <c r="P34" i="25"/>
  <c r="X196" i="25"/>
  <c r="P188" i="25"/>
  <c r="X27" i="25"/>
  <c r="X33" i="25"/>
  <c r="P26" i="25"/>
  <c r="X31" i="25"/>
  <c r="P192" i="25"/>
  <c r="P195" i="25"/>
  <c r="X191" i="25"/>
  <c r="X186" i="25"/>
  <c r="X30" i="25"/>
  <c r="X29" i="25"/>
  <c r="P25" i="25"/>
  <c r="X32" i="25"/>
  <c r="X188" i="25"/>
  <c r="X195" i="25"/>
  <c r="X23" i="25"/>
  <c r="X128" i="25" s="1" a="1"/>
  <c r="X128" i="25" s="1"/>
  <c r="X194" i="25"/>
  <c r="P191" i="25"/>
  <c r="X187" i="25"/>
  <c r="X190" i="25"/>
  <c r="P29" i="25"/>
  <c r="W339" i="29"/>
  <c r="O335" i="29"/>
  <c r="W333" i="27"/>
  <c r="O336" i="31"/>
  <c r="W335" i="28"/>
  <c r="O340" i="30"/>
  <c r="W338" i="30"/>
  <c r="W334" i="32"/>
  <c r="O334" i="25"/>
  <c r="O343" i="25"/>
  <c r="O339" i="29"/>
  <c r="O343" i="27"/>
  <c r="W341" i="26"/>
  <c r="W334" i="26"/>
  <c r="O337" i="28"/>
  <c r="W342" i="30"/>
  <c r="O337" i="25"/>
  <c r="P23" i="29"/>
  <c r="P128" i="29" s="1" a="1"/>
  <c r="P128" i="29" s="1"/>
  <c r="P186" i="29"/>
  <c r="P24" i="29"/>
  <c r="P129" i="29" s="1" a="1"/>
  <c r="P129" i="29" s="1"/>
  <c r="P187" i="29"/>
  <c r="X188" i="29"/>
  <c r="P193" i="29"/>
  <c r="P31" i="29"/>
  <c r="P27" i="29"/>
  <c r="P33" i="29"/>
  <c r="X34" i="29"/>
  <c r="P192" i="29"/>
  <c r="P189" i="29"/>
  <c r="P188" i="29"/>
  <c r="P191" i="29"/>
  <c r="X192" i="29"/>
  <c r="P194" i="29"/>
  <c r="P196" i="29"/>
  <c r="X25" i="29"/>
  <c r="X31" i="29"/>
  <c r="P26" i="29"/>
  <c r="P29" i="29"/>
  <c r="P28" i="29"/>
  <c r="P25" i="29"/>
  <c r="X186" i="29"/>
  <c r="X32" i="29"/>
  <c r="X196" i="29"/>
  <c r="P195" i="29"/>
  <c r="X27" i="29"/>
  <c r="X33" i="29"/>
  <c r="X30" i="29"/>
  <c r="P34" i="29"/>
  <c r="X197" i="29"/>
  <c r="X194" i="29"/>
  <c r="X28" i="29"/>
  <c r="X24" i="29"/>
  <c r="X129" i="29" s="1" a="1"/>
  <c r="X129" i="29" s="1"/>
  <c r="AF129" i="29" s="1"/>
  <c r="P30" i="29"/>
  <c r="P32" i="29"/>
  <c r="P190" i="29"/>
  <c r="X195" i="29"/>
  <c r="X191" i="29"/>
  <c r="X29" i="29"/>
  <c r="X187" i="29"/>
  <c r="X190" i="29"/>
  <c r="X23" i="29"/>
  <c r="X128" i="29" s="1" a="1"/>
  <c r="X128" i="29" s="1"/>
  <c r="X193" i="29"/>
  <c r="X189" i="29"/>
  <c r="P197" i="29"/>
  <c r="X26" i="29"/>
  <c r="W335" i="29"/>
  <c r="W333" i="31"/>
  <c r="W336" i="31"/>
  <c r="W340" i="26"/>
  <c r="O343" i="26"/>
  <c r="W340" i="30"/>
  <c r="O335" i="30"/>
  <c r="W339" i="32"/>
  <c r="O343" i="32"/>
  <c r="W339" i="25"/>
  <c r="P186" i="31"/>
  <c r="P23" i="31"/>
  <c r="P128" i="31" s="1" a="1"/>
  <c r="P128" i="31" s="1"/>
  <c r="P24" i="31"/>
  <c r="P129" i="31" s="1" a="1"/>
  <c r="P129" i="31" s="1"/>
  <c r="P187" i="31"/>
  <c r="X193" i="31"/>
  <c r="P190" i="31"/>
  <c r="X197" i="31"/>
  <c r="P197" i="31"/>
  <c r="X29" i="31"/>
  <c r="X34" i="31"/>
  <c r="X195" i="31"/>
  <c r="P191" i="31"/>
  <c r="P32" i="31"/>
  <c r="P188" i="31"/>
  <c r="X28" i="31"/>
  <c r="P34" i="31"/>
  <c r="P31" i="31"/>
  <c r="X189" i="31"/>
  <c r="P194" i="31"/>
  <c r="P27" i="31"/>
  <c r="P28" i="31"/>
  <c r="X32" i="31"/>
  <c r="P25" i="31"/>
  <c r="X24" i="31"/>
  <c r="X129" i="31" s="1" a="1"/>
  <c r="X129" i="31" s="1"/>
  <c r="P195" i="31"/>
  <c r="X191" i="31"/>
  <c r="X186" i="31"/>
  <c r="P30" i="31"/>
  <c r="X190" i="31"/>
  <c r="P29" i="31"/>
  <c r="P26" i="31"/>
  <c r="P192" i="31"/>
  <c r="P196" i="31"/>
  <c r="P33" i="31"/>
  <c r="X33" i="31"/>
  <c r="X187" i="31"/>
  <c r="X192" i="31"/>
  <c r="X188" i="31"/>
  <c r="X194" i="31"/>
  <c r="X25" i="31"/>
  <c r="X30" i="31"/>
  <c r="P189" i="31"/>
  <c r="X31" i="31"/>
  <c r="X27" i="31"/>
  <c r="P193" i="31"/>
  <c r="X26" i="31"/>
  <c r="X23" i="31"/>
  <c r="X128" i="31" s="1" a="1"/>
  <c r="X128" i="31" s="1"/>
  <c r="X196" i="31"/>
  <c r="P186" i="27"/>
  <c r="P23" i="27"/>
  <c r="P128" i="27" s="1" a="1"/>
  <c r="P128" i="27" s="1"/>
  <c r="P187" i="27"/>
  <c r="P24" i="27"/>
  <c r="P129" i="27" s="1" a="1"/>
  <c r="P129" i="27" s="1"/>
  <c r="X27" i="27"/>
  <c r="P33" i="27"/>
  <c r="P31" i="27"/>
  <c r="P32" i="27"/>
  <c r="P193" i="27"/>
  <c r="P28" i="27"/>
  <c r="P190" i="27"/>
  <c r="X190" i="27"/>
  <c r="X31" i="27"/>
  <c r="P30" i="27"/>
  <c r="P197" i="27"/>
  <c r="P192" i="27"/>
  <c r="P27" i="27"/>
  <c r="X32" i="27"/>
  <c r="P29" i="27"/>
  <c r="X25" i="27"/>
  <c r="P26" i="27"/>
  <c r="P189" i="27"/>
  <c r="P25" i="27"/>
  <c r="X187" i="27"/>
  <c r="X33" i="27"/>
  <c r="P34" i="27"/>
  <c r="X192" i="27"/>
  <c r="X188" i="27"/>
  <c r="X197" i="27"/>
  <c r="X191" i="27"/>
  <c r="X28" i="27"/>
  <c r="X196" i="27"/>
  <c r="X195" i="27"/>
  <c r="P196" i="27"/>
  <c r="X186" i="27"/>
  <c r="P195" i="27"/>
  <c r="X24" i="27"/>
  <c r="X129" i="27" s="1" a="1"/>
  <c r="X129" i="27" s="1"/>
  <c r="X194" i="27"/>
  <c r="X30" i="27"/>
  <c r="X23" i="27"/>
  <c r="X128" i="27" s="1" a="1"/>
  <c r="X128" i="27" s="1"/>
  <c r="X26" i="27"/>
  <c r="P194" i="27"/>
  <c r="X189" i="27"/>
  <c r="P188" i="27"/>
  <c r="P191" i="27"/>
  <c r="X34" i="27"/>
  <c r="X193" i="27"/>
  <c r="X29" i="27"/>
  <c r="G11" i="31"/>
  <c r="H12" i="31" s="1"/>
  <c r="W343" i="29"/>
  <c r="O340" i="27"/>
  <c r="W335" i="26"/>
  <c r="W339" i="30"/>
  <c r="O339" i="30"/>
  <c r="W336" i="30"/>
  <c r="O336" i="32"/>
  <c r="W334" i="25"/>
  <c r="O335" i="25"/>
  <c r="O399" i="30"/>
  <c r="O400" i="30" s="1"/>
  <c r="O423" i="30" s="1"/>
  <c r="AF325" i="32"/>
  <c r="V38" i="32"/>
  <c r="W52" i="32" s="1"/>
  <c r="X66" i="32" s="1"/>
  <c r="V47" i="32"/>
  <c r="W61" i="32" s="1"/>
  <c r="X75" i="32" s="1"/>
  <c r="N41" i="32"/>
  <c r="O55" i="32" s="1"/>
  <c r="P69" i="32" s="1"/>
  <c r="V42" i="32"/>
  <c r="W56" i="32" s="1"/>
  <c r="X70" i="32" s="1"/>
  <c r="N49" i="32"/>
  <c r="N77" i="32" s="1"/>
  <c r="N122" i="32" s="1" a="1"/>
  <c r="N122" i="32" s="1"/>
  <c r="AE325" i="32"/>
  <c r="V44" i="32"/>
  <c r="W58" i="32" s="1"/>
  <c r="N48" i="32"/>
  <c r="O62" i="32" s="1"/>
  <c r="P76" i="32" s="1"/>
  <c r="N40" i="32"/>
  <c r="O54" i="32" s="1"/>
  <c r="P68" i="32" s="1"/>
  <c r="N39" i="32"/>
  <c r="O53" i="32" s="1"/>
  <c r="V41" i="32"/>
  <c r="W55" i="32" s="1"/>
  <c r="X69" i="32" s="1"/>
  <c r="N47" i="32"/>
  <c r="O61" i="32" s="1"/>
  <c r="P75" i="32" s="1"/>
  <c r="N38" i="32"/>
  <c r="O52" i="32" s="1"/>
  <c r="P66" i="32" s="1"/>
  <c r="V46" i="32"/>
  <c r="W60" i="32" s="1"/>
  <c r="X74" i="32" s="1"/>
  <c r="V40" i="32"/>
  <c r="W54" i="32" s="1"/>
  <c r="X68" i="32" s="1"/>
  <c r="N46" i="32"/>
  <c r="O60" i="32" s="1"/>
  <c r="P74" i="32" s="1"/>
  <c r="V48" i="32"/>
  <c r="W62" i="32" s="1"/>
  <c r="X76" i="32" s="1"/>
  <c r="N43" i="32"/>
  <c r="O57" i="32" s="1"/>
  <c r="P71" i="32" s="1"/>
  <c r="V39" i="32"/>
  <c r="W53" i="32" s="1"/>
  <c r="V49" i="32"/>
  <c r="W63" i="32" s="1"/>
  <c r="X77" i="32" s="1"/>
  <c r="F15" i="32"/>
  <c r="V43" i="32"/>
  <c r="V71" i="32" s="1"/>
  <c r="V116" i="32" s="1" a="1"/>
  <c r="V116" i="32" s="1"/>
  <c r="N45" i="32"/>
  <c r="O59" i="32" s="1"/>
  <c r="P73" i="32" s="1"/>
  <c r="N42" i="32"/>
  <c r="O56" i="32" s="1"/>
  <c r="P70" i="32" s="1"/>
  <c r="N44" i="32"/>
  <c r="O58" i="32" s="1"/>
  <c r="P72" i="32" s="1"/>
  <c r="AE325" i="26"/>
  <c r="AF325" i="29"/>
  <c r="V400" i="25"/>
  <c r="V423" i="25" s="1"/>
  <c r="AD423" i="25" s="1"/>
  <c r="AD399" i="25"/>
  <c r="AD400" i="25" s="1"/>
  <c r="AF325" i="28"/>
  <c r="W399" i="32"/>
  <c r="AE163" i="32"/>
  <c r="AF163" i="30"/>
  <c r="X399" i="30"/>
  <c r="X399" i="27"/>
  <c r="AF163" i="27"/>
  <c r="AF163" i="28"/>
  <c r="X399" i="28"/>
  <c r="AF325" i="30"/>
  <c r="AF325" i="27"/>
  <c r="X325" i="26" a="1"/>
  <c r="X325" i="26" s="1"/>
  <c r="P325" i="26" a="1"/>
  <c r="P325" i="26" s="1"/>
  <c r="X163" i="26" a="1"/>
  <c r="X163" i="26" s="1"/>
  <c r="P163" i="26" a="1"/>
  <c r="P163" i="26" s="1"/>
  <c r="AF325" i="31"/>
  <c r="AE163" i="33"/>
  <c r="W399" i="33"/>
  <c r="P325" i="33" a="1"/>
  <c r="P325" i="33" s="1"/>
  <c r="X163" i="33" a="1"/>
  <c r="X163" i="33" s="1"/>
  <c r="P163" i="33" a="1"/>
  <c r="P163" i="33" s="1"/>
  <c r="X325" i="33" a="1"/>
  <c r="X325" i="33" s="1"/>
  <c r="X399" i="31"/>
  <c r="AF163" i="31"/>
  <c r="W400" i="25"/>
  <c r="W423" i="25" s="1"/>
  <c r="AE423" i="25" s="1"/>
  <c r="AE399" i="25"/>
  <c r="AE400" i="25" s="1"/>
  <c r="AD399" i="28"/>
  <c r="AD400" i="28" s="1"/>
  <c r="V400" i="28"/>
  <c r="V423" i="28" s="1"/>
  <c r="AD423" i="28" s="1"/>
  <c r="X399" i="29"/>
  <c r="AF163" i="29"/>
  <c r="P163" i="25" a="1"/>
  <c r="P163" i="25" s="1"/>
  <c r="X163" i="25" a="1"/>
  <c r="X163" i="25" s="1"/>
  <c r="X325" i="25" a="1"/>
  <c r="X325" i="25" s="1"/>
  <c r="P325" i="25" a="1"/>
  <c r="P325" i="25" s="1"/>
  <c r="AD399" i="33"/>
  <c r="AD400" i="33" s="1"/>
  <c r="V400" i="33"/>
  <c r="V423" i="33" s="1"/>
  <c r="AD423" i="33" s="1"/>
  <c r="X399" i="32"/>
  <c r="AF163" i="32"/>
  <c r="W400" i="27"/>
  <c r="W423" i="27" s="1"/>
  <c r="AE423" i="27" s="1"/>
  <c r="AE399" i="27"/>
  <c r="AE400" i="27" s="1"/>
  <c r="AE163" i="30"/>
  <c r="W399" i="30"/>
  <c r="W400" i="29"/>
  <c r="W423" i="29" s="1"/>
  <c r="AE423" i="29" s="1"/>
  <c r="AE399" i="29"/>
  <c r="AE400" i="29" s="1"/>
  <c r="AE163" i="26"/>
  <c r="W399" i="26"/>
  <c r="W400" i="31"/>
  <c r="W423" i="31" s="1"/>
  <c r="AE423" i="31" s="1"/>
  <c r="AE399" i="31"/>
  <c r="AE400" i="31" s="1"/>
  <c r="AE325" i="30"/>
  <c r="W400" i="28"/>
  <c r="W423" i="28" s="1"/>
  <c r="AE423" i="28" s="1"/>
  <c r="AE399" i="28"/>
  <c r="AE400" i="28" s="1"/>
  <c r="V400" i="30"/>
  <c r="V423" i="30" s="1"/>
  <c r="AD423" i="30" s="1"/>
  <c r="AD399" i="30"/>
  <c r="AD400" i="30" s="1"/>
  <c r="U57" i="32"/>
  <c r="U116" i="32" s="1" a="1"/>
  <c r="U116" i="32" s="1"/>
  <c r="AC116" i="32" s="1"/>
  <c r="U58" i="32"/>
  <c r="U117" i="32" s="1" a="1"/>
  <c r="U117" i="32" s="1"/>
  <c r="AC117" i="32" s="1"/>
  <c r="V55" i="32"/>
  <c r="W69" i="32" s="1"/>
  <c r="X83" i="32" s="1"/>
  <c r="M111" i="33" a="1"/>
  <c r="M111" i="33" s="1"/>
  <c r="W198" i="29"/>
  <c r="W210" i="29" s="1"/>
  <c r="W198" i="31"/>
  <c r="W332" i="28"/>
  <c r="W35" i="28"/>
  <c r="W332" i="32"/>
  <c r="W35" i="32"/>
  <c r="W332" i="26"/>
  <c r="W35" i="26"/>
  <c r="W198" i="30"/>
  <c r="W332" i="25"/>
  <c r="W35" i="25"/>
  <c r="W198" i="26"/>
  <c r="O186" i="33"/>
  <c r="O23" i="33"/>
  <c r="O128" i="33" s="1" a="1"/>
  <c r="O128" i="33" s="1"/>
  <c r="O24" i="33"/>
  <c r="O129" i="33" s="1" a="1"/>
  <c r="O129" i="33" s="1"/>
  <c r="O187" i="33"/>
  <c r="W189" i="33"/>
  <c r="O33" i="33"/>
  <c r="W197" i="33"/>
  <c r="W194" i="33"/>
  <c r="O195" i="33"/>
  <c r="O194" i="33"/>
  <c r="O32" i="33"/>
  <c r="O25" i="33"/>
  <c r="W23" i="33"/>
  <c r="W128" i="33" s="1" a="1"/>
  <c r="W128" i="33" s="1"/>
  <c r="W30" i="33"/>
  <c r="W190" i="33"/>
  <c r="O190" i="33"/>
  <c r="O196" i="33"/>
  <c r="W25" i="33"/>
  <c r="O34" i="33"/>
  <c r="O26" i="33"/>
  <c r="O189" i="33"/>
  <c r="W32" i="33"/>
  <c r="W31" i="33"/>
  <c r="O197" i="33"/>
  <c r="O191" i="33"/>
  <c r="W26" i="33"/>
  <c r="W192" i="33"/>
  <c r="W29" i="33"/>
  <c r="W24" i="33"/>
  <c r="W129" i="33" s="1" a="1"/>
  <c r="W129" i="33" s="1"/>
  <c r="W28" i="33"/>
  <c r="O188" i="33"/>
  <c r="O192" i="33"/>
  <c r="W196" i="33"/>
  <c r="W33" i="33"/>
  <c r="W187" i="33"/>
  <c r="O193" i="33"/>
  <c r="W191" i="33"/>
  <c r="W195" i="33"/>
  <c r="W186" i="33"/>
  <c r="W193" i="33"/>
  <c r="O28" i="33"/>
  <c r="O29" i="33"/>
  <c r="W34" i="33"/>
  <c r="W188" i="33"/>
  <c r="O30" i="33"/>
  <c r="O27" i="33"/>
  <c r="O31" i="33"/>
  <c r="W27" i="33"/>
  <c r="W332" i="29"/>
  <c r="W35" i="29"/>
  <c r="W332" i="31"/>
  <c r="W35" i="31"/>
  <c r="W198" i="28"/>
  <c r="W198" i="27"/>
  <c r="W198" i="32"/>
  <c r="W332" i="27"/>
  <c r="W35" i="27"/>
  <c r="W332" i="30"/>
  <c r="W35" i="30"/>
  <c r="W198" i="25"/>
  <c r="O198" i="26"/>
  <c r="O332" i="25"/>
  <c r="O35" i="25"/>
  <c r="O198" i="29"/>
  <c r="O198" i="27"/>
  <c r="O198" i="31"/>
  <c r="O332" i="28"/>
  <c r="O35" i="28"/>
  <c r="O332" i="30"/>
  <c r="O35" i="30"/>
  <c r="O198" i="32"/>
  <c r="O332" i="29"/>
  <c r="O35" i="29"/>
  <c r="O332" i="27"/>
  <c r="O35" i="27"/>
  <c r="O332" i="31"/>
  <c r="O35" i="31"/>
  <c r="O332" i="26"/>
  <c r="O35" i="26"/>
  <c r="O198" i="28"/>
  <c r="O198" i="30"/>
  <c r="O332" i="32"/>
  <c r="O35" i="32"/>
  <c r="O198" i="25"/>
  <c r="V53" i="33"/>
  <c r="W67" i="33" s="1"/>
  <c r="X81" i="33" s="1"/>
  <c r="U112" i="33" a="1"/>
  <c r="U112" i="33" s="1"/>
  <c r="AC112" i="33" s="1"/>
  <c r="N52" i="33"/>
  <c r="O66" i="33" s="1"/>
  <c r="P80" i="33" s="1"/>
  <c r="N53" i="33"/>
  <c r="O67" i="33" s="1"/>
  <c r="P81" i="33" s="1"/>
  <c r="U54" i="33"/>
  <c r="U113" i="33" s="1" a="1"/>
  <c r="U113" i="33" s="1"/>
  <c r="V55" i="33"/>
  <c r="W69" i="33" s="1"/>
  <c r="X83" i="33" s="1"/>
  <c r="U114" i="33" a="1"/>
  <c r="U114" i="33" s="1"/>
  <c r="U63" i="33"/>
  <c r="U122" i="33" s="1" a="1"/>
  <c r="U122" i="33" s="1"/>
  <c r="P71" i="29"/>
  <c r="P76" i="29"/>
  <c r="P66" i="29"/>
  <c r="N73" i="29"/>
  <c r="N118" i="29" s="1" a="1"/>
  <c r="N118" i="29" s="1"/>
  <c r="O59" i="29"/>
  <c r="P230" i="28"/>
  <c r="N69" i="29"/>
  <c r="N114" i="29" s="1" a="1"/>
  <c r="N114" i="29" s="1"/>
  <c r="O55" i="29"/>
  <c r="P72" i="29"/>
  <c r="N70" i="29"/>
  <c r="N115" i="29" s="1" a="1"/>
  <c r="N115" i="29" s="1"/>
  <c r="O56" i="29"/>
  <c r="N77" i="29"/>
  <c r="N122" i="29" s="1" a="1"/>
  <c r="N122" i="29" s="1"/>
  <c r="O63" i="29"/>
  <c r="N75" i="29"/>
  <c r="N120" i="29" s="1" a="1"/>
  <c r="N120" i="29" s="1"/>
  <c r="O61" i="29"/>
  <c r="P67" i="29"/>
  <c r="P74" i="29"/>
  <c r="P68" i="29"/>
  <c r="X73" i="32"/>
  <c r="X69" i="29"/>
  <c r="X77" i="29"/>
  <c r="X74" i="29"/>
  <c r="V73" i="29"/>
  <c r="V118" i="29" s="1" a="1"/>
  <c r="V118" i="29" s="1"/>
  <c r="W59" i="29"/>
  <c r="X68" i="29"/>
  <c r="X66" i="29"/>
  <c r="X76" i="29"/>
  <c r="X71" i="29"/>
  <c r="X67" i="29"/>
  <c r="V72" i="29"/>
  <c r="V117" i="29" s="1" a="1"/>
  <c r="V117" i="29" s="1"/>
  <c r="W58" i="29"/>
  <c r="X69" i="31"/>
  <c r="X70" i="29"/>
  <c r="V75" i="29"/>
  <c r="V120" i="29" s="1" a="1"/>
  <c r="V120" i="29" s="1"/>
  <c r="W61" i="29"/>
  <c r="M62" i="33"/>
  <c r="M121" i="33" s="1" a="1"/>
  <c r="M121" i="33" s="1"/>
  <c r="AC145" i="33"/>
  <c r="G12" i="30"/>
  <c r="H13" i="30" s="1"/>
  <c r="M113" i="32" a="1"/>
  <c r="M113" i="32" s="1"/>
  <c r="N57" i="32"/>
  <c r="O71" i="32" s="1"/>
  <c r="P85" i="32" s="1"/>
  <c r="N62" i="32"/>
  <c r="N54" i="32"/>
  <c r="O68" i="32" s="1"/>
  <c r="P82" i="32" s="1"/>
  <c r="V70" i="29"/>
  <c r="V115" i="29" s="1" a="1"/>
  <c r="V115" i="29" s="1"/>
  <c r="L408" i="25"/>
  <c r="V60" i="32"/>
  <c r="U60" i="29"/>
  <c r="U119" i="29" s="1" a="1"/>
  <c r="U119" i="29" s="1"/>
  <c r="V62" i="32"/>
  <c r="AB388" i="30"/>
  <c r="N58" i="32"/>
  <c r="N60" i="32"/>
  <c r="N208" i="28"/>
  <c r="O222" i="28" s="1"/>
  <c r="N207" i="28"/>
  <c r="O221" i="28" s="1"/>
  <c r="U56" i="32"/>
  <c r="U115" i="32" s="1" a="1"/>
  <c r="U115" i="32" s="1"/>
  <c r="AC115" i="32" s="1"/>
  <c r="U145" i="32" a="1"/>
  <c r="U145" i="32" s="1"/>
  <c r="U157" i="32" s="1"/>
  <c r="V52" i="32"/>
  <c r="U111" i="32" a="1"/>
  <c r="U111" i="32" s="1"/>
  <c r="AC111" i="32" s="1"/>
  <c r="N71" i="29"/>
  <c r="N116" i="29" s="1" a="1"/>
  <c r="N116" i="29" s="1"/>
  <c r="N41" i="31"/>
  <c r="O55" i="31" s="1"/>
  <c r="U113" i="31" a="1"/>
  <c r="U113" i="31" s="1"/>
  <c r="AA383" i="30"/>
  <c r="M113" i="29" a="1"/>
  <c r="M113" i="29" s="1"/>
  <c r="U63" i="29"/>
  <c r="U122" i="29" s="1" a="1"/>
  <c r="U122" i="29" s="1"/>
  <c r="AC122" i="29" s="1"/>
  <c r="V68" i="29"/>
  <c r="V113" i="29" s="1" a="1"/>
  <c r="V113" i="29" s="1"/>
  <c r="U54" i="29"/>
  <c r="U113" i="29" s="1" a="1"/>
  <c r="U113" i="29" s="1"/>
  <c r="N54" i="29"/>
  <c r="M57" i="29"/>
  <c r="M116" i="29" s="1" a="1"/>
  <c r="M116" i="29" s="1"/>
  <c r="AC116" i="29" s="1"/>
  <c r="N60" i="29"/>
  <c r="M282" i="31" a="1"/>
  <c r="M282" i="31" s="1"/>
  <c r="M356" i="31" s="1"/>
  <c r="U63" i="32"/>
  <c r="U122" i="32" s="1" a="1"/>
  <c r="U122" i="32" s="1"/>
  <c r="AB373" i="30"/>
  <c r="M61" i="32"/>
  <c r="M120" i="32" s="1" a="1"/>
  <c r="M120" i="32" s="1"/>
  <c r="AC120" i="32" s="1"/>
  <c r="AB390" i="30"/>
  <c r="M119" i="29" a="1"/>
  <c r="M119" i="29" s="1"/>
  <c r="U58" i="33"/>
  <c r="U117" i="33" s="1" a="1"/>
  <c r="U117" i="33" s="1"/>
  <c r="L349" i="27"/>
  <c r="U56" i="29"/>
  <c r="U115" i="29" s="1" a="1"/>
  <c r="U115" i="29" s="1"/>
  <c r="AC115" i="29" s="1"/>
  <c r="U58" i="27"/>
  <c r="U117" i="27" s="1" a="1"/>
  <c r="U117" i="27" s="1"/>
  <c r="N49" i="31"/>
  <c r="O63" i="31" s="1"/>
  <c r="V38" i="31"/>
  <c r="W52" i="31" s="1"/>
  <c r="AA276" i="31"/>
  <c r="N46" i="31"/>
  <c r="U59" i="32"/>
  <c r="U118" i="32" s="1" a="1"/>
  <c r="U118" i="32" s="1"/>
  <c r="AC118" i="32" s="1"/>
  <c r="V49" i="31"/>
  <c r="W63" i="31" s="1"/>
  <c r="AC112" i="31"/>
  <c r="N38" i="31"/>
  <c r="O52" i="31" s="1"/>
  <c r="V46" i="31"/>
  <c r="AB285" i="25"/>
  <c r="AB367" i="30"/>
  <c r="V73" i="32"/>
  <c r="V118" i="32" s="1" a="1"/>
  <c r="V118" i="32" s="1"/>
  <c r="L410" i="25"/>
  <c r="V76" i="29"/>
  <c r="V121" i="29" s="1" a="1"/>
  <c r="V121" i="29" s="1"/>
  <c r="N67" i="29"/>
  <c r="N112" i="29" s="1" a="1"/>
  <c r="N112" i="29" s="1"/>
  <c r="AB282" i="30"/>
  <c r="V77" i="29"/>
  <c r="V122" i="29" s="1" a="1"/>
  <c r="V122" i="29" s="1"/>
  <c r="M146" i="32" a="1"/>
  <c r="M146" i="32" s="1"/>
  <c r="AC146" i="32" s="1"/>
  <c r="AB277" i="25"/>
  <c r="N209" i="28"/>
  <c r="O223" i="28" s="1"/>
  <c r="V69" i="29"/>
  <c r="V114" i="29" s="1" a="1"/>
  <c r="V114" i="29" s="1"/>
  <c r="AB280" i="25"/>
  <c r="M58" i="31"/>
  <c r="M117" i="31" s="1" a="1"/>
  <c r="M117" i="31" s="1"/>
  <c r="AB307" i="30"/>
  <c r="N54" i="33"/>
  <c r="O68" i="33" s="1"/>
  <c r="P82" i="33" s="1"/>
  <c r="N76" i="29"/>
  <c r="N121" i="29" s="1" a="1"/>
  <c r="N121" i="29" s="1"/>
  <c r="M62" i="29"/>
  <c r="M121" i="29" s="1" a="1"/>
  <c r="M121" i="29" s="1"/>
  <c r="N206" i="28"/>
  <c r="O220" i="28" s="1"/>
  <c r="M113" i="33" a="1"/>
  <c r="M113" i="33" s="1"/>
  <c r="N72" i="29"/>
  <c r="N117" i="29" s="1" a="1"/>
  <c r="N117" i="29" s="1"/>
  <c r="M53" i="32"/>
  <c r="M112" i="32" s="1" a="1"/>
  <c r="M112" i="32" s="1"/>
  <c r="U59" i="27"/>
  <c r="U118" i="27" s="1" a="1"/>
  <c r="U118" i="27" s="1"/>
  <c r="N204" i="28"/>
  <c r="O218" i="28" s="1"/>
  <c r="N212" i="28"/>
  <c r="O226" i="28" s="1"/>
  <c r="AB276" i="30"/>
  <c r="V52" i="31"/>
  <c r="W66" i="31" s="1"/>
  <c r="X80" i="31" s="1"/>
  <c r="AB278" i="30"/>
  <c r="AB285" i="26"/>
  <c r="U54" i="32"/>
  <c r="U113" i="32" s="1" a="1"/>
  <c r="U113" i="32" s="1"/>
  <c r="U55" i="29"/>
  <c r="U114" i="29" s="1" a="1"/>
  <c r="U114" i="29" s="1"/>
  <c r="AC114" i="29" s="1"/>
  <c r="AB368" i="30"/>
  <c r="M315" i="31" a="1"/>
  <c r="M315" i="31" s="1"/>
  <c r="M390" i="31" s="1"/>
  <c r="M111" i="31" a="1"/>
  <c r="M111" i="31" s="1"/>
  <c r="AC111" i="31" s="1"/>
  <c r="K383" i="33"/>
  <c r="M300" i="32" a="1"/>
  <c r="M300" i="32" s="1"/>
  <c r="M375" i="32" s="1"/>
  <c r="AB278" i="33"/>
  <c r="M317" i="32" a="1"/>
  <c r="M317" i="32" s="1"/>
  <c r="M392" i="32" s="1"/>
  <c r="U56" i="31"/>
  <c r="U115" i="31" s="1" a="1"/>
  <c r="U115" i="31" s="1"/>
  <c r="M145" i="31" a="1"/>
  <c r="M145" i="31" s="1"/>
  <c r="M55" i="27"/>
  <c r="M114" i="27" s="1" a="1"/>
  <c r="M114" i="27" s="1"/>
  <c r="AB365" i="28"/>
  <c r="U59" i="31"/>
  <c r="U118" i="31" s="1" a="1"/>
  <c r="U118" i="31" s="1"/>
  <c r="L377" i="25"/>
  <c r="L421" i="25" s="1"/>
  <c r="N52" i="31"/>
  <c r="O66" i="31" s="1"/>
  <c r="P80" i="31" s="1"/>
  <c r="T377" i="30"/>
  <c r="T421" i="30" s="1"/>
  <c r="AB282" i="29"/>
  <c r="V71" i="29"/>
  <c r="V116" i="29" s="1" a="1"/>
  <c r="V116" i="29" s="1"/>
  <c r="V61" i="33"/>
  <c r="W75" i="33" s="1"/>
  <c r="X89" i="33" s="1"/>
  <c r="S406" i="30"/>
  <c r="AA406" i="30" s="1"/>
  <c r="M55" i="32"/>
  <c r="M114" i="32" s="1" a="1"/>
  <c r="M114" i="32" s="1"/>
  <c r="M298" i="31" a="1"/>
  <c r="M298" i="31" s="1"/>
  <c r="M373" i="31" s="1"/>
  <c r="K349" i="29"/>
  <c r="N223" i="31"/>
  <c r="O237" i="31" s="1"/>
  <c r="P251" i="31" s="1"/>
  <c r="AA384" i="31"/>
  <c r="V63" i="31"/>
  <c r="W77" i="31" s="1"/>
  <c r="X91" i="31" s="1"/>
  <c r="M145" i="32" a="1"/>
  <c r="M145" i="32" s="1"/>
  <c r="S412" i="30"/>
  <c r="AA412" i="30" s="1"/>
  <c r="AA308" i="26"/>
  <c r="AA275" i="29"/>
  <c r="AB279" i="30"/>
  <c r="N52" i="32"/>
  <c r="O66" i="32" s="1"/>
  <c r="P80" i="32" s="1"/>
  <c r="N59" i="31"/>
  <c r="O73" i="31" s="1"/>
  <c r="P87" i="31" s="1"/>
  <c r="M59" i="27"/>
  <c r="M118" i="27" s="1" a="1"/>
  <c r="M118" i="27" s="1"/>
  <c r="M118" i="31" a="1"/>
  <c r="M118" i="31" s="1"/>
  <c r="U157" i="33"/>
  <c r="M54" i="31"/>
  <c r="M113" i="31" s="1" a="1"/>
  <c r="M113" i="31" s="1"/>
  <c r="T286" i="30"/>
  <c r="V55" i="31"/>
  <c r="M297" i="31" a="1"/>
  <c r="M297" i="31" s="1"/>
  <c r="M372" i="31" s="1"/>
  <c r="N53" i="31"/>
  <c r="O67" i="31" s="1"/>
  <c r="P81" i="31" s="1"/>
  <c r="N43" i="31"/>
  <c r="N45" i="31"/>
  <c r="O59" i="31" s="1"/>
  <c r="N55" i="33"/>
  <c r="O69" i="33" s="1"/>
  <c r="P83" i="33" s="1"/>
  <c r="U114" i="31" a="1"/>
  <c r="U114" i="31" s="1"/>
  <c r="N59" i="32"/>
  <c r="N39" i="31"/>
  <c r="V43" i="31"/>
  <c r="W57" i="31" s="1"/>
  <c r="V61" i="32"/>
  <c r="M60" i="33"/>
  <c r="M119" i="33" s="1" a="1"/>
  <c r="M119" i="33" s="1"/>
  <c r="AC119" i="33" s="1"/>
  <c r="M314" i="31" a="1"/>
  <c r="M314" i="31" s="1"/>
  <c r="M389" i="31" s="1"/>
  <c r="U120" i="33" a="1"/>
  <c r="U120" i="33" s="1"/>
  <c r="N44" i="31"/>
  <c r="V47" i="31"/>
  <c r="M63" i="27"/>
  <c r="M122" i="27" s="1" a="1"/>
  <c r="M122" i="27" s="1"/>
  <c r="M146" i="31" a="1"/>
  <c r="M146" i="31" s="1"/>
  <c r="K383" i="27"/>
  <c r="AB277" i="30"/>
  <c r="N48" i="31"/>
  <c r="O62" i="31" s="1"/>
  <c r="F15" i="31"/>
  <c r="M114" i="33" a="1"/>
  <c r="M114" i="33" s="1"/>
  <c r="N58" i="33"/>
  <c r="O72" i="33" s="1"/>
  <c r="P86" i="33" s="1"/>
  <c r="AB368" i="29"/>
  <c r="M57" i="31"/>
  <c r="M116" i="31" s="1" a="1"/>
  <c r="M116" i="31" s="1"/>
  <c r="M56" i="33"/>
  <c r="M115" i="33" s="1" a="1"/>
  <c r="M115" i="33" s="1"/>
  <c r="N47" i="31"/>
  <c r="O61" i="31" s="1"/>
  <c r="U53" i="32"/>
  <c r="U112" i="32" s="1" a="1"/>
  <c r="U112" i="32" s="1"/>
  <c r="AB291" i="30"/>
  <c r="AB365" i="33"/>
  <c r="AB389" i="29"/>
  <c r="V45" i="31"/>
  <c r="T319" i="30"/>
  <c r="AA284" i="29"/>
  <c r="V48" i="31"/>
  <c r="N66" i="29"/>
  <c r="N145" i="29" s="1" a="1"/>
  <c r="N145" i="29" s="1"/>
  <c r="L412" i="25"/>
  <c r="V39" i="31"/>
  <c r="L383" i="30"/>
  <c r="V44" i="31"/>
  <c r="AA282" i="31"/>
  <c r="V52" i="33"/>
  <c r="W66" i="33" s="1"/>
  <c r="X80" i="33" s="1"/>
  <c r="U111" i="33" a="1"/>
  <c r="U111" i="33" s="1"/>
  <c r="V42" i="31"/>
  <c r="AA356" i="30"/>
  <c r="L411" i="25"/>
  <c r="U56" i="27"/>
  <c r="U115" i="27" s="1" a="1"/>
  <c r="U115" i="27" s="1"/>
  <c r="N42" i="31"/>
  <c r="O56" i="31" s="1"/>
  <c r="AA279" i="32"/>
  <c r="AA409" i="30"/>
  <c r="V53" i="32"/>
  <c r="L409" i="25"/>
  <c r="U62" i="31"/>
  <c r="U121" i="31" s="1" a="1"/>
  <c r="U121" i="31" s="1"/>
  <c r="L286" i="25"/>
  <c r="AA275" i="26"/>
  <c r="N40" i="31"/>
  <c r="V40" i="31"/>
  <c r="W54" i="31" s="1"/>
  <c r="M117" i="33" a="1"/>
  <c r="M117" i="33" s="1"/>
  <c r="L415" i="25"/>
  <c r="K383" i="29"/>
  <c r="AB281" i="25"/>
  <c r="T302" i="30"/>
  <c r="T378" i="30" s="1"/>
  <c r="N55" i="31"/>
  <c r="O69" i="31" s="1"/>
  <c r="P83" i="31" s="1"/>
  <c r="M55" i="31"/>
  <c r="M114" i="31" s="1" a="1"/>
  <c r="M114" i="31" s="1"/>
  <c r="N63" i="31"/>
  <c r="O77" i="31" s="1"/>
  <c r="P91" i="31" s="1"/>
  <c r="M63" i="31"/>
  <c r="M122" i="31" s="1" a="1"/>
  <c r="M122" i="31" s="1"/>
  <c r="AC122" i="31" s="1"/>
  <c r="N63" i="33"/>
  <c r="O77" i="33" s="1"/>
  <c r="P91" i="33" s="1"/>
  <c r="M63" i="33"/>
  <c r="M122" i="33" s="1" a="1"/>
  <c r="M122" i="33" s="1"/>
  <c r="N57" i="33"/>
  <c r="O71" i="33" s="1"/>
  <c r="P85" i="33" s="1"/>
  <c r="M57" i="33"/>
  <c r="M116" i="33" s="1" a="1"/>
  <c r="M116" i="33" s="1"/>
  <c r="V57" i="31"/>
  <c r="W71" i="31" s="1"/>
  <c r="X85" i="31" s="1"/>
  <c r="U57" i="31"/>
  <c r="U116" i="31" s="1" a="1"/>
  <c r="U116" i="31" s="1"/>
  <c r="U62" i="33"/>
  <c r="U121" i="33" s="1" a="1"/>
  <c r="U121" i="33" s="1"/>
  <c r="N61" i="31"/>
  <c r="O75" i="31" s="1"/>
  <c r="P89" i="31" s="1"/>
  <c r="M61" i="31"/>
  <c r="M120" i="31" s="1" a="1"/>
  <c r="M120" i="31" s="1"/>
  <c r="V54" i="31"/>
  <c r="W68" i="31" s="1"/>
  <c r="X82" i="31" s="1"/>
  <c r="N61" i="33"/>
  <c r="O75" i="33" s="1"/>
  <c r="P89" i="33" s="1"/>
  <c r="M61" i="33"/>
  <c r="M120" i="33" s="1" a="1"/>
  <c r="M120" i="33" s="1"/>
  <c r="M281" i="31" a="1"/>
  <c r="M281" i="31" s="1"/>
  <c r="M284" i="32" a="1"/>
  <c r="M284" i="32" s="1"/>
  <c r="M358" i="32" s="1"/>
  <c r="V59" i="33"/>
  <c r="W73" i="33" s="1"/>
  <c r="X87" i="33" s="1"/>
  <c r="L319" i="25"/>
  <c r="N62" i="31"/>
  <c r="O76" i="31" s="1"/>
  <c r="P90" i="31" s="1"/>
  <c r="M62" i="31"/>
  <c r="M121" i="31" s="1" a="1"/>
  <c r="M121" i="31" s="1"/>
  <c r="U118" i="33" a="1"/>
  <c r="U118" i="33" s="1"/>
  <c r="AB282" i="31"/>
  <c r="L302" i="25"/>
  <c r="L378" i="25" s="1"/>
  <c r="M307" i="31" a="1"/>
  <c r="M307" i="31" s="1"/>
  <c r="U115" i="33" a="1"/>
  <c r="U115" i="33" s="1"/>
  <c r="U60" i="31"/>
  <c r="U119" i="31" s="1" a="1"/>
  <c r="U119" i="31" s="1"/>
  <c r="AC119" i="31" s="1"/>
  <c r="V57" i="33"/>
  <c r="W71" i="33" s="1"/>
  <c r="X85" i="33" s="1"/>
  <c r="U57" i="33"/>
  <c r="V56" i="33"/>
  <c r="W70" i="33" s="1"/>
  <c r="X84" i="33" s="1"/>
  <c r="N59" i="33"/>
  <c r="O73" i="33" s="1"/>
  <c r="P87" i="33" s="1"/>
  <c r="M59" i="33"/>
  <c r="M118" i="33" s="1" a="1"/>
  <c r="M118" i="33" s="1"/>
  <c r="AB279" i="25"/>
  <c r="V53" i="31"/>
  <c r="W67" i="31" s="1"/>
  <c r="X81" i="31" s="1"/>
  <c r="AB297" i="30"/>
  <c r="U204" i="27"/>
  <c r="U277" i="27" s="1" a="1"/>
  <c r="U277" i="27" s="1"/>
  <c r="U58" i="31"/>
  <c r="U117" i="31" s="1" a="1"/>
  <c r="U117" i="31" s="1"/>
  <c r="N56" i="31"/>
  <c r="O70" i="31" s="1"/>
  <c r="P84" i="31" s="1"/>
  <c r="M56" i="31"/>
  <c r="M115" i="31" s="1" a="1"/>
  <c r="M115" i="31" s="1"/>
  <c r="AA308" i="29"/>
  <c r="U146" i="31" a="1"/>
  <c r="U146" i="31" s="1"/>
  <c r="U212" i="27"/>
  <c r="V226" i="27" s="1"/>
  <c r="W240" i="27" s="1"/>
  <c r="X254" i="27" s="1"/>
  <c r="L407" i="25"/>
  <c r="U61" i="31"/>
  <c r="U120" i="31" s="1" a="1"/>
  <c r="U120" i="31" s="1"/>
  <c r="AA283" i="31"/>
  <c r="U145" i="31" a="1"/>
  <c r="U145" i="31" s="1"/>
  <c r="U203" i="27"/>
  <c r="U292" i="27" s="1" a="1"/>
  <c r="U292" i="27" s="1"/>
  <c r="U367" i="27" s="1"/>
  <c r="S415" i="30"/>
  <c r="AA415" i="30" s="1"/>
  <c r="AB387" i="31"/>
  <c r="AA411" i="30"/>
  <c r="AB365" i="32"/>
  <c r="AB279" i="27"/>
  <c r="AA284" i="26"/>
  <c r="AA285" i="26"/>
  <c r="AA282" i="25"/>
  <c r="AB281" i="31"/>
  <c r="AB280" i="30"/>
  <c r="AA281" i="25"/>
  <c r="K360" i="30"/>
  <c r="K420" i="30" s="1"/>
  <c r="AA284" i="31"/>
  <c r="AB281" i="30"/>
  <c r="AA410" i="30"/>
  <c r="S408" i="30"/>
  <c r="AA408" i="30" s="1"/>
  <c r="AB280" i="29"/>
  <c r="T355" i="31"/>
  <c r="AB355" i="31" s="1"/>
  <c r="AA359" i="30"/>
  <c r="AA350" i="30"/>
  <c r="S407" i="30"/>
  <c r="AA407" i="30" s="1"/>
  <c r="AB284" i="27"/>
  <c r="L349" i="30"/>
  <c r="AA275" i="25"/>
  <c r="AA285" i="31"/>
  <c r="K383" i="25"/>
  <c r="U211" i="27"/>
  <c r="U300" i="27" s="1" a="1"/>
  <c r="U300" i="27" s="1"/>
  <c r="U375" i="27" s="1"/>
  <c r="AB285" i="28"/>
  <c r="AA275" i="33"/>
  <c r="S353" i="32"/>
  <c r="AA353" i="32" s="1"/>
  <c r="AA308" i="33"/>
  <c r="L383" i="27"/>
  <c r="AA388" i="28"/>
  <c r="U202" i="27"/>
  <c r="V216" i="27" s="1"/>
  <c r="W230" i="27" s="1"/>
  <c r="X244" i="27" s="1"/>
  <c r="M290" i="31" a="1"/>
  <c r="M290" i="31" s="1"/>
  <c r="M365" i="31" s="1"/>
  <c r="S413" i="30"/>
  <c r="AA413" i="30" s="1"/>
  <c r="U210" i="27"/>
  <c r="V224" i="27" s="1"/>
  <c r="W238" i="27" s="1"/>
  <c r="X252" i="27" s="1"/>
  <c r="M274" i="31" a="1"/>
  <c r="M274" i="31" s="1"/>
  <c r="AA276" i="26"/>
  <c r="U209" i="27"/>
  <c r="V223" i="27" s="1"/>
  <c r="W237" i="27" s="1"/>
  <c r="X251" i="27" s="1"/>
  <c r="U201" i="27"/>
  <c r="U290" i="27" s="1" a="1"/>
  <c r="U290" i="27" s="1"/>
  <c r="U365" i="27" s="1"/>
  <c r="AB276" i="27"/>
  <c r="U208" i="27"/>
  <c r="V222" i="27" s="1"/>
  <c r="W236" i="27" s="1"/>
  <c r="X250" i="27" s="1"/>
  <c r="AB277" i="26"/>
  <c r="U207" i="27"/>
  <c r="U296" i="27" s="1" a="1"/>
  <c r="U296" i="27" s="1"/>
  <c r="U371" i="27" s="1"/>
  <c r="AA308" i="25"/>
  <c r="U206" i="27"/>
  <c r="U312" i="27" s="1" a="1"/>
  <c r="U312" i="27" s="1"/>
  <c r="U387" i="27" s="1"/>
  <c r="AA283" i="27"/>
  <c r="AA387" i="28"/>
  <c r="M62" i="30"/>
  <c r="M121" i="30" s="1" a="1"/>
  <c r="M121" i="30" s="1"/>
  <c r="M61" i="27"/>
  <c r="M120" i="27" s="1" a="1"/>
  <c r="M120" i="27" s="1"/>
  <c r="AA282" i="29"/>
  <c r="U55" i="30"/>
  <c r="U114" i="30" s="1" a="1"/>
  <c r="U114" i="30" s="1"/>
  <c r="M293" i="32" a="1"/>
  <c r="M293" i="32" s="1"/>
  <c r="M368" i="32" s="1"/>
  <c r="AB393" i="26"/>
  <c r="AB314" i="30"/>
  <c r="M56" i="27"/>
  <c r="M115" i="27" s="1" a="1"/>
  <c r="M115" i="27" s="1"/>
  <c r="AB284" i="26"/>
  <c r="AA283" i="25"/>
  <c r="AB367" i="26"/>
  <c r="AB279" i="33"/>
  <c r="AA277" i="26"/>
  <c r="K349" i="32"/>
  <c r="AA390" i="28"/>
  <c r="AA275" i="32"/>
  <c r="L383" i="26"/>
  <c r="T353" i="33"/>
  <c r="AB353" i="33" s="1"/>
  <c r="AB374" i="32"/>
  <c r="AB281" i="27"/>
  <c r="AB292" i="30"/>
  <c r="K413" i="28"/>
  <c r="K406" i="29"/>
  <c r="K413" i="26"/>
  <c r="AB280" i="31"/>
  <c r="AB368" i="31"/>
  <c r="AB277" i="28"/>
  <c r="K409" i="32"/>
  <c r="M314" i="32" a="1"/>
  <c r="M314" i="32" s="1"/>
  <c r="M389" i="32" s="1"/>
  <c r="AA384" i="27"/>
  <c r="T356" i="31"/>
  <c r="AB356" i="31" s="1"/>
  <c r="N344" i="29"/>
  <c r="K408" i="26"/>
  <c r="M60" i="30"/>
  <c r="M119" i="30" s="1" a="1"/>
  <c r="M119" i="30" s="1"/>
  <c r="K405" i="30"/>
  <c r="K415" i="27"/>
  <c r="M310" i="32" a="1"/>
  <c r="M310" i="32" s="1"/>
  <c r="M385" i="32" s="1"/>
  <c r="AA386" i="27"/>
  <c r="K413" i="32"/>
  <c r="AA386" i="32"/>
  <c r="K383" i="28"/>
  <c r="K410" i="32"/>
  <c r="AB373" i="27"/>
  <c r="L409" i="29"/>
  <c r="AB280" i="32"/>
  <c r="K408" i="28"/>
  <c r="K414" i="32"/>
  <c r="AB279" i="31"/>
  <c r="AB277" i="31"/>
  <c r="K409" i="27"/>
  <c r="K407" i="25"/>
  <c r="K408" i="32"/>
  <c r="AB315" i="30"/>
  <c r="K406" i="31"/>
  <c r="L414" i="26"/>
  <c r="K409" i="28"/>
  <c r="K412" i="29"/>
  <c r="K415" i="26"/>
  <c r="AB365" i="31"/>
  <c r="L411" i="26"/>
  <c r="K415" i="28"/>
  <c r="K413" i="27"/>
  <c r="L414" i="33"/>
  <c r="K410" i="33"/>
  <c r="L408" i="28"/>
  <c r="L412" i="32"/>
  <c r="AB389" i="28"/>
  <c r="L407" i="29"/>
  <c r="L407" i="33"/>
  <c r="L408" i="29"/>
  <c r="K412" i="32"/>
  <c r="N205" i="28"/>
  <c r="O219" i="28" s="1"/>
  <c r="K414" i="29"/>
  <c r="L407" i="27"/>
  <c r="M277" i="32" a="1"/>
  <c r="M277" i="32" s="1"/>
  <c r="K407" i="32"/>
  <c r="K407" i="28"/>
  <c r="L409" i="27"/>
  <c r="L415" i="29"/>
  <c r="L412" i="26"/>
  <c r="K410" i="31"/>
  <c r="AA277" i="27"/>
  <c r="N211" i="28"/>
  <c r="O225" i="28" s="1"/>
  <c r="AA385" i="27"/>
  <c r="M281" i="32" a="1"/>
  <c r="M281" i="32" s="1"/>
  <c r="M355" i="32" s="1"/>
  <c r="K409" i="25"/>
  <c r="K406" i="33"/>
  <c r="L408" i="27"/>
  <c r="K410" i="29"/>
  <c r="L414" i="32"/>
  <c r="M297" i="32" a="1"/>
  <c r="M297" i="32" s="1"/>
  <c r="M372" i="32" s="1"/>
  <c r="K414" i="26"/>
  <c r="K412" i="25"/>
  <c r="K414" i="25"/>
  <c r="K394" i="30"/>
  <c r="K422" i="30" s="1"/>
  <c r="K407" i="26"/>
  <c r="L409" i="32"/>
  <c r="L406" i="32"/>
  <c r="K411" i="32"/>
  <c r="L407" i="28"/>
  <c r="AB313" i="30"/>
  <c r="K414" i="31"/>
  <c r="AB388" i="32"/>
  <c r="K349" i="25"/>
  <c r="N201" i="28"/>
  <c r="O215" i="28" s="1"/>
  <c r="K412" i="26"/>
  <c r="L409" i="28"/>
  <c r="L414" i="28"/>
  <c r="L413" i="32"/>
  <c r="AA393" i="25"/>
  <c r="K415" i="29"/>
  <c r="AB293" i="30"/>
  <c r="S356" i="29"/>
  <c r="L408" i="32"/>
  <c r="AA283" i="28"/>
  <c r="L411" i="27"/>
  <c r="K409" i="31"/>
  <c r="K408" i="25"/>
  <c r="AB386" i="28"/>
  <c r="L413" i="26"/>
  <c r="K412" i="33"/>
  <c r="L411" i="32"/>
  <c r="K411" i="33"/>
  <c r="AB391" i="33"/>
  <c r="L411" i="31"/>
  <c r="K413" i="25"/>
  <c r="K407" i="29"/>
  <c r="AB392" i="28"/>
  <c r="L410" i="33"/>
  <c r="L414" i="31"/>
  <c r="V67" i="29"/>
  <c r="V112" i="29" s="1" a="1"/>
  <c r="V112" i="29" s="1"/>
  <c r="L406" i="31"/>
  <c r="K412" i="27"/>
  <c r="AA308" i="32"/>
  <c r="L406" i="33"/>
  <c r="K408" i="27"/>
  <c r="K406" i="26"/>
  <c r="L407" i="26"/>
  <c r="L408" i="33"/>
  <c r="K411" i="27"/>
  <c r="AB391" i="27"/>
  <c r="L409" i="31"/>
  <c r="L415" i="33"/>
  <c r="K413" i="29"/>
  <c r="L412" i="29"/>
  <c r="L409" i="33"/>
  <c r="AB365" i="29"/>
  <c r="AA308" i="31"/>
  <c r="L406" i="28"/>
  <c r="K409" i="33"/>
  <c r="T359" i="28"/>
  <c r="K406" i="27"/>
  <c r="AB374" i="27"/>
  <c r="L413" i="27"/>
  <c r="L410" i="28"/>
  <c r="L415" i="26"/>
  <c r="K349" i="27"/>
  <c r="AB310" i="30"/>
  <c r="K415" i="33"/>
  <c r="AA275" i="31"/>
  <c r="K415" i="25"/>
  <c r="K408" i="33"/>
  <c r="AA276" i="29"/>
  <c r="L412" i="27"/>
  <c r="K411" i="28"/>
  <c r="K414" i="27"/>
  <c r="K411" i="25"/>
  <c r="L412" i="31"/>
  <c r="M59" i="30"/>
  <c r="M118" i="30" s="1" a="1"/>
  <c r="M118" i="30" s="1"/>
  <c r="U54" i="27"/>
  <c r="U113" i="27" s="1" a="1"/>
  <c r="U113" i="27" s="1"/>
  <c r="AA393" i="27"/>
  <c r="L406" i="27"/>
  <c r="K415" i="31"/>
  <c r="T353" i="27"/>
  <c r="AB353" i="27" s="1"/>
  <c r="L409" i="26"/>
  <c r="L410" i="27"/>
  <c r="K383" i="31"/>
  <c r="L410" i="32"/>
  <c r="AA390" i="33"/>
  <c r="K410" i="28"/>
  <c r="S357" i="25"/>
  <c r="AA357" i="25" s="1"/>
  <c r="L408" i="31"/>
  <c r="K410" i="25"/>
  <c r="M309" i="32" a="1"/>
  <c r="M309" i="32" s="1"/>
  <c r="M384" i="32" s="1"/>
  <c r="K349" i="28"/>
  <c r="K407" i="27"/>
  <c r="L411" i="33"/>
  <c r="L408" i="26"/>
  <c r="K349" i="31"/>
  <c r="AA282" i="33"/>
  <c r="AA284" i="25"/>
  <c r="M292" i="32" a="1"/>
  <c r="M292" i="32" s="1"/>
  <c r="M367" i="32" s="1"/>
  <c r="K407" i="31"/>
  <c r="L413" i="31"/>
  <c r="L412" i="33"/>
  <c r="K410" i="26"/>
  <c r="L349" i="26"/>
  <c r="M307" i="32" a="1"/>
  <c r="M307" i="32" s="1"/>
  <c r="K411" i="31"/>
  <c r="M276" i="32" a="1"/>
  <c r="M276" i="32" s="1"/>
  <c r="K349" i="33"/>
  <c r="T352" i="25"/>
  <c r="K411" i="29"/>
  <c r="L407" i="31"/>
  <c r="L415" i="28"/>
  <c r="K411" i="26"/>
  <c r="M290" i="32" a="1"/>
  <c r="M290" i="32" s="1"/>
  <c r="M365" i="32" s="1"/>
  <c r="L411" i="28"/>
  <c r="L414" i="27"/>
  <c r="AB275" i="26"/>
  <c r="L413" i="33"/>
  <c r="L411" i="30"/>
  <c r="L410" i="31"/>
  <c r="K413" i="31"/>
  <c r="AB390" i="32"/>
  <c r="G12" i="28"/>
  <c r="H13" i="28" s="1"/>
  <c r="L410" i="29"/>
  <c r="S414" i="30"/>
  <c r="AA414" i="30" s="1"/>
  <c r="AB279" i="29"/>
  <c r="T355" i="25"/>
  <c r="T351" i="28"/>
  <c r="AB351" i="28" s="1"/>
  <c r="AB281" i="32"/>
  <c r="K406" i="32"/>
  <c r="AB369" i="31"/>
  <c r="K412" i="28"/>
  <c r="K383" i="32"/>
  <c r="L411" i="29"/>
  <c r="K412" i="31"/>
  <c r="L406" i="26"/>
  <c r="AB276" i="31"/>
  <c r="T350" i="31"/>
  <c r="AB350" i="31" s="1"/>
  <c r="AA280" i="28"/>
  <c r="S354" i="28"/>
  <c r="S410" i="28" s="1"/>
  <c r="AB300" i="30"/>
  <c r="L375" i="30"/>
  <c r="AB375" i="30" s="1"/>
  <c r="AB296" i="29"/>
  <c r="T371" i="29"/>
  <c r="AB371" i="29" s="1"/>
  <c r="K414" i="28"/>
  <c r="K413" i="33"/>
  <c r="AA283" i="26"/>
  <c r="S357" i="26"/>
  <c r="AB284" i="30"/>
  <c r="L358" i="30"/>
  <c r="AB358" i="30" s="1"/>
  <c r="AB310" i="33"/>
  <c r="T385" i="33"/>
  <c r="AB385" i="33" s="1"/>
  <c r="AB365" i="25"/>
  <c r="K410" i="27"/>
  <c r="K348" i="20"/>
  <c r="AA316" i="26"/>
  <c r="S391" i="26"/>
  <c r="AA391" i="26" s="1"/>
  <c r="AB283" i="26"/>
  <c r="T357" i="26"/>
  <c r="AB357" i="26" s="1"/>
  <c r="K408" i="31"/>
  <c r="K407" i="33"/>
  <c r="AB282" i="26"/>
  <c r="T356" i="26"/>
  <c r="AB356" i="26" s="1"/>
  <c r="AB299" i="30"/>
  <c r="L374" i="30"/>
  <c r="AB374" i="30" s="1"/>
  <c r="AB309" i="32"/>
  <c r="T384" i="32"/>
  <c r="AB384" i="32" s="1"/>
  <c r="AB315" i="26"/>
  <c r="T390" i="26"/>
  <c r="AB390" i="26" s="1"/>
  <c r="AB280" i="27"/>
  <c r="T354" i="27"/>
  <c r="AB354" i="27" s="1"/>
  <c r="AB299" i="26"/>
  <c r="T374" i="26"/>
  <c r="AB374" i="26" s="1"/>
  <c r="AB277" i="33"/>
  <c r="T351" i="33"/>
  <c r="AB351" i="33" s="1"/>
  <c r="AA280" i="31"/>
  <c r="S354" i="31"/>
  <c r="AB283" i="30"/>
  <c r="L357" i="30"/>
  <c r="AB357" i="30" s="1"/>
  <c r="AB308" i="28"/>
  <c r="AB292" i="32"/>
  <c r="T367" i="32"/>
  <c r="AB298" i="26"/>
  <c r="T373" i="26"/>
  <c r="AB373" i="26" s="1"/>
  <c r="AB295" i="29"/>
  <c r="T370" i="29"/>
  <c r="AB370" i="29" s="1"/>
  <c r="AB313" i="27"/>
  <c r="T388" i="27"/>
  <c r="AB388" i="27" s="1"/>
  <c r="AA281" i="32"/>
  <c r="S355" i="32"/>
  <c r="AA355" i="32" s="1"/>
  <c r="L410" i="26"/>
  <c r="AA313" i="31"/>
  <c r="S388" i="31"/>
  <c r="AA388" i="31" s="1"/>
  <c r="AB278" i="29"/>
  <c r="T352" i="29"/>
  <c r="AB352" i="29" s="1"/>
  <c r="AB366" i="28"/>
  <c r="AB276" i="32"/>
  <c r="T350" i="32"/>
  <c r="AB350" i="32" s="1"/>
  <c r="AB293" i="25"/>
  <c r="T368" i="25"/>
  <c r="AB368" i="25" s="1"/>
  <c r="L412" i="28"/>
  <c r="AA314" i="33"/>
  <c r="S389" i="33"/>
  <c r="AA389" i="33" s="1"/>
  <c r="AA279" i="28"/>
  <c r="S353" i="28"/>
  <c r="AA353" i="28" s="1"/>
  <c r="AB365" i="26"/>
  <c r="AB285" i="33"/>
  <c r="T359" i="33"/>
  <c r="L415" i="27"/>
  <c r="AA281" i="31"/>
  <c r="S355" i="31"/>
  <c r="T354" i="29"/>
  <c r="K414" i="33"/>
  <c r="K408" i="29"/>
  <c r="AB316" i="30"/>
  <c r="L391" i="30"/>
  <c r="AB391" i="30" s="1"/>
  <c r="AA281" i="33"/>
  <c r="S355" i="33"/>
  <c r="AA355" i="33" s="1"/>
  <c r="AB311" i="29"/>
  <c r="T386" i="29"/>
  <c r="AB386" i="29" s="1"/>
  <c r="AB301" i="33"/>
  <c r="T376" i="33"/>
  <c r="AB376" i="33" s="1"/>
  <c r="AA280" i="32"/>
  <c r="S354" i="32"/>
  <c r="AB310" i="25"/>
  <c r="T385" i="25"/>
  <c r="AB385" i="25" s="1"/>
  <c r="AA314" i="31"/>
  <c r="S389" i="31"/>
  <c r="AA389" i="31" s="1"/>
  <c r="AB300" i="28"/>
  <c r="T375" i="28"/>
  <c r="AB375" i="28" s="1"/>
  <c r="AA313" i="32"/>
  <c r="S388" i="32"/>
  <c r="AA388" i="32" s="1"/>
  <c r="K406" i="28"/>
  <c r="AB314" i="25"/>
  <c r="T389" i="25"/>
  <c r="AB389" i="25" s="1"/>
  <c r="AA315" i="25"/>
  <c r="S390" i="25"/>
  <c r="AA390" i="25" s="1"/>
  <c r="K409" i="29"/>
  <c r="AB295" i="27"/>
  <c r="T370" i="27"/>
  <c r="AB370" i="27" s="1"/>
  <c r="AB285" i="31"/>
  <c r="T359" i="31"/>
  <c r="AB359" i="31" s="1"/>
  <c r="AB297" i="25"/>
  <c r="T372" i="25"/>
  <c r="AB372" i="25" s="1"/>
  <c r="L407" i="32"/>
  <c r="L415" i="32"/>
  <c r="AB311" i="33"/>
  <c r="T386" i="33"/>
  <c r="AB386" i="33" s="1"/>
  <c r="AB301" i="28"/>
  <c r="T376" i="28"/>
  <c r="AB376" i="28" s="1"/>
  <c r="AA315" i="31"/>
  <c r="S390" i="31"/>
  <c r="AA390" i="31" s="1"/>
  <c r="L413" i="29"/>
  <c r="AA282" i="27"/>
  <c r="S356" i="27"/>
  <c r="AA356" i="27" s="1"/>
  <c r="K409" i="26"/>
  <c r="K415" i="32"/>
  <c r="AA314" i="25"/>
  <c r="S389" i="25"/>
  <c r="AA389" i="25" s="1"/>
  <c r="L406" i="29"/>
  <c r="AB276" i="28"/>
  <c r="T350" i="28"/>
  <c r="AB350" i="28" s="1"/>
  <c r="L413" i="28"/>
  <c r="L414" i="29"/>
  <c r="AB292" i="31"/>
  <c r="T367" i="31"/>
  <c r="AB317" i="30"/>
  <c r="L392" i="30"/>
  <c r="AB392" i="30" s="1"/>
  <c r="AB294" i="25"/>
  <c r="T369" i="25"/>
  <c r="AB369" i="25" s="1"/>
  <c r="AB297" i="27"/>
  <c r="T372" i="27"/>
  <c r="AB372" i="27" s="1"/>
  <c r="K406" i="25"/>
  <c r="L415" i="31"/>
  <c r="AB295" i="25"/>
  <c r="T370" i="25"/>
  <c r="AB370" i="25" s="1"/>
  <c r="AB295" i="33"/>
  <c r="T370" i="33"/>
  <c r="AB370" i="33" s="1"/>
  <c r="AB293" i="26"/>
  <c r="T368" i="26"/>
  <c r="AB368" i="26" s="1"/>
  <c r="AB295" i="31"/>
  <c r="T370" i="31"/>
  <c r="AB370" i="31" s="1"/>
  <c r="AA386" i="33"/>
  <c r="AA387" i="33"/>
  <c r="L383" i="29"/>
  <c r="AB368" i="27"/>
  <c r="AB390" i="28"/>
  <c r="K395" i="30"/>
  <c r="T351" i="25"/>
  <c r="AB351" i="25" s="1"/>
  <c r="S358" i="26"/>
  <c r="AB309" i="31"/>
  <c r="T384" i="31"/>
  <c r="AB384" i="31" s="1"/>
  <c r="AB301" i="31"/>
  <c r="T376" i="31"/>
  <c r="AB376" i="31" s="1"/>
  <c r="AB318" i="30"/>
  <c r="L393" i="30"/>
  <c r="AB393" i="30" s="1"/>
  <c r="AA316" i="31"/>
  <c r="S391" i="31"/>
  <c r="AA391" i="31" s="1"/>
  <c r="AB310" i="28"/>
  <c r="T385" i="28"/>
  <c r="AB385" i="28" s="1"/>
  <c r="G12" i="25"/>
  <c r="H13" i="25" s="1"/>
  <c r="T358" i="26"/>
  <c r="AB358" i="26" s="1"/>
  <c r="L383" i="31"/>
  <c r="AA384" i="25"/>
  <c r="AA317" i="27"/>
  <c r="S392" i="27"/>
  <c r="AA392" i="27" s="1"/>
  <c r="T354" i="32"/>
  <c r="AB354" i="32" s="1"/>
  <c r="AB370" i="28"/>
  <c r="AB388" i="28"/>
  <c r="AA385" i="33"/>
  <c r="AB298" i="30"/>
  <c r="AB372" i="28"/>
  <c r="AA389" i="27"/>
  <c r="AB373" i="28"/>
  <c r="AB389" i="26"/>
  <c r="AB374" i="28"/>
  <c r="AA385" i="32"/>
  <c r="AB318" i="31"/>
  <c r="T393" i="31"/>
  <c r="AB393" i="31" s="1"/>
  <c r="AA318" i="26"/>
  <c r="S393" i="26"/>
  <c r="AA393" i="26" s="1"/>
  <c r="AB312" i="25"/>
  <c r="T387" i="25"/>
  <c r="AB387" i="25" s="1"/>
  <c r="AB301" i="30"/>
  <c r="L376" i="30"/>
  <c r="AB376" i="30" s="1"/>
  <c r="AB314" i="32"/>
  <c r="T389" i="32"/>
  <c r="AB389" i="32" s="1"/>
  <c r="AB282" i="27"/>
  <c r="AB293" i="28"/>
  <c r="T368" i="28"/>
  <c r="AB368" i="28" s="1"/>
  <c r="S357" i="28"/>
  <c r="L349" i="31"/>
  <c r="S351" i="26"/>
  <c r="AB387" i="26"/>
  <c r="AB313" i="31"/>
  <c r="T388" i="31"/>
  <c r="AB388" i="31" s="1"/>
  <c r="AA384" i="33"/>
  <c r="S357" i="31"/>
  <c r="AA388" i="26"/>
  <c r="AB317" i="27"/>
  <c r="T392" i="27"/>
  <c r="AB392" i="27" s="1"/>
  <c r="AB371" i="28"/>
  <c r="AB367" i="29"/>
  <c r="AB373" i="32"/>
  <c r="AA387" i="31"/>
  <c r="AB372" i="26"/>
  <c r="AB367" i="33"/>
  <c r="AA390" i="26"/>
  <c r="L377" i="33"/>
  <c r="L421" i="33" s="1"/>
  <c r="AB310" i="31"/>
  <c r="T385" i="31"/>
  <c r="AB385" i="31" s="1"/>
  <c r="AB297" i="32"/>
  <c r="T372" i="32"/>
  <c r="AB372" i="32" s="1"/>
  <c r="AB315" i="27"/>
  <c r="T390" i="27"/>
  <c r="AB390" i="27" s="1"/>
  <c r="AB389" i="33"/>
  <c r="AA316" i="27"/>
  <c r="S391" i="27"/>
  <c r="AA391" i="27" s="1"/>
  <c r="AA317" i="25"/>
  <c r="S392" i="25"/>
  <c r="AA392" i="25" s="1"/>
  <c r="L377" i="32"/>
  <c r="L421" i="32" s="1"/>
  <c r="AB386" i="32"/>
  <c r="AA393" i="28"/>
  <c r="AB370" i="26"/>
  <c r="T358" i="25"/>
  <c r="AB358" i="25" s="1"/>
  <c r="AB296" i="31"/>
  <c r="T371" i="31"/>
  <c r="AB371" i="31" s="1"/>
  <c r="AA385" i="28"/>
  <c r="T355" i="27"/>
  <c r="AB355" i="27" s="1"/>
  <c r="AA386" i="25"/>
  <c r="AB300" i="27"/>
  <c r="T375" i="27"/>
  <c r="AB375" i="27" s="1"/>
  <c r="AA384" i="32"/>
  <c r="AB384" i="29"/>
  <c r="AA388" i="33"/>
  <c r="S356" i="25"/>
  <c r="AA356" i="25" s="1"/>
  <c r="AB372" i="33"/>
  <c r="AA309" i="29"/>
  <c r="S384" i="29"/>
  <c r="AA384" i="29" s="1"/>
  <c r="AB369" i="32"/>
  <c r="AA393" i="29"/>
  <c r="AB387" i="28"/>
  <c r="AA312" i="32"/>
  <c r="S387" i="32"/>
  <c r="AA387" i="32" s="1"/>
  <c r="S360" i="30"/>
  <c r="S420" i="30" s="1"/>
  <c r="AB374" i="33"/>
  <c r="AB309" i="27"/>
  <c r="T384" i="27"/>
  <c r="AB384" i="27" s="1"/>
  <c r="AB366" i="33"/>
  <c r="S355" i="25"/>
  <c r="AA355" i="25" s="1"/>
  <c r="AB393" i="27"/>
  <c r="AB392" i="33"/>
  <c r="AB366" i="31"/>
  <c r="AB385" i="29"/>
  <c r="AB384" i="33"/>
  <c r="AB391" i="28"/>
  <c r="AB386" i="26"/>
  <c r="AA385" i="31"/>
  <c r="S358" i="25"/>
  <c r="AA358" i="25" s="1"/>
  <c r="AB292" i="27"/>
  <c r="T367" i="27"/>
  <c r="AB367" i="27" s="1"/>
  <c r="AB376" i="27"/>
  <c r="AB393" i="29"/>
  <c r="AB375" i="33"/>
  <c r="S357" i="27"/>
  <c r="S356" i="31"/>
  <c r="AB386" i="31"/>
  <c r="AB369" i="26"/>
  <c r="AB369" i="28"/>
  <c r="AA387" i="29"/>
  <c r="AA387" i="25"/>
  <c r="AA387" i="26"/>
  <c r="AA388" i="25"/>
  <c r="AB376" i="29"/>
  <c r="S350" i="31"/>
  <c r="S406" i="31" s="1"/>
  <c r="AB317" i="25"/>
  <c r="T392" i="25"/>
  <c r="AB392" i="25" s="1"/>
  <c r="AB297" i="29"/>
  <c r="T372" i="29"/>
  <c r="AB372" i="29" s="1"/>
  <c r="AB318" i="28"/>
  <c r="T393" i="28"/>
  <c r="AB393" i="28" s="1"/>
  <c r="AB312" i="30"/>
  <c r="L387" i="30"/>
  <c r="AB387" i="30" s="1"/>
  <c r="T356" i="25"/>
  <c r="AB356" i="25" s="1"/>
  <c r="AA385" i="29"/>
  <c r="T356" i="29"/>
  <c r="AB356" i="29" s="1"/>
  <c r="AB365" i="27"/>
  <c r="T351" i="31"/>
  <c r="L383" i="28"/>
  <c r="AA387" i="27"/>
  <c r="AA392" i="32"/>
  <c r="S350" i="26"/>
  <c r="AB386" i="27"/>
  <c r="AB293" i="33"/>
  <c r="T368" i="33"/>
  <c r="AB316" i="32"/>
  <c r="T391" i="32"/>
  <c r="AB391" i="32" s="1"/>
  <c r="AA314" i="28"/>
  <c r="S389" i="28"/>
  <c r="AA389" i="28" s="1"/>
  <c r="AB294" i="33"/>
  <c r="T369" i="33"/>
  <c r="AB369" i="33" s="1"/>
  <c r="AB296" i="32"/>
  <c r="T371" i="32"/>
  <c r="AB371" i="32" s="1"/>
  <c r="AB300" i="25"/>
  <c r="T375" i="25"/>
  <c r="AB375" i="25" s="1"/>
  <c r="AA316" i="25"/>
  <c r="S391" i="25"/>
  <c r="AA391" i="25" s="1"/>
  <c r="AB309" i="26"/>
  <c r="T384" i="26"/>
  <c r="AB384" i="26" s="1"/>
  <c r="AB295" i="30"/>
  <c r="L370" i="30"/>
  <c r="AB370" i="30" s="1"/>
  <c r="AB315" i="25"/>
  <c r="T390" i="25"/>
  <c r="AB390" i="25" s="1"/>
  <c r="AA391" i="33"/>
  <c r="AB373" i="33"/>
  <c r="AA393" i="33"/>
  <c r="L349" i="28"/>
  <c r="T356" i="27"/>
  <c r="AA391" i="32"/>
  <c r="AA388" i="27"/>
  <c r="L349" i="33"/>
  <c r="AB369" i="27"/>
  <c r="AB309" i="30"/>
  <c r="L384" i="30"/>
  <c r="AB384" i="30" s="1"/>
  <c r="AB313" i="25"/>
  <c r="T388" i="25"/>
  <c r="AB388" i="25" s="1"/>
  <c r="AB317" i="26"/>
  <c r="T392" i="26"/>
  <c r="AB392" i="26" s="1"/>
  <c r="AA310" i="26"/>
  <c r="S385" i="26"/>
  <c r="AA385" i="26" s="1"/>
  <c r="AA316" i="28"/>
  <c r="S391" i="28"/>
  <c r="AA391" i="28" s="1"/>
  <c r="AB374" i="29"/>
  <c r="AB376" i="32"/>
  <c r="AB298" i="25"/>
  <c r="T373" i="25"/>
  <c r="AB373" i="25" s="1"/>
  <c r="AB316" i="25"/>
  <c r="T391" i="25"/>
  <c r="AB391" i="25" s="1"/>
  <c r="S359" i="26"/>
  <c r="AA359" i="26" s="1"/>
  <c r="AA392" i="33"/>
  <c r="AB296" i="30"/>
  <c r="L371" i="30"/>
  <c r="AB371" i="30" s="1"/>
  <c r="AB301" i="25"/>
  <c r="T376" i="25"/>
  <c r="AB376" i="25" s="1"/>
  <c r="L383" i="33"/>
  <c r="T353" i="31"/>
  <c r="AB353" i="31" s="1"/>
  <c r="AB392" i="32"/>
  <c r="L359" i="30"/>
  <c r="AB359" i="30" s="1"/>
  <c r="L350" i="30"/>
  <c r="AB350" i="30" s="1"/>
  <c r="L356" i="30"/>
  <c r="L412" i="30" s="1"/>
  <c r="AB294" i="29"/>
  <c r="T369" i="29"/>
  <c r="AB369" i="29" s="1"/>
  <c r="AB318" i="33"/>
  <c r="T393" i="33"/>
  <c r="AB393" i="33" s="1"/>
  <c r="AB312" i="27"/>
  <c r="T387" i="27"/>
  <c r="AB387" i="27" s="1"/>
  <c r="AB312" i="29"/>
  <c r="T387" i="29"/>
  <c r="AB387" i="29" s="1"/>
  <c r="AB309" i="28"/>
  <c r="T384" i="28"/>
  <c r="AB384" i="28" s="1"/>
  <c r="AB296" i="25"/>
  <c r="T371" i="25"/>
  <c r="AB371" i="25" s="1"/>
  <c r="AB300" i="26"/>
  <c r="T375" i="26"/>
  <c r="AB375" i="26" s="1"/>
  <c r="U60" i="30"/>
  <c r="U119" i="30" s="1" a="1"/>
  <c r="U119" i="30" s="1"/>
  <c r="AB391" i="29"/>
  <c r="S358" i="29"/>
  <c r="AA358" i="29" s="1"/>
  <c r="AB299" i="25"/>
  <c r="T374" i="25"/>
  <c r="AB374" i="25" s="1"/>
  <c r="AA318" i="31"/>
  <c r="S393" i="31"/>
  <c r="AA393" i="31" s="1"/>
  <c r="AB291" i="25"/>
  <c r="T366" i="25"/>
  <c r="AB366" i="25" s="1"/>
  <c r="AA285" i="27"/>
  <c r="S395" i="30"/>
  <c r="AA386" i="26"/>
  <c r="T353" i="25"/>
  <c r="N203" i="28"/>
  <c r="O217" i="28" s="1"/>
  <c r="T352" i="33"/>
  <c r="AB352" i="33" s="1"/>
  <c r="T354" i="25"/>
  <c r="T359" i="25"/>
  <c r="AB374" i="31"/>
  <c r="AB388" i="26"/>
  <c r="T357" i="25"/>
  <c r="AB366" i="32"/>
  <c r="AA393" i="32"/>
  <c r="L351" i="30"/>
  <c r="L407" i="30" s="1"/>
  <c r="AB311" i="25"/>
  <c r="T386" i="25"/>
  <c r="AB386" i="25" s="1"/>
  <c r="AB314" i="27"/>
  <c r="T389" i="27"/>
  <c r="AB389" i="27" s="1"/>
  <c r="AB292" i="28"/>
  <c r="T367" i="28"/>
  <c r="AB367" i="28" s="1"/>
  <c r="AA315" i="29"/>
  <c r="S390" i="29"/>
  <c r="AA390" i="29" s="1"/>
  <c r="AB291" i="26"/>
  <c r="T366" i="26"/>
  <c r="AB366" i="26" s="1"/>
  <c r="M55" i="30"/>
  <c r="M114" i="30" s="1" a="1"/>
  <c r="M114" i="30" s="1"/>
  <c r="AB311" i="30"/>
  <c r="L386" i="30"/>
  <c r="AB386" i="30" s="1"/>
  <c r="AB390" i="33"/>
  <c r="AA386" i="28"/>
  <c r="AB318" i="25"/>
  <c r="T393" i="25"/>
  <c r="AB393" i="25" s="1"/>
  <c r="L377" i="28"/>
  <c r="L421" i="28" s="1"/>
  <c r="AB371" i="26"/>
  <c r="K349" i="26"/>
  <c r="AB375" i="32"/>
  <c r="L353" i="30"/>
  <c r="AB353" i="30" s="1"/>
  <c r="AB388" i="33"/>
  <c r="AA389" i="29"/>
  <c r="AB294" i="30"/>
  <c r="L369" i="30"/>
  <c r="AB369" i="30" s="1"/>
  <c r="AA317" i="29"/>
  <c r="S392" i="29"/>
  <c r="AA392" i="29" s="1"/>
  <c r="AB393" i="32"/>
  <c r="AB385" i="32"/>
  <c r="AA385" i="25"/>
  <c r="T359" i="26"/>
  <c r="T350" i="25"/>
  <c r="AB350" i="25" s="1"/>
  <c r="N210" i="28"/>
  <c r="O224" i="28" s="1"/>
  <c r="AB351" i="29"/>
  <c r="S358" i="31"/>
  <c r="AA358" i="31" s="1"/>
  <c r="AA316" i="29"/>
  <c r="S391" i="29"/>
  <c r="AA391" i="29" s="1"/>
  <c r="AB391" i="31"/>
  <c r="K383" i="26"/>
  <c r="AB387" i="32"/>
  <c r="L352" i="30"/>
  <c r="AB352" i="30" s="1"/>
  <c r="AB296" i="27"/>
  <c r="T371" i="27"/>
  <c r="AB371" i="27" s="1"/>
  <c r="AB313" i="29"/>
  <c r="T388" i="29"/>
  <c r="AB388" i="29" s="1"/>
  <c r="AA317" i="26"/>
  <c r="S392" i="26"/>
  <c r="AA392" i="26" s="1"/>
  <c r="AB371" i="33"/>
  <c r="AB298" i="29"/>
  <c r="T373" i="29"/>
  <c r="AB373" i="29" s="1"/>
  <c r="S350" i="29"/>
  <c r="AA392" i="28"/>
  <c r="T351" i="26"/>
  <c r="AB351" i="26" s="1"/>
  <c r="AB368" i="32"/>
  <c r="AA386" i="29"/>
  <c r="AB309" i="25"/>
  <c r="T384" i="25"/>
  <c r="AB384" i="25" s="1"/>
  <c r="AB291" i="29"/>
  <c r="T366" i="29"/>
  <c r="AB392" i="29"/>
  <c r="AB298" i="31"/>
  <c r="T373" i="31"/>
  <c r="AB373" i="31" s="1"/>
  <c r="L349" i="32"/>
  <c r="AB375" i="31"/>
  <c r="AB315" i="29"/>
  <c r="T390" i="29"/>
  <c r="AB390" i="29" s="1"/>
  <c r="AB301" i="26"/>
  <c r="T376" i="26"/>
  <c r="AB376" i="26" s="1"/>
  <c r="L377" i="27"/>
  <c r="L421" i="27" s="1"/>
  <c r="AA384" i="28"/>
  <c r="AA315" i="32"/>
  <c r="S390" i="32"/>
  <c r="AA390" i="32" s="1"/>
  <c r="AB366" i="27"/>
  <c r="AB314" i="31"/>
  <c r="T389" i="31"/>
  <c r="AB389" i="31" s="1"/>
  <c r="AB292" i="25"/>
  <c r="T367" i="25"/>
  <c r="AB367" i="25" s="1"/>
  <c r="AB308" i="29"/>
  <c r="AA388" i="29"/>
  <c r="AB375" i="29"/>
  <c r="AA389" i="26"/>
  <c r="L383" i="32"/>
  <c r="AA315" i="27"/>
  <c r="S390" i="27"/>
  <c r="AA390" i="27" s="1"/>
  <c r="AA389" i="32"/>
  <c r="AB316" i="26"/>
  <c r="T391" i="26"/>
  <c r="AB391" i="26" s="1"/>
  <c r="AB312" i="33"/>
  <c r="T387" i="33"/>
  <c r="AB387" i="33" s="1"/>
  <c r="AA309" i="26"/>
  <c r="S384" i="26"/>
  <c r="AA384" i="26" s="1"/>
  <c r="M56" i="30"/>
  <c r="M115" i="30" s="1" a="1"/>
  <c r="M115" i="30" s="1"/>
  <c r="AA317" i="31"/>
  <c r="S392" i="31"/>
  <c r="AA392" i="31" s="1"/>
  <c r="L377" i="26"/>
  <c r="L421" i="26" s="1"/>
  <c r="AB310" i="26"/>
  <c r="T385" i="26"/>
  <c r="AB385" i="26" s="1"/>
  <c r="AA386" i="31"/>
  <c r="AB297" i="31"/>
  <c r="T372" i="31"/>
  <c r="AB372" i="31" s="1"/>
  <c r="L377" i="29"/>
  <c r="L421" i="29" s="1"/>
  <c r="AB315" i="31"/>
  <c r="T390" i="31"/>
  <c r="AB390" i="31" s="1"/>
  <c r="AB290" i="30"/>
  <c r="L365" i="30"/>
  <c r="L349" i="29"/>
  <c r="AB385" i="27"/>
  <c r="L377" i="31"/>
  <c r="L421" i="31" s="1"/>
  <c r="AB392" i="31"/>
  <c r="AB370" i="32"/>
  <c r="AA311" i="27"/>
  <c r="AA318" i="27"/>
  <c r="AA283" i="29"/>
  <c r="AA282" i="32"/>
  <c r="V74" i="29"/>
  <c r="V119" i="29" s="1" a="1"/>
  <c r="V119" i="29" s="1"/>
  <c r="AA310" i="27"/>
  <c r="L349" i="20"/>
  <c r="AB293" i="31"/>
  <c r="AB298" i="27"/>
  <c r="M274" i="32" a="1"/>
  <c r="M274" i="32" s="1"/>
  <c r="M348" i="32" s="1"/>
  <c r="AB112" i="20"/>
  <c r="AA315" i="33"/>
  <c r="AB296" i="28"/>
  <c r="AA312" i="28"/>
  <c r="M275" i="32" a="1"/>
  <c r="M275" i="32" s="1"/>
  <c r="AB281" i="29"/>
  <c r="M295" i="32" a="1"/>
  <c r="M295" i="32" s="1"/>
  <c r="M370" i="32" s="1"/>
  <c r="AB299" i="27"/>
  <c r="AA284" i="27"/>
  <c r="M279" i="32" a="1"/>
  <c r="M279" i="32" s="1"/>
  <c r="M353" i="32" s="1"/>
  <c r="AB314" i="29"/>
  <c r="M312" i="32" a="1"/>
  <c r="M312" i="32" s="1"/>
  <c r="M387" i="32" s="1"/>
  <c r="AB283" i="32"/>
  <c r="AB313" i="32"/>
  <c r="U59" i="30"/>
  <c r="U118" i="30" s="1" a="1"/>
  <c r="U118" i="30" s="1"/>
  <c r="K319" i="32"/>
  <c r="AB308" i="26"/>
  <c r="AB292" i="26"/>
  <c r="AA309" i="31"/>
  <c r="AB312" i="31"/>
  <c r="AA314" i="32"/>
  <c r="M157" i="33"/>
  <c r="AB276" i="26"/>
  <c r="AB275" i="29"/>
  <c r="AA317" i="28"/>
  <c r="AB284" i="28"/>
  <c r="U63" i="27"/>
  <c r="U122" i="27" s="1" a="1"/>
  <c r="U122" i="27" s="1"/>
  <c r="AA284" i="28"/>
  <c r="AB317" i="28"/>
  <c r="AB318" i="26"/>
  <c r="G10" i="29"/>
  <c r="AC121" i="32"/>
  <c r="AC119" i="32"/>
  <c r="AC151" i="27"/>
  <c r="S319" i="31"/>
  <c r="AA307" i="31"/>
  <c r="AB355" i="32"/>
  <c r="V222" i="32"/>
  <c r="W236" i="32" s="1"/>
  <c r="X250" i="32" s="1"/>
  <c r="U281" i="32" a="1"/>
  <c r="U281" i="32" s="1"/>
  <c r="U297" i="32" a="1"/>
  <c r="U297" i="32" s="1"/>
  <c r="U314" i="32" a="1"/>
  <c r="U314" i="32" s="1"/>
  <c r="S383" i="25"/>
  <c r="AA146" i="25"/>
  <c r="AA355" i="26"/>
  <c r="S411" i="26"/>
  <c r="AC148" i="30"/>
  <c r="N201" i="27"/>
  <c r="O215" i="27" s="1"/>
  <c r="N209" i="27"/>
  <c r="O223" i="27" s="1"/>
  <c r="N202" i="27"/>
  <c r="O216" i="27" s="1"/>
  <c r="N210" i="27"/>
  <c r="O224" i="27" s="1"/>
  <c r="N211" i="27"/>
  <c r="O225" i="27" s="1"/>
  <c r="P239" i="27" s="1"/>
  <c r="N203" i="27"/>
  <c r="O217" i="27" s="1"/>
  <c r="N212" i="27"/>
  <c r="O226" i="27" s="1"/>
  <c r="N204" i="27"/>
  <c r="O218" i="27" s="1"/>
  <c r="N205" i="27"/>
  <c r="O219" i="27" s="1"/>
  <c r="N206" i="27"/>
  <c r="O220" i="27" s="1"/>
  <c r="N207" i="27"/>
  <c r="O221" i="27" s="1"/>
  <c r="N208" i="27"/>
  <c r="O222" i="27" s="1"/>
  <c r="AD134" i="29"/>
  <c r="AD128" i="28"/>
  <c r="V140" i="28"/>
  <c r="V344" i="25"/>
  <c r="U284" i="33" a="1"/>
  <c r="U284" i="33" s="1"/>
  <c r="V225" i="33"/>
  <c r="W239" i="33" s="1"/>
  <c r="X253" i="33" s="1"/>
  <c r="U300" i="33" a="1"/>
  <c r="U300" i="33" s="1"/>
  <c r="U375" i="33" s="1"/>
  <c r="U317" i="33" a="1"/>
  <c r="U317" i="33" s="1"/>
  <c r="U392" i="33" s="1"/>
  <c r="AC133" i="27"/>
  <c r="AD152" i="32"/>
  <c r="K348" i="29"/>
  <c r="K123" i="29"/>
  <c r="N35" i="33"/>
  <c r="N341" i="33"/>
  <c r="N154" i="33" a="1"/>
  <c r="N154" i="33" s="1"/>
  <c r="N137" i="33" a="1"/>
  <c r="N137" i="33" s="1"/>
  <c r="V332" i="33"/>
  <c r="V128" i="33" a="1"/>
  <c r="V128" i="33" s="1"/>
  <c r="V35" i="33"/>
  <c r="V342" i="33"/>
  <c r="V138" i="33" a="1"/>
  <c r="V138" i="33" s="1"/>
  <c r="V155" i="33" a="1"/>
  <c r="V155" i="33" s="1"/>
  <c r="AD148" i="30"/>
  <c r="M140" i="30"/>
  <c r="AD133" i="31"/>
  <c r="M283" i="31" a="1"/>
  <c r="M283" i="31" s="1"/>
  <c r="AB307" i="32"/>
  <c r="T319" i="32"/>
  <c r="M312" i="29" a="1"/>
  <c r="M312" i="29" s="1"/>
  <c r="M387" i="29" s="1"/>
  <c r="M295" i="29" a="1"/>
  <c r="M295" i="29" s="1"/>
  <c r="M370" i="29" s="1"/>
  <c r="M279" i="29" a="1"/>
  <c r="M279" i="29" s="1"/>
  <c r="N220" i="29"/>
  <c r="O234" i="29" s="1"/>
  <c r="P248" i="29" s="1"/>
  <c r="AD153" i="32"/>
  <c r="M285" i="26" a="1"/>
  <c r="M285" i="26" s="1"/>
  <c r="M318" i="26" a="1"/>
  <c r="M318" i="26" s="1"/>
  <c r="M393" i="26" s="1"/>
  <c r="N226" i="26"/>
  <c r="O240" i="26" s="1"/>
  <c r="P254" i="26" s="1"/>
  <c r="M301" i="26" a="1"/>
  <c r="M301" i="26" s="1"/>
  <c r="M376" i="26" s="1"/>
  <c r="V223" i="26"/>
  <c r="W237" i="26" s="1"/>
  <c r="X251" i="26" s="1"/>
  <c r="U298" i="26" a="1"/>
  <c r="U298" i="26" s="1"/>
  <c r="U373" i="26" s="1"/>
  <c r="U315" i="26" a="1"/>
  <c r="U315" i="26" s="1"/>
  <c r="U390" i="26" s="1"/>
  <c r="U282" i="26" a="1"/>
  <c r="U282" i="26" s="1"/>
  <c r="AC135" i="30"/>
  <c r="AA308" i="27"/>
  <c r="L382" i="31"/>
  <c r="L157" i="31"/>
  <c r="AA352" i="28"/>
  <c r="S408" i="28"/>
  <c r="AA309" i="25"/>
  <c r="V61" i="30"/>
  <c r="W75" i="30" s="1"/>
  <c r="X89" i="30" s="1"/>
  <c r="AB315" i="33"/>
  <c r="V59" i="25"/>
  <c r="W73" i="25" s="1"/>
  <c r="X87" i="25" s="1"/>
  <c r="U59" i="25"/>
  <c r="U118" i="25" s="1" a="1"/>
  <c r="U118" i="25" s="1"/>
  <c r="N57" i="25"/>
  <c r="O71" i="25" s="1"/>
  <c r="P85" i="25" s="1"/>
  <c r="M57" i="25"/>
  <c r="M116" i="25" s="1" a="1"/>
  <c r="M116" i="25" s="1"/>
  <c r="AA309" i="27"/>
  <c r="AA359" i="27"/>
  <c r="S415" i="27"/>
  <c r="M300" i="25" a="1"/>
  <c r="M300" i="25" s="1"/>
  <c r="M375" i="25" s="1"/>
  <c r="M317" i="25" a="1"/>
  <c r="M317" i="25" s="1"/>
  <c r="M392" i="25" s="1"/>
  <c r="M284" i="25" a="1"/>
  <c r="M284" i="25" s="1"/>
  <c r="N225" i="25"/>
  <c r="O239" i="25" s="1"/>
  <c r="P253" i="25" s="1"/>
  <c r="AA278" i="29"/>
  <c r="AC140" i="29"/>
  <c r="AD149" i="27"/>
  <c r="AB291" i="27"/>
  <c r="M276" i="28" a="1"/>
  <c r="M276" i="28" s="1"/>
  <c r="N217" i="28"/>
  <c r="O231" i="28" s="1"/>
  <c r="P245" i="28" s="1"/>
  <c r="M292" i="28" a="1"/>
  <c r="M292" i="28" s="1"/>
  <c r="M367" i="28" s="1"/>
  <c r="M309" i="28" a="1"/>
  <c r="M309" i="28" s="1"/>
  <c r="M384" i="28" s="1"/>
  <c r="AA280" i="26"/>
  <c r="L348" i="33"/>
  <c r="L123" i="33"/>
  <c r="AB111" i="29"/>
  <c r="T348" i="29"/>
  <c r="T123" i="29"/>
  <c r="AC136" i="27"/>
  <c r="AD134" i="27"/>
  <c r="N217" i="33"/>
  <c r="O231" i="33" s="1"/>
  <c r="P245" i="33" s="1"/>
  <c r="M309" i="33" a="1"/>
  <c r="M309" i="33" s="1"/>
  <c r="M384" i="33" s="1"/>
  <c r="M292" i="33" a="1"/>
  <c r="M292" i="33" s="1"/>
  <c r="M367" i="33" s="1"/>
  <c r="M276" i="33" a="1"/>
  <c r="M276" i="33" s="1"/>
  <c r="S349" i="31"/>
  <c r="AA112" i="31"/>
  <c r="AA352" i="27"/>
  <c r="S408" i="27"/>
  <c r="V45" i="27"/>
  <c r="W59" i="27" s="1"/>
  <c r="V48" i="27"/>
  <c r="N45" i="27"/>
  <c r="O59" i="27" s="1"/>
  <c r="N38" i="27"/>
  <c r="O52" i="27" s="1"/>
  <c r="V38" i="27"/>
  <c r="W52" i="27" s="1"/>
  <c r="V42" i="27"/>
  <c r="W56" i="27" s="1"/>
  <c r="V39" i="27"/>
  <c r="W53" i="27" s="1"/>
  <c r="N42" i="27"/>
  <c r="N39" i="27"/>
  <c r="O53" i="27" s="1"/>
  <c r="V43" i="27"/>
  <c r="W57" i="27" s="1"/>
  <c r="V40" i="27"/>
  <c r="W54" i="27" s="1"/>
  <c r="V46" i="27"/>
  <c r="W60" i="27" s="1"/>
  <c r="V47" i="27"/>
  <c r="W61" i="27" s="1"/>
  <c r="N44" i="27"/>
  <c r="O58" i="27" s="1"/>
  <c r="V44" i="27"/>
  <c r="W58" i="27" s="1"/>
  <c r="V49" i="27"/>
  <c r="N43" i="27"/>
  <c r="O57" i="27" s="1"/>
  <c r="V41" i="27"/>
  <c r="N49" i="27"/>
  <c r="O63" i="27" s="1"/>
  <c r="N46" i="27"/>
  <c r="O60" i="27" s="1"/>
  <c r="N48" i="27"/>
  <c r="O62" i="27" s="1"/>
  <c r="N47" i="27"/>
  <c r="O61" i="27" s="1"/>
  <c r="N41" i="27"/>
  <c r="N40" i="27"/>
  <c r="O54" i="27" s="1"/>
  <c r="F15" i="27"/>
  <c r="AD128" i="26"/>
  <c r="V140" i="26"/>
  <c r="AB283" i="33"/>
  <c r="AB291" i="33"/>
  <c r="V62" i="26"/>
  <c r="W76" i="26" s="1"/>
  <c r="X90" i="26" s="1"/>
  <c r="U62" i="26"/>
  <c r="U121" i="26" s="1" a="1"/>
  <c r="U121" i="26" s="1"/>
  <c r="AA317" i="32"/>
  <c r="S286" i="29"/>
  <c r="AA274" i="29"/>
  <c r="AD152" i="26"/>
  <c r="AB317" i="33"/>
  <c r="AB293" i="27"/>
  <c r="AB291" i="32"/>
  <c r="AA318" i="32"/>
  <c r="AA313" i="33"/>
  <c r="AB314" i="26"/>
  <c r="U278" i="29" a="1"/>
  <c r="U278" i="29" s="1"/>
  <c r="U311" i="29" a="1"/>
  <c r="U311" i="29" s="1"/>
  <c r="U386" i="29" s="1"/>
  <c r="V219" i="29"/>
  <c r="W233" i="29" s="1"/>
  <c r="X247" i="29" s="1"/>
  <c r="U294" i="29" a="1"/>
  <c r="U294" i="29" s="1"/>
  <c r="U369" i="29" s="1"/>
  <c r="M313" i="31" a="1"/>
  <c r="M313" i="31" s="1"/>
  <c r="M388" i="31" s="1"/>
  <c r="AB283" i="28"/>
  <c r="V55" i="28"/>
  <c r="W69" i="28" s="1"/>
  <c r="X83" i="28" s="1"/>
  <c r="U55" i="28"/>
  <c r="U114" i="28" s="1" a="1"/>
  <c r="U114" i="28" s="1"/>
  <c r="AA310" i="32"/>
  <c r="V219" i="32"/>
  <c r="W233" i="32" s="1"/>
  <c r="X247" i="32" s="1"/>
  <c r="U311" i="32" a="1"/>
  <c r="U311" i="32" s="1"/>
  <c r="U386" i="32" s="1"/>
  <c r="U278" i="32" a="1"/>
  <c r="U278" i="32" s="1"/>
  <c r="U294" i="32" a="1"/>
  <c r="U294" i="32" s="1"/>
  <c r="U369" i="32" s="1"/>
  <c r="AC131" i="30"/>
  <c r="M270" i="31"/>
  <c r="V216" i="33"/>
  <c r="W230" i="33" s="1"/>
  <c r="X244" i="33" s="1"/>
  <c r="U275" i="33" a="1"/>
  <c r="U275" i="33" s="1"/>
  <c r="U308" i="33" a="1"/>
  <c r="U308" i="33" s="1"/>
  <c r="U383" i="33" s="1"/>
  <c r="U291" i="33" a="1"/>
  <c r="U291" i="33" s="1"/>
  <c r="U366" i="33" s="1"/>
  <c r="AC150" i="27"/>
  <c r="AD135" i="32"/>
  <c r="AB355" i="30"/>
  <c r="T411" i="30"/>
  <c r="AA111" i="27"/>
  <c r="S123" i="27"/>
  <c r="S348" i="27"/>
  <c r="V338" i="33"/>
  <c r="V151" i="33" a="1"/>
  <c r="V151" i="33" s="1"/>
  <c r="V134" i="33" a="1"/>
  <c r="V134" i="33" s="1"/>
  <c r="N334" i="33"/>
  <c r="N147" i="33" a="1"/>
  <c r="N147" i="33" s="1"/>
  <c r="N130" i="33" a="1"/>
  <c r="N130" i="33" s="1"/>
  <c r="V334" i="33"/>
  <c r="V147" i="33" a="1"/>
  <c r="V147" i="33" s="1"/>
  <c r="V130" i="33" a="1"/>
  <c r="V130" i="33" s="1"/>
  <c r="AD131" i="26"/>
  <c r="T302" i="32"/>
  <c r="T378" i="32" s="1"/>
  <c r="AB290" i="32"/>
  <c r="M278" i="29" a="1"/>
  <c r="M278" i="29" s="1"/>
  <c r="M352" i="29" s="1"/>
  <c r="N219" i="29"/>
  <c r="O233" i="29" s="1"/>
  <c r="P247" i="29" s="1"/>
  <c r="M294" i="29" a="1"/>
  <c r="M294" i="29" s="1"/>
  <c r="M369" i="29" s="1"/>
  <c r="M311" i="29" a="1"/>
  <c r="M311" i="29" s="1"/>
  <c r="M386" i="29" s="1"/>
  <c r="AA281" i="29"/>
  <c r="AD136" i="32"/>
  <c r="M276" i="26" a="1"/>
  <c r="M276" i="26" s="1"/>
  <c r="M292" i="26" a="1"/>
  <c r="M292" i="26" s="1"/>
  <c r="M367" i="26" s="1"/>
  <c r="M309" i="26" a="1"/>
  <c r="M309" i="26" s="1"/>
  <c r="M384" i="26" s="1"/>
  <c r="N217" i="26"/>
  <c r="O231" i="26" s="1"/>
  <c r="P245" i="26" s="1"/>
  <c r="V215" i="26"/>
  <c r="W229" i="26" s="1"/>
  <c r="X243" i="26" s="1"/>
  <c r="U274" i="26" a="1"/>
  <c r="U274" i="26" s="1"/>
  <c r="U290" i="26" a="1"/>
  <c r="U290" i="26" s="1"/>
  <c r="U365" i="26" s="1"/>
  <c r="U307" i="26" a="1"/>
  <c r="U307" i="26" s="1"/>
  <c r="U270" i="26"/>
  <c r="AC152" i="30"/>
  <c r="AD129" i="27"/>
  <c r="S409" i="33"/>
  <c r="AA353" i="33"/>
  <c r="L286" i="27"/>
  <c r="AB301" i="32"/>
  <c r="V45" i="30"/>
  <c r="V38" i="30"/>
  <c r="W52" i="30" s="1"/>
  <c r="N49" i="30"/>
  <c r="N42" i="30"/>
  <c r="O56" i="30" s="1"/>
  <c r="V46" i="30"/>
  <c r="W60" i="30" s="1"/>
  <c r="V48" i="30"/>
  <c r="W62" i="30" s="1"/>
  <c r="N43" i="30"/>
  <c r="O57" i="30" s="1"/>
  <c r="N46" i="30"/>
  <c r="V47" i="30"/>
  <c r="W61" i="30" s="1"/>
  <c r="V49" i="30"/>
  <c r="V39" i="30"/>
  <c r="W53" i="30" s="1"/>
  <c r="V42" i="30"/>
  <c r="F15" i="30"/>
  <c r="N39" i="30"/>
  <c r="O53" i="30" s="1"/>
  <c r="N44" i="30"/>
  <c r="N47" i="30"/>
  <c r="V40" i="30"/>
  <c r="V43" i="30"/>
  <c r="W57" i="30" s="1"/>
  <c r="N45" i="30"/>
  <c r="N48" i="30"/>
  <c r="N38" i="30"/>
  <c r="O52" i="30" s="1"/>
  <c r="N40" i="30"/>
  <c r="V41" i="30"/>
  <c r="V44" i="30"/>
  <c r="W58" i="30" s="1"/>
  <c r="N41" i="30"/>
  <c r="O55" i="30" s="1"/>
  <c r="AD130" i="32"/>
  <c r="V55" i="25"/>
  <c r="W69" i="25" s="1"/>
  <c r="X83" i="25" s="1"/>
  <c r="U55" i="25"/>
  <c r="U114" i="25" s="1" a="1"/>
  <c r="U114" i="25" s="1"/>
  <c r="N63" i="25"/>
  <c r="O77" i="25" s="1"/>
  <c r="P91" i="25" s="1"/>
  <c r="M63" i="25"/>
  <c r="M122" i="25" s="1" a="1"/>
  <c r="M122" i="25" s="1"/>
  <c r="M54" i="30"/>
  <c r="M113" i="30" s="1" a="1"/>
  <c r="M113" i="30" s="1"/>
  <c r="AA276" i="27"/>
  <c r="T349" i="33"/>
  <c r="AB112" i="33"/>
  <c r="M316" i="25" a="1"/>
  <c r="M316" i="25" s="1"/>
  <c r="M391" i="25" s="1"/>
  <c r="M283" i="25" a="1"/>
  <c r="M283" i="25" s="1"/>
  <c r="N224" i="25"/>
  <c r="O238" i="25" s="1"/>
  <c r="P252" i="25" s="1"/>
  <c r="M299" i="25" a="1"/>
  <c r="M299" i="25" s="1"/>
  <c r="M374" i="25" s="1"/>
  <c r="AA311" i="31"/>
  <c r="AA157" i="30"/>
  <c r="AA358" i="28"/>
  <c r="S414" i="28"/>
  <c r="T382" i="29"/>
  <c r="T157" i="29"/>
  <c r="AB145" i="29"/>
  <c r="AC153" i="27"/>
  <c r="AD151" i="27"/>
  <c r="M300" i="33" a="1"/>
  <c r="M300" i="33" s="1"/>
  <c r="M375" i="33" s="1"/>
  <c r="N225" i="33"/>
  <c r="O239" i="33" s="1"/>
  <c r="P253" i="33" s="1"/>
  <c r="M317" i="33" a="1"/>
  <c r="M317" i="33" s="1"/>
  <c r="M284" i="33" a="1"/>
  <c r="M284" i="33" s="1"/>
  <c r="S383" i="31"/>
  <c r="AA146" i="31"/>
  <c r="AA123" i="30"/>
  <c r="AA310" i="33"/>
  <c r="T348" i="26"/>
  <c r="T123" i="26"/>
  <c r="AB111" i="26"/>
  <c r="AC156" i="27"/>
  <c r="U120" i="27" a="1"/>
  <c r="U120" i="27" s="1"/>
  <c r="V61" i="27"/>
  <c r="W75" i="27" s="1"/>
  <c r="X89" i="27" s="1"/>
  <c r="V344" i="26"/>
  <c r="AD130" i="29"/>
  <c r="AA279" i="27"/>
  <c r="M301" i="32" a="1"/>
  <c r="M301" i="32" s="1"/>
  <c r="M376" i="32" s="1"/>
  <c r="AA278" i="33"/>
  <c r="M209" i="27"/>
  <c r="M202" i="27"/>
  <c r="M210" i="27"/>
  <c r="M211" i="27"/>
  <c r="M203" i="27"/>
  <c r="M212" i="27"/>
  <c r="M204" i="27"/>
  <c r="M205" i="27"/>
  <c r="M206" i="27"/>
  <c r="M207" i="27"/>
  <c r="M208" i="27"/>
  <c r="M201" i="27"/>
  <c r="N203" i="31"/>
  <c r="O217" i="31" s="1"/>
  <c r="N212" i="31"/>
  <c r="N204" i="31"/>
  <c r="O218" i="31" s="1"/>
  <c r="N205" i="31"/>
  <c r="N206" i="31"/>
  <c r="N207" i="31"/>
  <c r="N208" i="31"/>
  <c r="N201" i="31"/>
  <c r="O215" i="31" s="1"/>
  <c r="N209" i="31"/>
  <c r="O223" i="31" s="1"/>
  <c r="N202" i="31"/>
  <c r="O216" i="31" s="1"/>
  <c r="N210" i="31"/>
  <c r="N211" i="31"/>
  <c r="O225" i="31" s="1"/>
  <c r="AB275" i="33"/>
  <c r="M146" i="26" a="1"/>
  <c r="M146" i="26" s="1"/>
  <c r="N53" i="26"/>
  <c r="O67" i="26" s="1"/>
  <c r="P81" i="26" s="1"/>
  <c r="M53" i="26"/>
  <c r="M112" i="26" s="1" a="1"/>
  <c r="M112" i="26" s="1"/>
  <c r="AB299" i="31"/>
  <c r="AA284" i="32"/>
  <c r="S319" i="29"/>
  <c r="AA307" i="29"/>
  <c r="AD135" i="26"/>
  <c r="M57" i="30"/>
  <c r="M116" i="30" s="1" a="1"/>
  <c r="M116" i="30" s="1"/>
  <c r="AB300" i="33"/>
  <c r="AA314" i="27"/>
  <c r="AB275" i="32"/>
  <c r="AA285" i="32"/>
  <c r="AB317" i="32"/>
  <c r="AA280" i="33"/>
  <c r="AB297" i="26"/>
  <c r="U293" i="29" a="1"/>
  <c r="U293" i="29" s="1"/>
  <c r="U368" i="29" s="1"/>
  <c r="U277" i="29" a="1"/>
  <c r="U277" i="29" s="1"/>
  <c r="V218" i="29"/>
  <c r="W232" i="29" s="1"/>
  <c r="X246" i="29" s="1"/>
  <c r="U310" i="29" a="1"/>
  <c r="U310" i="29" s="1"/>
  <c r="U385" i="29" s="1"/>
  <c r="AB311" i="27"/>
  <c r="AB316" i="28"/>
  <c r="V45" i="28"/>
  <c r="W59" i="28" s="1"/>
  <c r="N44" i="28"/>
  <c r="O58" i="28" s="1"/>
  <c r="V38" i="28"/>
  <c r="W52" i="28" s="1"/>
  <c r="V42" i="28"/>
  <c r="W56" i="28" s="1"/>
  <c r="V49" i="28"/>
  <c r="W63" i="28" s="1"/>
  <c r="V39" i="28"/>
  <c r="W53" i="28" s="1"/>
  <c r="N48" i="28"/>
  <c r="O62" i="28" s="1"/>
  <c r="N38" i="28"/>
  <c r="O52" i="28" s="1"/>
  <c r="N40" i="28"/>
  <c r="O54" i="28" s="1"/>
  <c r="N45" i="28"/>
  <c r="O59" i="28" s="1"/>
  <c r="V44" i="28"/>
  <c r="W58" i="28" s="1"/>
  <c r="V43" i="28"/>
  <c r="W57" i="28" s="1"/>
  <c r="N49" i="28"/>
  <c r="O63" i="28" s="1"/>
  <c r="V47" i="28"/>
  <c r="W61" i="28" s="1"/>
  <c r="N41" i="28"/>
  <c r="O55" i="28" s="1"/>
  <c r="V40" i="28"/>
  <c r="W54" i="28" s="1"/>
  <c r="N42" i="28"/>
  <c r="O56" i="28" s="1"/>
  <c r="N46" i="28"/>
  <c r="O60" i="28" s="1"/>
  <c r="V46" i="28"/>
  <c r="W60" i="28" s="1"/>
  <c r="N39" i="28"/>
  <c r="O53" i="28" s="1"/>
  <c r="V48" i="28"/>
  <c r="W62" i="28" s="1"/>
  <c r="N43" i="28"/>
  <c r="O57" i="28" s="1"/>
  <c r="N47" i="28"/>
  <c r="O61" i="28" s="1"/>
  <c r="V41" i="28"/>
  <c r="W55" i="28" s="1"/>
  <c r="F15" i="28"/>
  <c r="N60" i="28"/>
  <c r="O74" i="28" s="1"/>
  <c r="P88" i="28" s="1"/>
  <c r="M60" i="28"/>
  <c r="M119" i="28" s="1" a="1"/>
  <c r="M119" i="28" s="1"/>
  <c r="AA315" i="26"/>
  <c r="T302" i="26"/>
  <c r="T378" i="26" s="1"/>
  <c r="AB290" i="26"/>
  <c r="AB352" i="32"/>
  <c r="T408" i="32"/>
  <c r="AB358" i="27"/>
  <c r="U290" i="32" a="1"/>
  <c r="U290" i="32" s="1"/>
  <c r="U365" i="32" s="1"/>
  <c r="U307" i="32" a="1"/>
  <c r="U307" i="32" s="1"/>
  <c r="V215" i="32"/>
  <c r="W229" i="32" s="1"/>
  <c r="X243" i="32" s="1"/>
  <c r="U274" i="32" a="1"/>
  <c r="U274" i="32" s="1"/>
  <c r="U270" i="32"/>
  <c r="AC140" i="25"/>
  <c r="AB291" i="28"/>
  <c r="S406" i="32"/>
  <c r="AA350" i="32"/>
  <c r="V344" i="28"/>
  <c r="T349" i="26"/>
  <c r="AB112" i="26"/>
  <c r="U299" i="33" a="1"/>
  <c r="U299" i="33" s="1"/>
  <c r="U374" i="33" s="1"/>
  <c r="V224" i="33"/>
  <c r="W238" i="33" s="1"/>
  <c r="X252" i="33" s="1"/>
  <c r="U316" i="33" a="1"/>
  <c r="U316" i="33" s="1"/>
  <c r="U391" i="33" s="1"/>
  <c r="U283" i="33" a="1"/>
  <c r="U283" i="33" s="1"/>
  <c r="AC112" i="29"/>
  <c r="V210" i="31"/>
  <c r="W224" i="31" s="1"/>
  <c r="V202" i="31"/>
  <c r="W216" i="31" s="1"/>
  <c r="V211" i="31"/>
  <c r="W225" i="31" s="1"/>
  <c r="V203" i="31"/>
  <c r="W217" i="31" s="1"/>
  <c r="V212" i="31"/>
  <c r="W226" i="31" s="1"/>
  <c r="V204" i="31"/>
  <c r="W218" i="31" s="1"/>
  <c r="V205" i="31"/>
  <c r="W219" i="31" s="1"/>
  <c r="V206" i="31"/>
  <c r="W220" i="31" s="1"/>
  <c r="V207" i="31"/>
  <c r="W221" i="31" s="1"/>
  <c r="V208" i="31"/>
  <c r="W222" i="31" s="1"/>
  <c r="V201" i="31"/>
  <c r="W215" i="31" s="1"/>
  <c r="V209" i="31"/>
  <c r="W223" i="31" s="1"/>
  <c r="N335" i="33"/>
  <c r="N148" i="33" a="1"/>
  <c r="N148" i="33" s="1"/>
  <c r="N131" i="33" a="1"/>
  <c r="N131" i="33" s="1"/>
  <c r="S319" i="28"/>
  <c r="AA307" i="28"/>
  <c r="M308" i="31" a="1"/>
  <c r="M308" i="31" s="1"/>
  <c r="T383" i="29"/>
  <c r="AB146" i="29"/>
  <c r="T413" i="27"/>
  <c r="AB357" i="27"/>
  <c r="AD148" i="26"/>
  <c r="T286" i="32"/>
  <c r="AB274" i="32"/>
  <c r="M310" i="29" a="1"/>
  <c r="M310" i="29" s="1"/>
  <c r="M385" i="29" s="1"/>
  <c r="M277" i="29" a="1"/>
  <c r="M277" i="29" s="1"/>
  <c r="M351" i="29" s="1"/>
  <c r="N218" i="29"/>
  <c r="O232" i="29" s="1"/>
  <c r="P246" i="29" s="1"/>
  <c r="M293" i="29" a="1"/>
  <c r="M293" i="29" s="1"/>
  <c r="AA314" i="29"/>
  <c r="T409" i="32"/>
  <c r="AB353" i="32"/>
  <c r="AD137" i="26"/>
  <c r="S413" i="33"/>
  <c r="AA357" i="33"/>
  <c r="M284" i="26" a="1"/>
  <c r="M284" i="26" s="1"/>
  <c r="N225" i="26"/>
  <c r="O239" i="26" s="1"/>
  <c r="P253" i="26" s="1"/>
  <c r="M300" i="26" a="1"/>
  <c r="M300" i="26" s="1"/>
  <c r="M375" i="26" s="1"/>
  <c r="M317" i="26" a="1"/>
  <c r="M317" i="26" s="1"/>
  <c r="M392" i="26" s="1"/>
  <c r="V222" i="26"/>
  <c r="W236" i="26" s="1"/>
  <c r="X250" i="26" s="1"/>
  <c r="U281" i="26" a="1"/>
  <c r="U281" i="26" s="1"/>
  <c r="U297" i="26" a="1"/>
  <c r="U297" i="26" s="1"/>
  <c r="U372" i="26" s="1"/>
  <c r="U314" i="26" a="1"/>
  <c r="U314" i="26" s="1"/>
  <c r="U389" i="26" s="1"/>
  <c r="AD151" i="32"/>
  <c r="L319" i="27"/>
  <c r="AB285" i="32"/>
  <c r="AB350" i="29"/>
  <c r="T406" i="29"/>
  <c r="U117" i="30" a="1"/>
  <c r="U117" i="30" s="1"/>
  <c r="V58" i="30"/>
  <c r="W72" i="30" s="1"/>
  <c r="X86" i="30" s="1"/>
  <c r="AD147" i="32"/>
  <c r="N54" i="25"/>
  <c r="O68" i="25" s="1"/>
  <c r="P82" i="25" s="1"/>
  <c r="M54" i="25"/>
  <c r="M113" i="25" s="1" a="1"/>
  <c r="M113" i="25" s="1"/>
  <c r="U146" i="25" a="1"/>
  <c r="U146" i="25" s="1"/>
  <c r="V53" i="25"/>
  <c r="W67" i="25" s="1"/>
  <c r="X81" i="25" s="1"/>
  <c r="U53" i="25"/>
  <c r="U112" i="25" s="1" a="1"/>
  <c r="U112" i="25" s="1"/>
  <c r="AD150" i="30"/>
  <c r="AD137" i="29"/>
  <c r="M277" i="31" a="1"/>
  <c r="M277" i="31" s="1"/>
  <c r="T383" i="33"/>
  <c r="AB146" i="33"/>
  <c r="M291" i="25" a="1"/>
  <c r="M291" i="25" s="1"/>
  <c r="M366" i="25" s="1"/>
  <c r="M308" i="25" a="1"/>
  <c r="M308" i="25" s="1"/>
  <c r="N216" i="25"/>
  <c r="O230" i="25" s="1"/>
  <c r="P244" i="25" s="1"/>
  <c r="M275" i="25" a="1"/>
  <c r="M275" i="25" s="1"/>
  <c r="N344" i="26"/>
  <c r="AD133" i="27"/>
  <c r="AA278" i="31"/>
  <c r="S415" i="33"/>
  <c r="AA359" i="33"/>
  <c r="S394" i="30"/>
  <c r="S422" i="30" s="1"/>
  <c r="AA382" i="30"/>
  <c r="U145" i="29" a="1"/>
  <c r="U145" i="29" s="1"/>
  <c r="AA279" i="29"/>
  <c r="AD138" i="30"/>
  <c r="M316" i="33" a="1"/>
  <c r="M316" i="33" s="1"/>
  <c r="M391" i="33" s="1"/>
  <c r="N224" i="33"/>
  <c r="O238" i="33" s="1"/>
  <c r="P252" i="33" s="1"/>
  <c r="M283" i="33" a="1"/>
  <c r="M283" i="33" s="1"/>
  <c r="M299" i="33" a="1"/>
  <c r="M299" i="33" s="1"/>
  <c r="M374" i="33" s="1"/>
  <c r="S361" i="30"/>
  <c r="S404" i="30"/>
  <c r="AA348" i="30"/>
  <c r="AA276" i="32"/>
  <c r="AA277" i="33"/>
  <c r="T382" i="26"/>
  <c r="T157" i="26"/>
  <c r="AD147" i="29"/>
  <c r="AA312" i="27"/>
  <c r="AA311" i="33"/>
  <c r="M58" i="27"/>
  <c r="M117" i="27" s="1" a="1"/>
  <c r="M117" i="27" s="1"/>
  <c r="AB308" i="33"/>
  <c r="V54" i="26"/>
  <c r="W68" i="26" s="1"/>
  <c r="X82" i="26" s="1"/>
  <c r="U54" i="26"/>
  <c r="U113" i="26" s="1" a="1"/>
  <c r="U113" i="26" s="1"/>
  <c r="AB307" i="28"/>
  <c r="T319" i="28"/>
  <c r="AB283" i="31"/>
  <c r="G12" i="26"/>
  <c r="H13" i="26" s="1"/>
  <c r="AA312" i="33"/>
  <c r="AB284" i="33"/>
  <c r="AA281" i="27"/>
  <c r="AB282" i="28"/>
  <c r="U285" i="31" a="1"/>
  <c r="U285" i="31" s="1"/>
  <c r="U359" i="31" s="1"/>
  <c r="U318" i="31" a="1"/>
  <c r="U318" i="31" s="1"/>
  <c r="U393" i="31" s="1"/>
  <c r="V226" i="31"/>
  <c r="W240" i="31" s="1"/>
  <c r="X254" i="31" s="1"/>
  <c r="U301" i="31" a="1"/>
  <c r="U301" i="31" s="1"/>
  <c r="U376" i="31" s="1"/>
  <c r="U300" i="25" a="1"/>
  <c r="U300" i="25" s="1"/>
  <c r="V225" i="25"/>
  <c r="W239" i="25" s="1"/>
  <c r="X253" i="25" s="1"/>
  <c r="U317" i="25" a="1"/>
  <c r="U317" i="25" s="1"/>
  <c r="U284" i="25" a="1"/>
  <c r="U284" i="25" s="1"/>
  <c r="AB284" i="32"/>
  <c r="T349" i="32"/>
  <c r="AB112" i="32"/>
  <c r="T382" i="27"/>
  <c r="AB145" i="27"/>
  <c r="T157" i="27"/>
  <c r="AC140" i="28"/>
  <c r="AB294" i="27"/>
  <c r="N54" i="28"/>
  <c r="O68" i="28" s="1"/>
  <c r="P82" i="28" s="1"/>
  <c r="M54" i="28"/>
  <c r="M113" i="28" s="1" a="1"/>
  <c r="M113" i="28" s="1"/>
  <c r="V62" i="28"/>
  <c r="W76" i="28" s="1"/>
  <c r="X90" i="28" s="1"/>
  <c r="U62" i="28"/>
  <c r="U121" i="28" s="1" a="1"/>
  <c r="U121" i="28" s="1"/>
  <c r="AA282" i="26"/>
  <c r="T348" i="20"/>
  <c r="V218" i="32"/>
  <c r="W232" i="32" s="1"/>
  <c r="X246" i="32" s="1"/>
  <c r="U277" i="32" a="1"/>
  <c r="U277" i="32" s="1"/>
  <c r="U310" i="32" a="1"/>
  <c r="U310" i="32" s="1"/>
  <c r="U293" i="32" a="1"/>
  <c r="U293" i="32" s="1"/>
  <c r="S409" i="27"/>
  <c r="AA353" i="27"/>
  <c r="T383" i="26"/>
  <c r="AB146" i="26"/>
  <c r="U315" i="33" a="1"/>
  <c r="U315" i="33" s="1"/>
  <c r="U390" i="33" s="1"/>
  <c r="V223" i="33"/>
  <c r="W237" i="33" s="1"/>
  <c r="X251" i="33" s="1"/>
  <c r="U282" i="33" a="1"/>
  <c r="U282" i="33" s="1"/>
  <c r="U356" i="33" s="1"/>
  <c r="U298" i="33" a="1"/>
  <c r="U298" i="33" s="1"/>
  <c r="U373" i="33" s="1"/>
  <c r="AC111" i="27"/>
  <c r="S286" i="25"/>
  <c r="AA274" i="25"/>
  <c r="T414" i="30"/>
  <c r="N342" i="33"/>
  <c r="N155" i="33" a="1"/>
  <c r="N155" i="33" s="1"/>
  <c r="N138" i="33" a="1"/>
  <c r="N138" i="33" s="1"/>
  <c r="V337" i="33"/>
  <c r="V150" i="33" a="1"/>
  <c r="V150" i="33" s="1"/>
  <c r="V133" i="33" a="1"/>
  <c r="V133" i="33" s="1"/>
  <c r="S286" i="28"/>
  <c r="M291" i="31" a="1"/>
  <c r="M291" i="31" s="1"/>
  <c r="M366" i="31" s="1"/>
  <c r="T302" i="27"/>
  <c r="T378" i="27" s="1"/>
  <c r="AB290" i="27"/>
  <c r="T349" i="29"/>
  <c r="AB112" i="29"/>
  <c r="AD148" i="29"/>
  <c r="S348" i="33"/>
  <c r="S123" i="33"/>
  <c r="AA111" i="33"/>
  <c r="M301" i="29" a="1"/>
  <c r="M301" i="29" s="1"/>
  <c r="M376" i="29" s="1"/>
  <c r="N226" i="29"/>
  <c r="O240" i="29" s="1"/>
  <c r="P254" i="29" s="1"/>
  <c r="M318" i="29" a="1"/>
  <c r="M318" i="29" s="1"/>
  <c r="M393" i="29" s="1"/>
  <c r="M285" i="29" a="1"/>
  <c r="M285" i="29" s="1"/>
  <c r="M359" i="29" s="1"/>
  <c r="AD154" i="26"/>
  <c r="M316" i="26" a="1"/>
  <c r="M316" i="26" s="1"/>
  <c r="M391" i="26" s="1"/>
  <c r="M283" i="26" a="1"/>
  <c r="M283" i="26" s="1"/>
  <c r="M299" i="26" a="1"/>
  <c r="M299" i="26" s="1"/>
  <c r="M374" i="26" s="1"/>
  <c r="N224" i="26"/>
  <c r="O238" i="26" s="1"/>
  <c r="P252" i="26" s="1"/>
  <c r="V221" i="26"/>
  <c r="W235" i="26" s="1"/>
  <c r="X249" i="26" s="1"/>
  <c r="U280" i="26" a="1"/>
  <c r="U280" i="26" s="1"/>
  <c r="U296" i="26" a="1"/>
  <c r="U296" i="26" s="1"/>
  <c r="U371" i="26" s="1"/>
  <c r="U313" i="26" a="1"/>
  <c r="U313" i="26" s="1"/>
  <c r="U388" i="26" s="1"/>
  <c r="AD136" i="26"/>
  <c r="AB299" i="29"/>
  <c r="AD134" i="32"/>
  <c r="L302" i="27"/>
  <c r="L378" i="27" s="1"/>
  <c r="AA316" i="33"/>
  <c r="AB278" i="31"/>
  <c r="V62" i="25"/>
  <c r="W76" i="25" s="1"/>
  <c r="X90" i="25" s="1"/>
  <c r="U62" i="25"/>
  <c r="U121" i="25" s="1" a="1"/>
  <c r="U121" i="25" s="1"/>
  <c r="V60" i="25"/>
  <c r="W74" i="25" s="1"/>
  <c r="X88" i="25" s="1"/>
  <c r="U60" i="25"/>
  <c r="U119" i="25" s="1" a="1"/>
  <c r="U119" i="25" s="1"/>
  <c r="AD133" i="30"/>
  <c r="AD154" i="29"/>
  <c r="M310" i="31" a="1"/>
  <c r="M310" i="31" s="1"/>
  <c r="M385" i="31" s="1"/>
  <c r="T412" i="30"/>
  <c r="AB311" i="32"/>
  <c r="AA285" i="29"/>
  <c r="M282" i="25" a="1"/>
  <c r="M282" i="25" s="1"/>
  <c r="N223" i="25"/>
  <c r="O237" i="25" s="1"/>
  <c r="P251" i="25" s="1"/>
  <c r="M298" i="25" a="1"/>
  <c r="M298" i="25" s="1"/>
  <c r="M373" i="25" s="1"/>
  <c r="M315" i="25" a="1"/>
  <c r="M315" i="25" s="1"/>
  <c r="M390" i="25" s="1"/>
  <c r="N140" i="26"/>
  <c r="AA277" i="25"/>
  <c r="AD150" i="27"/>
  <c r="AA276" i="33"/>
  <c r="AC128" i="30"/>
  <c r="U140" i="30"/>
  <c r="AD135" i="27"/>
  <c r="AC140" i="33"/>
  <c r="V215" i="28"/>
  <c r="W229" i="28" s="1"/>
  <c r="X243" i="28" s="1"/>
  <c r="U270" i="28"/>
  <c r="U274" i="28" a="1"/>
  <c r="U274" i="28" s="1"/>
  <c r="U290" i="28" a="1"/>
  <c r="U290" i="28" s="1"/>
  <c r="U365" i="28" s="1"/>
  <c r="U307" i="28" a="1"/>
  <c r="U307" i="28" s="1"/>
  <c r="AA312" i="29"/>
  <c r="AB352" i="26"/>
  <c r="T408" i="26"/>
  <c r="AD155" i="30"/>
  <c r="M275" i="33" a="1"/>
  <c r="M275" i="33" s="1"/>
  <c r="M349" i="33" s="1"/>
  <c r="M291" i="33" a="1"/>
  <c r="M291" i="33" s="1"/>
  <c r="M366" i="33" s="1"/>
  <c r="M308" i="33" a="1"/>
  <c r="M308" i="33" s="1"/>
  <c r="M383" i="33" s="1"/>
  <c r="N216" i="33"/>
  <c r="O230" i="33" s="1"/>
  <c r="P244" i="33" s="1"/>
  <c r="AA309" i="32"/>
  <c r="AC139" i="27"/>
  <c r="AB284" i="29"/>
  <c r="U63" i="30"/>
  <c r="U122" i="30" s="1" a="1"/>
  <c r="U122" i="30" s="1"/>
  <c r="M285" i="32" a="1"/>
  <c r="M285" i="32" s="1"/>
  <c r="M359" i="32" s="1"/>
  <c r="AB357" i="32"/>
  <c r="AD151" i="31"/>
  <c r="U56" i="26"/>
  <c r="U115" i="26" s="1" a="1"/>
  <c r="U115" i="26" s="1"/>
  <c r="V56" i="26"/>
  <c r="W70" i="26" s="1"/>
  <c r="X84" i="26" s="1"/>
  <c r="AB285" i="27"/>
  <c r="T302" i="28"/>
  <c r="T378" i="28" s="1"/>
  <c r="AB290" i="28"/>
  <c r="AB316" i="31"/>
  <c r="AA279" i="33"/>
  <c r="U55" i="27"/>
  <c r="U114" i="27" s="1" a="1"/>
  <c r="U114" i="27" s="1"/>
  <c r="AB112" i="30"/>
  <c r="T349" i="30"/>
  <c r="AB315" i="28"/>
  <c r="V217" i="31"/>
  <c r="W231" i="31" s="1"/>
  <c r="X245" i="31" s="1"/>
  <c r="U276" i="31" a="1"/>
  <c r="U276" i="31" s="1"/>
  <c r="U309" i="31" a="1"/>
  <c r="U309" i="31" s="1"/>
  <c r="U384" i="31" s="1"/>
  <c r="U292" i="31" a="1"/>
  <c r="U292" i="31" s="1"/>
  <c r="U367" i="31" s="1"/>
  <c r="V216" i="25"/>
  <c r="W230" i="25" s="1"/>
  <c r="X244" i="25" s="1"/>
  <c r="U291" i="25" a="1"/>
  <c r="U291" i="25" s="1"/>
  <c r="U308" i="25" a="1"/>
  <c r="U308" i="25" s="1"/>
  <c r="U275" i="25" a="1"/>
  <c r="U275" i="25" s="1"/>
  <c r="AB300" i="32"/>
  <c r="T383" i="32"/>
  <c r="AB146" i="32"/>
  <c r="AB111" i="27"/>
  <c r="T123" i="27"/>
  <c r="T348" i="27"/>
  <c r="N52" i="28"/>
  <c r="O66" i="28" s="1"/>
  <c r="P80" i="28" s="1"/>
  <c r="M52" i="28"/>
  <c r="M145" i="28" s="1" a="1"/>
  <c r="M145" i="28" s="1"/>
  <c r="N63" i="28"/>
  <c r="O77" i="28" s="1"/>
  <c r="P91" i="28" s="1"/>
  <c r="M63" i="28"/>
  <c r="M122" i="28" s="1" a="1"/>
  <c r="M122" i="28" s="1"/>
  <c r="AC129" i="27"/>
  <c r="V225" i="32"/>
  <c r="W239" i="32" s="1"/>
  <c r="X253" i="32" s="1"/>
  <c r="U317" i="32" a="1"/>
  <c r="U317" i="32" s="1"/>
  <c r="U300" i="32" a="1"/>
  <c r="U300" i="32" s="1"/>
  <c r="U284" i="32" a="1"/>
  <c r="U284" i="32" s="1"/>
  <c r="AD130" i="28"/>
  <c r="L382" i="32"/>
  <c r="L157" i="32"/>
  <c r="L348" i="26"/>
  <c r="L123" i="26"/>
  <c r="U290" i="33" a="1"/>
  <c r="U290" i="33" s="1"/>
  <c r="U365" i="33" s="1"/>
  <c r="U307" i="33" a="1"/>
  <c r="U307" i="33" s="1"/>
  <c r="U382" i="33" s="1"/>
  <c r="V215" i="33"/>
  <c r="W229" i="33" s="1"/>
  <c r="X243" i="33" s="1"/>
  <c r="U274" i="33" a="1"/>
  <c r="U274" i="33" s="1"/>
  <c r="U270" i="33"/>
  <c r="S319" i="25"/>
  <c r="AA307" i="25"/>
  <c r="S415" i="32"/>
  <c r="AA359" i="32"/>
  <c r="L319" i="33"/>
  <c r="V339" i="33"/>
  <c r="V152" i="33" a="1"/>
  <c r="V152" i="33" s="1"/>
  <c r="V135" i="33" a="1"/>
  <c r="V135" i="33" s="1"/>
  <c r="V129" i="33" a="1"/>
  <c r="V129" i="33" s="1"/>
  <c r="V333" i="33"/>
  <c r="AB358" i="33"/>
  <c r="T414" i="33"/>
  <c r="AA352" i="32"/>
  <c r="S408" i="32"/>
  <c r="AD131" i="29"/>
  <c r="S382" i="33"/>
  <c r="S157" i="33"/>
  <c r="AA145" i="33"/>
  <c r="AC140" i="26"/>
  <c r="N217" i="29"/>
  <c r="O231" i="29" s="1"/>
  <c r="P245" i="29" s="1"/>
  <c r="M292" i="29" a="1"/>
  <c r="M292" i="29" s="1"/>
  <c r="M367" i="29" s="1"/>
  <c r="M309" i="29" a="1"/>
  <c r="M309" i="29" s="1"/>
  <c r="M384" i="29" s="1"/>
  <c r="M276" i="29" a="1"/>
  <c r="M276" i="29" s="1"/>
  <c r="AB314" i="33"/>
  <c r="N216" i="26"/>
  <c r="O230" i="26" s="1"/>
  <c r="P244" i="26" s="1"/>
  <c r="M291" i="26" a="1"/>
  <c r="M291" i="26" s="1"/>
  <c r="M366" i="26" s="1"/>
  <c r="M308" i="26" a="1"/>
  <c r="M308" i="26" s="1"/>
  <c r="M275" i="26" a="1"/>
  <c r="M275" i="26" s="1"/>
  <c r="U295" i="26" a="1"/>
  <c r="U295" i="26" s="1"/>
  <c r="U370" i="26" s="1"/>
  <c r="V220" i="26"/>
  <c r="W234" i="26" s="1"/>
  <c r="X248" i="26" s="1"/>
  <c r="U312" i="26" a="1"/>
  <c r="U312" i="26" s="1"/>
  <c r="U387" i="26" s="1"/>
  <c r="U279" i="26" a="1"/>
  <c r="U279" i="26" s="1"/>
  <c r="AD153" i="26"/>
  <c r="AB316" i="29"/>
  <c r="AD136" i="27"/>
  <c r="T319" i="33"/>
  <c r="AB307" i="33"/>
  <c r="S348" i="31"/>
  <c r="AA111" i="31"/>
  <c r="S123" i="31"/>
  <c r="AB318" i="32"/>
  <c r="AA283" i="33"/>
  <c r="AB355" i="29"/>
  <c r="N52" i="30"/>
  <c r="O66" i="30" s="1"/>
  <c r="P80" i="30" s="1"/>
  <c r="M145" i="30" a="1"/>
  <c r="M145" i="30" s="1"/>
  <c r="AD153" i="29"/>
  <c r="AD137" i="28"/>
  <c r="AB311" i="31"/>
  <c r="AC117" i="29"/>
  <c r="N62" i="25"/>
  <c r="O76" i="25" s="1"/>
  <c r="P90" i="25" s="1"/>
  <c r="M62" i="25"/>
  <c r="M121" i="25" s="1" a="1"/>
  <c r="M121" i="25" s="1"/>
  <c r="N55" i="25"/>
  <c r="O69" i="25" s="1"/>
  <c r="P83" i="25" s="1"/>
  <c r="M55" i="25"/>
  <c r="M114" i="25" s="1" a="1"/>
  <c r="M114" i="25" s="1"/>
  <c r="M293" i="31" a="1"/>
  <c r="M293" i="31" s="1"/>
  <c r="M368" i="31" s="1"/>
  <c r="AB294" i="32"/>
  <c r="AA318" i="29"/>
  <c r="N215" i="25"/>
  <c r="O229" i="25" s="1"/>
  <c r="P243" i="25" s="1"/>
  <c r="M270" i="25"/>
  <c r="M290" i="25" a="1"/>
  <c r="M290" i="25" s="1"/>
  <c r="M365" i="25" s="1"/>
  <c r="M274" i="25" a="1"/>
  <c r="M274" i="25" s="1"/>
  <c r="M307" i="25" a="1"/>
  <c r="M307" i="25" s="1"/>
  <c r="AA310" i="25"/>
  <c r="AA309" i="33"/>
  <c r="U344" i="30"/>
  <c r="AD152" i="27"/>
  <c r="V222" i="28"/>
  <c r="W236" i="28" s="1"/>
  <c r="X250" i="28" s="1"/>
  <c r="U297" i="28" a="1"/>
  <c r="U297" i="28" s="1"/>
  <c r="U372" i="28" s="1"/>
  <c r="U314" i="28" a="1"/>
  <c r="U314" i="28" s="1"/>
  <c r="U389" i="28" s="1"/>
  <c r="U281" i="28" a="1"/>
  <c r="U281" i="28" s="1"/>
  <c r="AD131" i="25"/>
  <c r="AD147" i="31"/>
  <c r="M298" i="33" a="1"/>
  <c r="M298" i="33" s="1"/>
  <c r="M373" i="33" s="1"/>
  <c r="M315" i="33" a="1"/>
  <c r="M315" i="33" s="1"/>
  <c r="M390" i="33" s="1"/>
  <c r="M282" i="33" a="1"/>
  <c r="M282" i="33" s="1"/>
  <c r="N223" i="33"/>
  <c r="O237" i="33" s="1"/>
  <c r="P251" i="33" s="1"/>
  <c r="AB317" i="29"/>
  <c r="AC139" i="30"/>
  <c r="L286" i="28"/>
  <c r="T413" i="30"/>
  <c r="M318" i="32" a="1"/>
  <c r="M318" i="32" s="1"/>
  <c r="M393" i="32" s="1"/>
  <c r="AD134" i="31"/>
  <c r="U146" i="26" a="1"/>
  <c r="U146" i="26" s="1"/>
  <c r="V53" i="26"/>
  <c r="W67" i="26" s="1"/>
  <c r="X81" i="26" s="1"/>
  <c r="U53" i="26"/>
  <c r="U112" i="26" s="1" a="1"/>
  <c r="U112" i="26" s="1"/>
  <c r="AB318" i="27"/>
  <c r="T286" i="28"/>
  <c r="AB274" i="28"/>
  <c r="M145" i="29" a="1"/>
  <c r="M145" i="29" s="1"/>
  <c r="AC148" i="27"/>
  <c r="AD137" i="30"/>
  <c r="T383" i="30"/>
  <c r="AB146" i="30"/>
  <c r="AB298" i="28"/>
  <c r="V225" i="31"/>
  <c r="W239" i="31" s="1"/>
  <c r="X253" i="31" s="1"/>
  <c r="U300" i="31" a="1"/>
  <c r="U300" i="31" s="1"/>
  <c r="U375" i="31" s="1"/>
  <c r="U317" i="31" a="1"/>
  <c r="U317" i="31" s="1"/>
  <c r="U392" i="31" s="1"/>
  <c r="U284" i="31" a="1"/>
  <c r="U284" i="31" s="1"/>
  <c r="V224" i="25"/>
  <c r="W238" i="25" s="1"/>
  <c r="X252" i="25" s="1"/>
  <c r="U316" i="25" a="1"/>
  <c r="U316" i="25" s="1"/>
  <c r="U299" i="25" a="1"/>
  <c r="U299" i="25" s="1"/>
  <c r="U283" i="25" a="1"/>
  <c r="U283" i="25" s="1"/>
  <c r="AA274" i="27"/>
  <c r="S286" i="27"/>
  <c r="AC140" i="32"/>
  <c r="N62" i="28"/>
  <c r="O76" i="28" s="1"/>
  <c r="P90" i="28" s="1"/>
  <c r="M62" i="28"/>
  <c r="M121" i="28" s="1" a="1"/>
  <c r="M121" i="28" s="1"/>
  <c r="N56" i="28"/>
  <c r="O70" i="28" s="1"/>
  <c r="P84" i="28" s="1"/>
  <c r="M56" i="28"/>
  <c r="M115" i="28" s="1" a="1"/>
  <c r="M115" i="28" s="1"/>
  <c r="V221" i="32"/>
  <c r="W235" i="32" s="1"/>
  <c r="X249" i="32" s="1"/>
  <c r="U296" i="32" a="1"/>
  <c r="U296" i="32" s="1"/>
  <c r="U371" i="32" s="1"/>
  <c r="U280" i="32" a="1"/>
  <c r="U280" i="32" s="1"/>
  <c r="U354" i="32" s="1"/>
  <c r="U313" i="32" a="1"/>
  <c r="U313" i="32" s="1"/>
  <c r="U388" i="32" s="1"/>
  <c r="AD147" i="28"/>
  <c r="AA355" i="28"/>
  <c r="L348" i="32"/>
  <c r="L123" i="32"/>
  <c r="AD155" i="26"/>
  <c r="T382" i="33"/>
  <c r="T157" i="33"/>
  <c r="AB145" i="33"/>
  <c r="AB145" i="26"/>
  <c r="L382" i="26"/>
  <c r="L157" i="26"/>
  <c r="U314" i="33" a="1"/>
  <c r="U314" i="33" s="1"/>
  <c r="U389" i="33" s="1"/>
  <c r="V222" i="33"/>
  <c r="W236" i="33" s="1"/>
  <c r="X250" i="33" s="1"/>
  <c r="U297" i="33" a="1"/>
  <c r="U297" i="33" s="1"/>
  <c r="U372" i="33" s="1"/>
  <c r="U281" i="33" a="1"/>
  <c r="U281" i="33" s="1"/>
  <c r="AC128" i="27"/>
  <c r="U140" i="27"/>
  <c r="S412" i="33"/>
  <c r="AA356" i="33"/>
  <c r="L302" i="33"/>
  <c r="L378" i="33" s="1"/>
  <c r="S286" i="32"/>
  <c r="AA274" i="32"/>
  <c r="V156" i="33" a="1"/>
  <c r="V156" i="33" s="1"/>
  <c r="V139" i="33" a="1"/>
  <c r="V139" i="33" s="1"/>
  <c r="V343" i="33"/>
  <c r="AD137" i="27"/>
  <c r="M275" i="31" a="1"/>
  <c r="M275" i="31" s="1"/>
  <c r="M349" i="31" s="1"/>
  <c r="T286" i="27"/>
  <c r="AB274" i="27"/>
  <c r="K286" i="27"/>
  <c r="AB297" i="33"/>
  <c r="S409" i="25"/>
  <c r="AA353" i="25"/>
  <c r="N223" i="26"/>
  <c r="O237" i="26" s="1"/>
  <c r="P251" i="26" s="1"/>
  <c r="M282" i="26" a="1"/>
  <c r="M282" i="26" s="1"/>
  <c r="M298" i="26" a="1"/>
  <c r="M298" i="26" s="1"/>
  <c r="M373" i="26" s="1"/>
  <c r="M315" i="26" a="1"/>
  <c r="M315" i="26" s="1"/>
  <c r="M390" i="26" s="1"/>
  <c r="U278" i="26" a="1"/>
  <c r="U278" i="26" s="1"/>
  <c r="U294" i="26" a="1"/>
  <c r="U294" i="26" s="1"/>
  <c r="U369" i="26" s="1"/>
  <c r="U311" i="26" a="1"/>
  <c r="U311" i="26" s="1"/>
  <c r="U386" i="26" s="1"/>
  <c r="V219" i="26"/>
  <c r="W233" i="26" s="1"/>
  <c r="X247" i="26" s="1"/>
  <c r="AD153" i="27"/>
  <c r="AB290" i="33"/>
  <c r="T302" i="33"/>
  <c r="T378" i="33" s="1"/>
  <c r="S157" i="31"/>
  <c r="AA145" i="31"/>
  <c r="S382" i="31"/>
  <c r="V201" i="25"/>
  <c r="W215" i="25" s="1"/>
  <c r="V209" i="25"/>
  <c r="W223" i="25" s="1"/>
  <c r="V210" i="25"/>
  <c r="W224" i="25" s="1"/>
  <c r="V202" i="25"/>
  <c r="W216" i="25" s="1"/>
  <c r="V211" i="25"/>
  <c r="W225" i="25" s="1"/>
  <c r="V203" i="25"/>
  <c r="W217" i="25" s="1"/>
  <c r="V212" i="25"/>
  <c r="W226" i="25" s="1"/>
  <c r="V204" i="25"/>
  <c r="W218" i="25" s="1"/>
  <c r="V205" i="25"/>
  <c r="W219" i="25" s="1"/>
  <c r="V206" i="25"/>
  <c r="W220" i="25" s="1"/>
  <c r="V207" i="25"/>
  <c r="W221" i="25" s="1"/>
  <c r="V208" i="25"/>
  <c r="W222" i="25" s="1"/>
  <c r="X236" i="25" s="1"/>
  <c r="AD129" i="30"/>
  <c r="M285" i="31" a="1"/>
  <c r="M285" i="31" s="1"/>
  <c r="AD154" i="28"/>
  <c r="AB294" i="31"/>
  <c r="AA310" i="29"/>
  <c r="AB311" i="26"/>
  <c r="N58" i="25"/>
  <c r="O72" i="25" s="1"/>
  <c r="P86" i="25" s="1"/>
  <c r="M58" i="25"/>
  <c r="M117" i="25" s="1" a="1"/>
  <c r="M117" i="25" s="1"/>
  <c r="AA318" i="25"/>
  <c r="T410" i="30"/>
  <c r="AB354" i="30"/>
  <c r="AD156" i="28"/>
  <c r="AB278" i="32"/>
  <c r="AA310" i="31"/>
  <c r="AA285" i="28"/>
  <c r="AB312" i="26"/>
  <c r="N222" i="25"/>
  <c r="O236" i="25" s="1"/>
  <c r="P250" i="25" s="1"/>
  <c r="M314" i="25" a="1"/>
  <c r="M314" i="25" s="1"/>
  <c r="M389" i="25" s="1"/>
  <c r="M297" i="25" a="1"/>
  <c r="M297" i="25" s="1"/>
  <c r="M372" i="25" s="1"/>
  <c r="M281" i="25" a="1"/>
  <c r="M281" i="25" s="1"/>
  <c r="AB311" i="28"/>
  <c r="M58" i="30"/>
  <c r="M117" i="30" s="1" a="1"/>
  <c r="M117" i="30" s="1"/>
  <c r="AA278" i="26"/>
  <c r="N225" i="28"/>
  <c r="O239" i="28" s="1"/>
  <c r="P253" i="28" s="1"/>
  <c r="M284" i="28" a="1"/>
  <c r="M284" i="28" s="1"/>
  <c r="M300" i="28" a="1"/>
  <c r="M300" i="28" s="1"/>
  <c r="M375" i="28" s="1"/>
  <c r="M317" i="28" a="1"/>
  <c r="M317" i="28" s="1"/>
  <c r="M392" i="28" s="1"/>
  <c r="U313" i="28" a="1"/>
  <c r="U313" i="28" s="1"/>
  <c r="U388" i="28" s="1"/>
  <c r="U280" i="28" a="1"/>
  <c r="U280" i="28" s="1"/>
  <c r="V221" i="28"/>
  <c r="W235" i="28" s="1"/>
  <c r="X249" i="28" s="1"/>
  <c r="U296" i="28" a="1"/>
  <c r="U296" i="28" s="1"/>
  <c r="U371" i="28" s="1"/>
  <c r="AA318" i="33"/>
  <c r="AD148" i="25"/>
  <c r="AD130" i="31"/>
  <c r="N215" i="33"/>
  <c r="O229" i="33" s="1"/>
  <c r="P243" i="33" s="1"/>
  <c r="M290" i="33" a="1"/>
  <c r="M290" i="33" s="1"/>
  <c r="M365" i="33" s="1"/>
  <c r="M274" i="33" a="1"/>
  <c r="M274" i="33" s="1"/>
  <c r="M348" i="33" s="1"/>
  <c r="M307" i="33" a="1"/>
  <c r="M307" i="33" s="1"/>
  <c r="M382" i="33" s="1"/>
  <c r="M270" i="33"/>
  <c r="V52" i="27"/>
  <c r="W66" i="27" s="1"/>
  <c r="X80" i="27" s="1"/>
  <c r="U145" i="27" a="1"/>
  <c r="U145" i="27" s="1"/>
  <c r="AB300" i="29"/>
  <c r="AC156" i="30"/>
  <c r="S407" i="32"/>
  <c r="AA351" i="32"/>
  <c r="L319" i="28"/>
  <c r="S410" i="27"/>
  <c r="AA354" i="27"/>
  <c r="L286" i="30"/>
  <c r="K319" i="33"/>
  <c r="M294" i="31" a="1"/>
  <c r="M294" i="31" s="1"/>
  <c r="M369" i="31" s="1"/>
  <c r="V59" i="26"/>
  <c r="W73" i="26" s="1"/>
  <c r="X87" i="26" s="1"/>
  <c r="U59" i="26"/>
  <c r="U118" i="26" s="1" a="1"/>
  <c r="U118" i="26" s="1"/>
  <c r="N52" i="26"/>
  <c r="O66" i="26" s="1"/>
  <c r="P80" i="26" s="1"/>
  <c r="M52" i="26"/>
  <c r="M145" i="26" s="1" a="1"/>
  <c r="M145" i="26" s="1"/>
  <c r="AB301" i="27"/>
  <c r="AC131" i="27"/>
  <c r="AD154" i="30"/>
  <c r="M298" i="32" a="1"/>
  <c r="M298" i="32" s="1"/>
  <c r="M373" i="32" s="1"/>
  <c r="V216" i="31"/>
  <c r="W230" i="31" s="1"/>
  <c r="X244" i="31" s="1"/>
  <c r="U275" i="31" a="1"/>
  <c r="U275" i="31" s="1"/>
  <c r="U349" i="31" s="1"/>
  <c r="U291" i="31" a="1"/>
  <c r="U291" i="31" s="1"/>
  <c r="U366" i="31" s="1"/>
  <c r="U308" i="31" a="1"/>
  <c r="U308" i="31" s="1"/>
  <c r="U298" i="25" a="1"/>
  <c r="U298" i="25" s="1"/>
  <c r="U373" i="25" s="1"/>
  <c r="V223" i="25"/>
  <c r="W237" i="25" s="1"/>
  <c r="X251" i="25" s="1"/>
  <c r="U282" i="25" a="1"/>
  <c r="U282" i="25" s="1"/>
  <c r="U315" i="25" a="1"/>
  <c r="U315" i="25" s="1"/>
  <c r="AA307" i="26"/>
  <c r="S319" i="26"/>
  <c r="AD156" i="32"/>
  <c r="AA307" i="27"/>
  <c r="S319" i="27"/>
  <c r="U146" i="28" a="1"/>
  <c r="U146" i="28" s="1"/>
  <c r="V53" i="28"/>
  <c r="W67" i="28" s="1"/>
  <c r="X81" i="28" s="1"/>
  <c r="U53" i="28"/>
  <c r="U112" i="28" s="1" a="1"/>
  <c r="U112" i="28" s="1"/>
  <c r="V54" i="28"/>
  <c r="W68" i="28" s="1"/>
  <c r="X82" i="28" s="1"/>
  <c r="U54" i="28"/>
  <c r="U113" i="28" s="1" a="1"/>
  <c r="U113" i="28" s="1"/>
  <c r="S409" i="29"/>
  <c r="AA353" i="29"/>
  <c r="V224" i="32"/>
  <c r="W238" i="32" s="1"/>
  <c r="X252" i="32" s="1"/>
  <c r="U283" i="32" a="1"/>
  <c r="U283" i="32" s="1"/>
  <c r="U357" i="32" s="1"/>
  <c r="U316" i="32" a="1"/>
  <c r="U316" i="32" s="1"/>
  <c r="U391" i="32" s="1"/>
  <c r="U299" i="32" a="1"/>
  <c r="U299" i="32" s="1"/>
  <c r="U374" i="32" s="1"/>
  <c r="AD138" i="26"/>
  <c r="S407" i="33"/>
  <c r="AA351" i="33"/>
  <c r="AD136" i="28"/>
  <c r="AB290" i="25"/>
  <c r="T302" i="25"/>
  <c r="T378" i="25" s="1"/>
  <c r="T123" i="33"/>
  <c r="AB111" i="33"/>
  <c r="T348" i="33"/>
  <c r="K348" i="25"/>
  <c r="K123" i="25"/>
  <c r="V221" i="33"/>
  <c r="W235" i="33" s="1"/>
  <c r="X249" i="33" s="1"/>
  <c r="U280" i="33" a="1"/>
  <c r="U280" i="33" s="1"/>
  <c r="U313" i="33" a="1"/>
  <c r="U313" i="33" s="1"/>
  <c r="U388" i="33" s="1"/>
  <c r="U296" i="33" a="1"/>
  <c r="U296" i="33" s="1"/>
  <c r="U371" i="33" s="1"/>
  <c r="U344" i="27"/>
  <c r="AC138" i="30"/>
  <c r="L286" i="33"/>
  <c r="AB353" i="28"/>
  <c r="T409" i="28"/>
  <c r="AA307" i="32"/>
  <c r="S319" i="32"/>
  <c r="AC146" i="29"/>
  <c r="N339" i="33"/>
  <c r="N135" i="33" a="1"/>
  <c r="N135" i="33" s="1"/>
  <c r="N152" i="33" a="1"/>
  <c r="N152" i="33" s="1"/>
  <c r="N337" i="33"/>
  <c r="N133" i="33" a="1"/>
  <c r="N133" i="33" s="1"/>
  <c r="N150" i="33" a="1"/>
  <c r="N150" i="33" s="1"/>
  <c r="AB350" i="27"/>
  <c r="AC132" i="27"/>
  <c r="K319" i="27"/>
  <c r="T406" i="30"/>
  <c r="AD138" i="28"/>
  <c r="AA286" i="30"/>
  <c r="L348" i="27"/>
  <c r="L123" i="27"/>
  <c r="AD131" i="27"/>
  <c r="AB281" i="33"/>
  <c r="N215" i="26"/>
  <c r="O229" i="26" s="1"/>
  <c r="P243" i="26" s="1"/>
  <c r="M307" i="26" a="1"/>
  <c r="M307" i="26" s="1"/>
  <c r="M270" i="26"/>
  <c r="M274" i="26" a="1"/>
  <c r="M274" i="26" s="1"/>
  <c r="M290" i="26" a="1"/>
  <c r="M290" i="26" s="1"/>
  <c r="M365" i="26" s="1"/>
  <c r="AB283" i="29"/>
  <c r="T286" i="33"/>
  <c r="AB274" i="33"/>
  <c r="AD148" i="32"/>
  <c r="G10" i="32"/>
  <c r="AA274" i="28"/>
  <c r="K286" i="28"/>
  <c r="AD136" i="29"/>
  <c r="M318" i="31" a="1"/>
  <c r="M318" i="31" s="1"/>
  <c r="S406" i="25"/>
  <c r="AA350" i="25"/>
  <c r="AA277" i="29"/>
  <c r="AB294" i="26"/>
  <c r="M146" i="25" a="1"/>
  <c r="M146" i="25" s="1"/>
  <c r="N53" i="25"/>
  <c r="O67" i="25" s="1"/>
  <c r="P81" i="25" s="1"/>
  <c r="M53" i="25"/>
  <c r="M112" i="25" s="1" a="1"/>
  <c r="M112" i="25" s="1"/>
  <c r="AA285" i="25"/>
  <c r="AC140" i="31"/>
  <c r="AD139" i="28"/>
  <c r="AA277" i="31"/>
  <c r="AA318" i="28"/>
  <c r="AB295" i="26"/>
  <c r="AD129" i="29"/>
  <c r="AD138" i="32"/>
  <c r="AB283" i="27"/>
  <c r="AB294" i="28"/>
  <c r="AA352" i="26"/>
  <c r="S408" i="26"/>
  <c r="AA310" i="28"/>
  <c r="AA311" i="26"/>
  <c r="M283" i="28" a="1"/>
  <c r="M283" i="28" s="1"/>
  <c r="M299" i="28" a="1"/>
  <c r="M299" i="28" s="1"/>
  <c r="M374" i="28" s="1"/>
  <c r="M316" i="28" a="1"/>
  <c r="M316" i="28" s="1"/>
  <c r="M391" i="28" s="1"/>
  <c r="N224" i="28"/>
  <c r="O238" i="28" s="1"/>
  <c r="P252" i="28" s="1"/>
  <c r="V220" i="28"/>
  <c r="W234" i="28" s="1"/>
  <c r="X248" i="28" s="1"/>
  <c r="U312" i="28" a="1"/>
  <c r="U312" i="28" s="1"/>
  <c r="U387" i="28" s="1"/>
  <c r="U295" i="28" a="1"/>
  <c r="U295" i="28" s="1"/>
  <c r="U370" i="28" s="1"/>
  <c r="U279" i="28" a="1"/>
  <c r="U279" i="28" s="1"/>
  <c r="AA285" i="33"/>
  <c r="N222" i="33"/>
  <c r="O236" i="33" s="1"/>
  <c r="P250" i="33" s="1"/>
  <c r="M314" i="33" a="1"/>
  <c r="M314" i="33" s="1"/>
  <c r="M389" i="33" s="1"/>
  <c r="M297" i="33" a="1"/>
  <c r="M297" i="33" s="1"/>
  <c r="M372" i="33" s="1"/>
  <c r="M281" i="33" a="1"/>
  <c r="M281" i="33" s="1"/>
  <c r="AB274" i="31"/>
  <c r="T286" i="31"/>
  <c r="AA312" i="26"/>
  <c r="M116" i="27" a="1"/>
  <c r="M116" i="27" s="1"/>
  <c r="N57" i="27"/>
  <c r="O71" i="27" s="1"/>
  <c r="P85" i="27" s="1"/>
  <c r="L302" i="28"/>
  <c r="L378" i="28" s="1"/>
  <c r="AB355" i="28"/>
  <c r="T411" i="28"/>
  <c r="L319" i="30"/>
  <c r="K286" i="33"/>
  <c r="M311" i="31" a="1"/>
  <c r="M311" i="31" s="1"/>
  <c r="M386" i="31" s="1"/>
  <c r="N61" i="26"/>
  <c r="O75" i="26" s="1"/>
  <c r="P89" i="26" s="1"/>
  <c r="M61" i="26"/>
  <c r="M120" i="26" s="1" a="1"/>
  <c r="M120" i="26" s="1"/>
  <c r="V61" i="26"/>
  <c r="W75" i="26" s="1"/>
  <c r="X89" i="26" s="1"/>
  <c r="U61" i="26"/>
  <c r="U120" i="26" s="1" a="1"/>
  <c r="U120" i="26" s="1"/>
  <c r="M311" i="32" a="1"/>
  <c r="M311" i="32" s="1"/>
  <c r="M386" i="32" s="1"/>
  <c r="V211" i="28"/>
  <c r="W225" i="28" s="1"/>
  <c r="V203" i="28"/>
  <c r="W217" i="28" s="1"/>
  <c r="V212" i="28"/>
  <c r="W226" i="28" s="1"/>
  <c r="V204" i="28"/>
  <c r="W218" i="28" s="1"/>
  <c r="V205" i="28"/>
  <c r="W219" i="28" s="1"/>
  <c r="V206" i="28"/>
  <c r="W220" i="28" s="1"/>
  <c r="V207" i="28"/>
  <c r="W221" i="28" s="1"/>
  <c r="V208" i="28"/>
  <c r="W222" i="28" s="1"/>
  <c r="V201" i="28"/>
  <c r="W215" i="28" s="1"/>
  <c r="V209" i="28"/>
  <c r="W223" i="28" s="1"/>
  <c r="V210" i="28"/>
  <c r="W224" i="28" s="1"/>
  <c r="V202" i="28"/>
  <c r="W216" i="28" s="1"/>
  <c r="S410" i="26"/>
  <c r="AA354" i="26"/>
  <c r="AD129" i="31"/>
  <c r="M279" i="31" a="1"/>
  <c r="M279" i="31" s="1"/>
  <c r="M315" i="32" a="1"/>
  <c r="M315" i="32" s="1"/>
  <c r="M390" i="32" s="1"/>
  <c r="U299" i="31" a="1"/>
  <c r="U299" i="31" s="1"/>
  <c r="U374" i="31" s="1"/>
  <c r="V224" i="31"/>
  <c r="W238" i="31" s="1"/>
  <c r="X252" i="31" s="1"/>
  <c r="U283" i="31" a="1"/>
  <c r="U283" i="31" s="1"/>
  <c r="U316" i="31" a="1"/>
  <c r="U316" i="31" s="1"/>
  <c r="U391" i="31" s="1"/>
  <c r="U307" i="25" a="1"/>
  <c r="U307" i="25" s="1"/>
  <c r="U290" i="25" a="1"/>
  <c r="U290" i="25" s="1"/>
  <c r="U365" i="25" s="1"/>
  <c r="V215" i="25"/>
  <c r="W229" i="25" s="1"/>
  <c r="X243" i="25" s="1"/>
  <c r="U274" i="25" a="1"/>
  <c r="U274" i="25" s="1"/>
  <c r="U270" i="25"/>
  <c r="U308" i="29" a="1"/>
  <c r="U308" i="29" s="1"/>
  <c r="U383" i="29" s="1"/>
  <c r="V216" i="29"/>
  <c r="W230" i="29" s="1"/>
  <c r="X244" i="29" s="1"/>
  <c r="U291" i="29" a="1"/>
  <c r="U291" i="29" s="1"/>
  <c r="U366" i="29" s="1"/>
  <c r="U275" i="29" a="1"/>
  <c r="U275" i="29" s="1"/>
  <c r="U349" i="29" s="1"/>
  <c r="AD139" i="32"/>
  <c r="M296" i="32" a="1"/>
  <c r="M296" i="32" s="1"/>
  <c r="M371" i="32" s="1"/>
  <c r="V57" i="28"/>
  <c r="W71" i="28" s="1"/>
  <c r="X85" i="28" s="1"/>
  <c r="U57" i="28"/>
  <c r="U116" i="28" s="1" a="1"/>
  <c r="U116" i="28" s="1"/>
  <c r="V52" i="28"/>
  <c r="W66" i="28" s="1"/>
  <c r="X80" i="28" s="1"/>
  <c r="U52" i="28"/>
  <c r="U145" i="28" s="1" a="1"/>
  <c r="U145" i="28" s="1"/>
  <c r="AB355" i="33"/>
  <c r="T411" i="33"/>
  <c r="AB353" i="29"/>
  <c r="V217" i="32"/>
  <c r="W231" i="32" s="1"/>
  <c r="X245" i="32" s="1"/>
  <c r="U292" i="32" a="1"/>
  <c r="U292" i="32" s="1"/>
  <c r="U276" i="32" a="1"/>
  <c r="U276" i="32" s="1"/>
  <c r="U309" i="32" a="1"/>
  <c r="U309" i="32" s="1"/>
  <c r="U384" i="32" s="1"/>
  <c r="AD147" i="25"/>
  <c r="AD153" i="28"/>
  <c r="T286" i="25"/>
  <c r="AB274" i="25"/>
  <c r="AB351" i="32"/>
  <c r="T407" i="32"/>
  <c r="K157" i="25"/>
  <c r="K382" i="25"/>
  <c r="V220" i="33"/>
  <c r="W234" i="33" s="1"/>
  <c r="X248" i="33" s="1"/>
  <c r="U312" i="33" a="1"/>
  <c r="U312" i="33" s="1"/>
  <c r="U387" i="33" s="1"/>
  <c r="U295" i="33" a="1"/>
  <c r="U295" i="33" s="1"/>
  <c r="U370" i="33" s="1"/>
  <c r="U279" i="33" a="1"/>
  <c r="U279" i="33" s="1"/>
  <c r="AC155" i="30"/>
  <c r="V340" i="33"/>
  <c r="V136" i="33" a="1"/>
  <c r="V136" i="33" s="1"/>
  <c r="V153" i="33" a="1"/>
  <c r="V153" i="33" s="1"/>
  <c r="N336" i="33"/>
  <c r="N149" i="33" a="1"/>
  <c r="N149" i="33" s="1"/>
  <c r="N132" i="33" a="1"/>
  <c r="N132" i="33" s="1"/>
  <c r="S415" i="28"/>
  <c r="AA359" i="28"/>
  <c r="AD154" i="27"/>
  <c r="AB307" i="27"/>
  <c r="T319" i="27"/>
  <c r="AA319" i="30"/>
  <c r="AB350" i="26"/>
  <c r="AC149" i="27"/>
  <c r="AD132" i="31"/>
  <c r="AD135" i="29"/>
  <c r="AB313" i="33"/>
  <c r="AD149" i="32"/>
  <c r="AD155" i="28"/>
  <c r="L382" i="27"/>
  <c r="L157" i="27"/>
  <c r="U209" i="30"/>
  <c r="U210" i="30"/>
  <c r="U202" i="30"/>
  <c r="U211" i="30"/>
  <c r="U203" i="30"/>
  <c r="U212" i="30"/>
  <c r="U204" i="30"/>
  <c r="U205" i="30"/>
  <c r="U206" i="30"/>
  <c r="U207" i="30"/>
  <c r="U208" i="30"/>
  <c r="U201" i="30"/>
  <c r="AD148" i="27"/>
  <c r="N222" i="26"/>
  <c r="O236" i="26" s="1"/>
  <c r="P250" i="26" s="1"/>
  <c r="M297" i="26" a="1"/>
  <c r="M297" i="26" s="1"/>
  <c r="M372" i="26" s="1"/>
  <c r="M281" i="26" a="1"/>
  <c r="M281" i="26" s="1"/>
  <c r="M314" i="26" a="1"/>
  <c r="M314" i="26" s="1"/>
  <c r="M389" i="26" s="1"/>
  <c r="AB358" i="29"/>
  <c r="T414" i="29"/>
  <c r="AD131" i="32"/>
  <c r="K319" i="28"/>
  <c r="U56" i="30"/>
  <c r="U115" i="30" s="1" a="1"/>
  <c r="U115" i="30" s="1"/>
  <c r="U121" i="30" a="1"/>
  <c r="U121" i="30" s="1"/>
  <c r="V62" i="30"/>
  <c r="W76" i="30" s="1"/>
  <c r="X90" i="30" s="1"/>
  <c r="M301" i="31" a="1"/>
  <c r="M301" i="31" s="1"/>
  <c r="AB278" i="26"/>
  <c r="V58" i="25"/>
  <c r="W72" i="25" s="1"/>
  <c r="X86" i="25" s="1"/>
  <c r="U58" i="25"/>
  <c r="U117" i="25" s="1" a="1"/>
  <c r="U117" i="25" s="1"/>
  <c r="AA352" i="31"/>
  <c r="S408" i="31"/>
  <c r="AD132" i="25"/>
  <c r="AB279" i="26"/>
  <c r="AD138" i="27"/>
  <c r="AD155" i="32"/>
  <c r="AB316" i="27"/>
  <c r="AB278" i="28"/>
  <c r="AA277" i="28"/>
  <c r="AB295" i="28"/>
  <c r="N216" i="28"/>
  <c r="M275" i="28" a="1"/>
  <c r="M275" i="28" s="1"/>
  <c r="M308" i="28" a="1"/>
  <c r="M308" i="28" s="1"/>
  <c r="M291" i="28" a="1"/>
  <c r="M291" i="28" s="1"/>
  <c r="M366" i="28" s="1"/>
  <c r="V219" i="28"/>
  <c r="W233" i="28" s="1"/>
  <c r="X247" i="28" s="1"/>
  <c r="U278" i="28" a="1"/>
  <c r="U278" i="28" s="1"/>
  <c r="U294" i="28" a="1"/>
  <c r="U294" i="28" s="1"/>
  <c r="U369" i="28" s="1"/>
  <c r="U311" i="28" a="1"/>
  <c r="U311" i="28" s="1"/>
  <c r="U386" i="28" s="1"/>
  <c r="N221" i="33"/>
  <c r="O235" i="33" s="1"/>
  <c r="P249" i="33" s="1"/>
  <c r="M296" i="33" a="1"/>
  <c r="M296" i="33" s="1"/>
  <c r="M371" i="33" s="1"/>
  <c r="M313" i="33" a="1"/>
  <c r="M313" i="33" s="1"/>
  <c r="M388" i="33" s="1"/>
  <c r="M280" i="33" a="1"/>
  <c r="M280" i="33" s="1"/>
  <c r="AA279" i="26"/>
  <c r="T407" i="29"/>
  <c r="L302" i="30"/>
  <c r="L378" i="30" s="1"/>
  <c r="AD133" i="29"/>
  <c r="U58" i="26"/>
  <c r="U117" i="26" s="1" a="1"/>
  <c r="U117" i="26" s="1"/>
  <c r="V58" i="26"/>
  <c r="W72" i="26" s="1"/>
  <c r="X86" i="26" s="1"/>
  <c r="N56" i="26"/>
  <c r="O70" i="26" s="1"/>
  <c r="P84" i="26" s="1"/>
  <c r="M56" i="26"/>
  <c r="M115" i="26" s="1" a="1"/>
  <c r="M115" i="26" s="1"/>
  <c r="AA280" i="27"/>
  <c r="M294" i="32" a="1"/>
  <c r="M294" i="32" s="1"/>
  <c r="M369" i="32" s="1"/>
  <c r="AB315" i="32"/>
  <c r="U62" i="27"/>
  <c r="U121" i="27" s="1" a="1"/>
  <c r="U121" i="27" s="1"/>
  <c r="M312" i="31" a="1"/>
  <c r="M312" i="31" s="1"/>
  <c r="M387" i="31" s="1"/>
  <c r="AA352" i="25"/>
  <c r="S408" i="25"/>
  <c r="M282" i="32" a="1"/>
  <c r="M282" i="32" s="1"/>
  <c r="M356" i="32" s="1"/>
  <c r="AD129" i="28"/>
  <c r="U315" i="31" a="1"/>
  <c r="U315" i="31" s="1"/>
  <c r="U282" i="31" a="1"/>
  <c r="U282" i="31" s="1"/>
  <c r="U298" i="31" a="1"/>
  <c r="U298" i="31" s="1"/>
  <c r="V223" i="31"/>
  <c r="W237" i="31" s="1"/>
  <c r="X251" i="31" s="1"/>
  <c r="V222" i="25"/>
  <c r="W236" i="25" s="1"/>
  <c r="X250" i="25" s="1"/>
  <c r="U281" i="25" a="1"/>
  <c r="U281" i="25" s="1"/>
  <c r="U314" i="25" a="1"/>
  <c r="U314" i="25" s="1"/>
  <c r="U297" i="25" a="1"/>
  <c r="U297" i="25" s="1"/>
  <c r="U372" i="25" s="1"/>
  <c r="S286" i="26"/>
  <c r="AA274" i="26"/>
  <c r="AB354" i="26"/>
  <c r="T410" i="26"/>
  <c r="V226" i="29"/>
  <c r="W240" i="29" s="1"/>
  <c r="X254" i="29" s="1"/>
  <c r="U301" i="29" a="1"/>
  <c r="U301" i="29" s="1"/>
  <c r="U285" i="29" a="1"/>
  <c r="U285" i="29" s="1"/>
  <c r="U318" i="29" a="1"/>
  <c r="U318" i="29" s="1"/>
  <c r="AB310" i="29"/>
  <c r="AD130" i="27"/>
  <c r="T408" i="30"/>
  <c r="N55" i="28"/>
  <c r="O69" i="28" s="1"/>
  <c r="P83" i="28" s="1"/>
  <c r="M55" i="28"/>
  <c r="M114" i="28" s="1" a="1"/>
  <c r="M114" i="28" s="1"/>
  <c r="V61" i="28"/>
  <c r="W75" i="28" s="1"/>
  <c r="X89" i="28" s="1"/>
  <c r="U61" i="28"/>
  <c r="U120" i="28" s="1" a="1"/>
  <c r="U120" i="28" s="1"/>
  <c r="V146" i="29" a="1"/>
  <c r="V146" i="29" s="1"/>
  <c r="AA358" i="32"/>
  <c r="S414" i="32"/>
  <c r="AD154" i="25"/>
  <c r="AC154" i="27"/>
  <c r="N140" i="29"/>
  <c r="U279" i="32" a="1"/>
  <c r="U279" i="32" s="1"/>
  <c r="V220" i="32"/>
  <c r="W234" i="32" s="1"/>
  <c r="X248" i="32" s="1"/>
  <c r="U295" i="32" a="1"/>
  <c r="U295" i="32" s="1"/>
  <c r="U312" i="32" a="1"/>
  <c r="U312" i="32" s="1"/>
  <c r="S410" i="29"/>
  <c r="AA354" i="29"/>
  <c r="AD130" i="25"/>
  <c r="L348" i="28"/>
  <c r="L123" i="28"/>
  <c r="AA355" i="29"/>
  <c r="S411" i="29"/>
  <c r="S412" i="28"/>
  <c r="AA356" i="28"/>
  <c r="T348" i="32"/>
  <c r="T123" i="32"/>
  <c r="AB111" i="32"/>
  <c r="U278" i="33" a="1"/>
  <c r="U278" i="33" s="1"/>
  <c r="U294" i="33" a="1"/>
  <c r="U294" i="33" s="1"/>
  <c r="U369" i="33" s="1"/>
  <c r="U311" i="33" a="1"/>
  <c r="U311" i="33" s="1"/>
  <c r="U386" i="33" s="1"/>
  <c r="V219" i="33"/>
  <c r="W233" i="33" s="1"/>
  <c r="X247" i="33" s="1"/>
  <c r="AD133" i="26"/>
  <c r="AD137" i="31"/>
  <c r="AD150" i="32"/>
  <c r="V198" i="33"/>
  <c r="T382" i="30"/>
  <c r="AB145" i="30"/>
  <c r="T157" i="30"/>
  <c r="AA112" i="28"/>
  <c r="S349" i="28"/>
  <c r="AD149" i="31"/>
  <c r="AD152" i="29"/>
  <c r="AB296" i="33"/>
  <c r="AD132" i="32"/>
  <c r="S407" i="31"/>
  <c r="AA351" i="31"/>
  <c r="N221" i="26"/>
  <c r="O235" i="26" s="1"/>
  <c r="P249" i="26" s="1"/>
  <c r="M296" i="26" a="1"/>
  <c r="M296" i="26" s="1"/>
  <c r="M371" i="26" s="1"/>
  <c r="M280" i="26" a="1"/>
  <c r="M280" i="26" s="1"/>
  <c r="M313" i="26" a="1"/>
  <c r="M313" i="26" s="1"/>
  <c r="M388" i="26" s="1"/>
  <c r="L319" i="26"/>
  <c r="AD148" i="31"/>
  <c r="AD139" i="30"/>
  <c r="AC132" i="30"/>
  <c r="AD152" i="28"/>
  <c r="AA281" i="28"/>
  <c r="T349" i="27"/>
  <c r="AB112" i="27"/>
  <c r="V56" i="25"/>
  <c r="W70" i="25" s="1"/>
  <c r="X84" i="25" s="1"/>
  <c r="U56" i="25"/>
  <c r="U115" i="25" s="1" a="1"/>
  <c r="U115" i="25" s="1"/>
  <c r="AD149" i="25"/>
  <c r="AD155" i="27"/>
  <c r="U294" i="27" a="1"/>
  <c r="U294" i="27" s="1"/>
  <c r="U369" i="27" s="1"/>
  <c r="U311" i="27" a="1"/>
  <c r="U311" i="27" s="1"/>
  <c r="U386" i="27" s="1"/>
  <c r="V219" i="27"/>
  <c r="W233" i="27" s="1"/>
  <c r="X247" i="27" s="1"/>
  <c r="U278" i="27" a="1"/>
  <c r="U278" i="27" s="1"/>
  <c r="AD135" i="30"/>
  <c r="N223" i="28"/>
  <c r="O237" i="28" s="1"/>
  <c r="P251" i="28" s="1"/>
  <c r="M298" i="28" a="1"/>
  <c r="M298" i="28" s="1"/>
  <c r="M373" i="28" s="1"/>
  <c r="M282" i="28" a="1"/>
  <c r="M282" i="28" s="1"/>
  <c r="M315" i="28" a="1"/>
  <c r="M315" i="28" s="1"/>
  <c r="M390" i="28" s="1"/>
  <c r="V218" i="28"/>
  <c r="W232" i="28" s="1"/>
  <c r="X246" i="28" s="1"/>
  <c r="U293" i="28" a="1"/>
  <c r="U293" i="28" s="1"/>
  <c r="U368" i="28" s="1"/>
  <c r="U277" i="28" a="1"/>
  <c r="U277" i="28" s="1"/>
  <c r="U310" i="28" a="1"/>
  <c r="U310" i="28" s="1"/>
  <c r="U385" i="28" s="1"/>
  <c r="AD139" i="31"/>
  <c r="T319" i="31"/>
  <c r="AB307" i="31"/>
  <c r="T415" i="32"/>
  <c r="AB359" i="32"/>
  <c r="AC120" i="29"/>
  <c r="AD150" i="29"/>
  <c r="M278" i="31" a="1"/>
  <c r="M278" i="31" s="1"/>
  <c r="M60" i="26"/>
  <c r="M119" i="26" s="1" a="1"/>
  <c r="M119" i="26" s="1"/>
  <c r="N60" i="26"/>
  <c r="O74" i="26" s="1"/>
  <c r="P88" i="26" s="1"/>
  <c r="M57" i="26"/>
  <c r="M116" i="26" s="1" a="1"/>
  <c r="M116" i="26" s="1"/>
  <c r="N57" i="26"/>
  <c r="O71" i="26" s="1"/>
  <c r="P85" i="26" s="1"/>
  <c r="AA313" i="27"/>
  <c r="M278" i="32" a="1"/>
  <c r="M278" i="32" s="1"/>
  <c r="M352" i="32" s="1"/>
  <c r="AC138" i="27"/>
  <c r="M295" i="31" a="1"/>
  <c r="M295" i="31" s="1"/>
  <c r="M370" i="31" s="1"/>
  <c r="V215" i="31"/>
  <c r="W229" i="31" s="1"/>
  <c r="X243" i="31" s="1"/>
  <c r="U274" i="31" a="1"/>
  <c r="U274" i="31" s="1"/>
  <c r="U348" i="31" s="1"/>
  <c r="U270" i="31"/>
  <c r="U307" i="31" a="1"/>
  <c r="U307" i="31" s="1"/>
  <c r="U290" i="31" a="1"/>
  <c r="U290" i="31" s="1"/>
  <c r="U365" i="31" s="1"/>
  <c r="U296" i="25" a="1"/>
  <c r="U296" i="25" s="1"/>
  <c r="U371" i="25" s="1"/>
  <c r="U313" i="25" a="1"/>
  <c r="U313" i="25" s="1"/>
  <c r="U388" i="25" s="1"/>
  <c r="U280" i="25" a="1"/>
  <c r="U280" i="25" s="1"/>
  <c r="V221" i="25"/>
  <c r="W235" i="25" s="1"/>
  <c r="X249" i="25" s="1"/>
  <c r="V223" i="29"/>
  <c r="W237" i="29" s="1"/>
  <c r="X251" i="29" s="1"/>
  <c r="U298" i="29" a="1"/>
  <c r="U298" i="29" s="1"/>
  <c r="U373" i="29" s="1"/>
  <c r="U282" i="29" a="1"/>
  <c r="U282" i="29" s="1"/>
  <c r="U315" i="29" a="1"/>
  <c r="U315" i="29" s="1"/>
  <c r="U390" i="29" s="1"/>
  <c r="AB293" i="29"/>
  <c r="AD147" i="27"/>
  <c r="AB292" i="33"/>
  <c r="M280" i="32" a="1"/>
  <c r="M280" i="32" s="1"/>
  <c r="M354" i="32" s="1"/>
  <c r="V63" i="28"/>
  <c r="W77" i="28" s="1"/>
  <c r="X91" i="28" s="1"/>
  <c r="U63" i="28"/>
  <c r="U122" i="28" s="1" a="1"/>
  <c r="U122" i="28" s="1"/>
  <c r="V59" i="28"/>
  <c r="W73" i="28" s="1"/>
  <c r="X87" i="28" s="1"/>
  <c r="U59" i="28"/>
  <c r="U118" i="28" s="1" a="1"/>
  <c r="U118" i="28" s="1"/>
  <c r="N146" i="29" a="1"/>
  <c r="N146" i="29" s="1"/>
  <c r="AD137" i="25"/>
  <c r="AC137" i="27"/>
  <c r="V216" i="32"/>
  <c r="W230" i="32" s="1"/>
  <c r="X244" i="32" s="1"/>
  <c r="U291" i="32" a="1"/>
  <c r="U291" i="32" s="1"/>
  <c r="U366" i="32" s="1"/>
  <c r="U308" i="32" a="1"/>
  <c r="U308" i="32" s="1"/>
  <c r="U383" i="32" s="1"/>
  <c r="U275" i="32" a="1"/>
  <c r="U275" i="32" s="1"/>
  <c r="L382" i="28"/>
  <c r="L157" i="28"/>
  <c r="T382" i="32"/>
  <c r="T157" i="32"/>
  <c r="AB145" i="32"/>
  <c r="U310" i="33" a="1"/>
  <c r="U310" i="33" s="1"/>
  <c r="U385" i="33" s="1"/>
  <c r="V218" i="33"/>
  <c r="W232" i="33" s="1"/>
  <c r="X246" i="33" s="1"/>
  <c r="U277" i="33" a="1"/>
  <c r="U277" i="33" s="1"/>
  <c r="U351" i="33" s="1"/>
  <c r="U293" i="33" a="1"/>
  <c r="U293" i="33" s="1"/>
  <c r="U368" i="33" s="1"/>
  <c r="AD150" i="26"/>
  <c r="AD154" i="31"/>
  <c r="AD133" i="32"/>
  <c r="AA352" i="33"/>
  <c r="S408" i="33"/>
  <c r="AA355" i="27"/>
  <c r="S411" i="27"/>
  <c r="S383" i="28"/>
  <c r="AA146" i="28"/>
  <c r="AD128" i="30"/>
  <c r="V140" i="30"/>
  <c r="AB280" i="33"/>
  <c r="N225" i="29"/>
  <c r="O239" i="29" s="1"/>
  <c r="P253" i="29" s="1"/>
  <c r="M317" i="29" a="1"/>
  <c r="M317" i="29" s="1"/>
  <c r="M392" i="29" s="1"/>
  <c r="M284" i="29" a="1"/>
  <c r="M284" i="29" s="1"/>
  <c r="M300" i="29" a="1"/>
  <c r="M300" i="29" s="1"/>
  <c r="M375" i="29" s="1"/>
  <c r="AC136" i="30"/>
  <c r="M279" i="26" a="1"/>
  <c r="M279" i="26" s="1"/>
  <c r="N220" i="26"/>
  <c r="O234" i="26" s="1"/>
  <c r="P248" i="26" s="1"/>
  <c r="M312" i="26" a="1"/>
  <c r="M312" i="26" s="1"/>
  <c r="M387" i="26" s="1"/>
  <c r="M295" i="26" a="1"/>
  <c r="M295" i="26" s="1"/>
  <c r="L302" i="26"/>
  <c r="L378" i="26" s="1"/>
  <c r="AD131" i="31"/>
  <c r="AD132" i="29"/>
  <c r="V209" i="32"/>
  <c r="W223" i="32" s="1"/>
  <c r="V212" i="32"/>
  <c r="W226" i="32" s="1"/>
  <c r="V205" i="32"/>
  <c r="W219" i="32" s="1"/>
  <c r="V202" i="32"/>
  <c r="W216" i="32" s="1"/>
  <c r="X230" i="32" s="1"/>
  <c r="V206" i="32"/>
  <c r="W220" i="32" s="1"/>
  <c r="V203" i="32"/>
  <c r="W217" i="32" s="1"/>
  <c r="V210" i="32"/>
  <c r="W224" i="32" s="1"/>
  <c r="V207" i="32"/>
  <c r="W221" i="32" s="1"/>
  <c r="V211" i="32"/>
  <c r="W225" i="32" s="1"/>
  <c r="V204" i="32"/>
  <c r="W218" i="32" s="1"/>
  <c r="V201" i="32"/>
  <c r="W215" i="32" s="1"/>
  <c r="V208" i="32"/>
  <c r="W222" i="32" s="1"/>
  <c r="AD156" i="30"/>
  <c r="AC149" i="30"/>
  <c r="M270" i="32"/>
  <c r="AD135" i="28"/>
  <c r="AD138" i="25"/>
  <c r="T383" i="27"/>
  <c r="AB146" i="27"/>
  <c r="V54" i="25"/>
  <c r="W68" i="25" s="1"/>
  <c r="X82" i="25" s="1"/>
  <c r="U54" i="25"/>
  <c r="U113" i="25" s="1" a="1"/>
  <c r="U113" i="25" s="1"/>
  <c r="AA317" i="33"/>
  <c r="U57" i="30"/>
  <c r="U116" i="30" s="1" a="1"/>
  <c r="U116" i="30" s="1"/>
  <c r="AD152" i="30"/>
  <c r="S415" i="25"/>
  <c r="AA359" i="25"/>
  <c r="AB279" i="28"/>
  <c r="S409" i="26"/>
  <c r="AA353" i="26"/>
  <c r="N215" i="28"/>
  <c r="O229" i="28" s="1"/>
  <c r="P243" i="28" s="1"/>
  <c r="M290" i="28" a="1"/>
  <c r="M290" i="28" s="1"/>
  <c r="M365" i="28" s="1"/>
  <c r="M270" i="28"/>
  <c r="M274" i="28" a="1"/>
  <c r="M274" i="28" s="1"/>
  <c r="M307" i="28" a="1"/>
  <c r="M307" i="28" s="1"/>
  <c r="V226" i="28"/>
  <c r="W240" i="28" s="1"/>
  <c r="X254" i="28" s="1"/>
  <c r="U318" i="28" a="1"/>
  <c r="U318" i="28" s="1"/>
  <c r="U393" i="28" s="1"/>
  <c r="U285" i="28" a="1"/>
  <c r="U285" i="28" s="1"/>
  <c r="U301" i="28" a="1"/>
  <c r="U301" i="28" s="1"/>
  <c r="U376" i="28" s="1"/>
  <c r="L286" i="29"/>
  <c r="AA311" i="28"/>
  <c r="T415" i="27"/>
  <c r="AB359" i="27"/>
  <c r="AA279" i="25"/>
  <c r="AD156" i="31"/>
  <c r="AB290" i="31"/>
  <c r="T302" i="31"/>
  <c r="T378" i="31" s="1"/>
  <c r="S382" i="25"/>
  <c r="S157" i="25"/>
  <c r="AA145" i="25"/>
  <c r="K348" i="26"/>
  <c r="K123" i="26"/>
  <c r="AA283" i="32"/>
  <c r="V57" i="26"/>
  <c r="W71" i="26" s="1"/>
  <c r="X85" i="26" s="1"/>
  <c r="U57" i="26"/>
  <c r="U116" i="26" s="1" a="1"/>
  <c r="U116" i="26" s="1"/>
  <c r="N63" i="26"/>
  <c r="O77" i="26" s="1"/>
  <c r="P91" i="26" s="1"/>
  <c r="M63" i="26"/>
  <c r="M122" i="26" s="1" a="1"/>
  <c r="M122" i="26" s="1"/>
  <c r="AB298" i="32"/>
  <c r="AA281" i="26"/>
  <c r="AC155" i="27"/>
  <c r="T348" i="28"/>
  <c r="T123" i="28"/>
  <c r="AB111" i="28"/>
  <c r="AB308" i="31"/>
  <c r="V222" i="31"/>
  <c r="W236" i="31" s="1"/>
  <c r="X250" i="31" s="1"/>
  <c r="U314" i="31" a="1"/>
  <c r="U314" i="31" s="1"/>
  <c r="U297" i="31" a="1"/>
  <c r="U297" i="31" s="1"/>
  <c r="U281" i="31" a="1"/>
  <c r="U281" i="31" s="1"/>
  <c r="U279" i="25" a="1"/>
  <c r="U279" i="25" s="1"/>
  <c r="U295" i="25" a="1"/>
  <c r="U295" i="25" s="1"/>
  <c r="U370" i="25" s="1"/>
  <c r="U312" i="25" a="1"/>
  <c r="U312" i="25" s="1"/>
  <c r="U387" i="25" s="1"/>
  <c r="V220" i="25"/>
  <c r="W234" i="25" s="1"/>
  <c r="X248" i="25" s="1"/>
  <c r="M344" i="27"/>
  <c r="V217" i="29"/>
  <c r="W231" i="29" s="1"/>
  <c r="X245" i="29" s="1"/>
  <c r="U309" i="29" a="1"/>
  <c r="U309" i="29" s="1"/>
  <c r="U292" i="29" a="1"/>
  <c r="U292" i="29" s="1"/>
  <c r="U276" i="29" a="1"/>
  <c r="U276" i="29" s="1"/>
  <c r="AB277" i="29"/>
  <c r="AB276" i="33"/>
  <c r="M313" i="32" a="1"/>
  <c r="M313" i="32" s="1"/>
  <c r="M388" i="32" s="1"/>
  <c r="V56" i="28"/>
  <c r="W70" i="28" s="1"/>
  <c r="X84" i="28" s="1"/>
  <c r="U56" i="28"/>
  <c r="U115" i="28" s="1" a="1"/>
  <c r="U115" i="28" s="1"/>
  <c r="N59" i="28"/>
  <c r="O73" i="28" s="1"/>
  <c r="P87" i="28" s="1"/>
  <c r="M59" i="28"/>
  <c r="M118" i="28" s="1" a="1"/>
  <c r="M118" i="28" s="1"/>
  <c r="N202" i="30"/>
  <c r="O216" i="30" s="1"/>
  <c r="N210" i="30"/>
  <c r="O224" i="30" s="1"/>
  <c r="N211" i="30"/>
  <c r="O225" i="30" s="1"/>
  <c r="N203" i="30"/>
  <c r="O217" i="30" s="1"/>
  <c r="N212" i="30"/>
  <c r="O226" i="30" s="1"/>
  <c r="N204" i="30"/>
  <c r="O218" i="30" s="1"/>
  <c r="N205" i="30"/>
  <c r="O219" i="30" s="1"/>
  <c r="N206" i="30"/>
  <c r="O220" i="30" s="1"/>
  <c r="N207" i="30"/>
  <c r="O221" i="30" s="1"/>
  <c r="N208" i="30"/>
  <c r="O222" i="30" s="1"/>
  <c r="N201" i="30"/>
  <c r="O215" i="30" s="1"/>
  <c r="N209" i="30"/>
  <c r="O223" i="30" s="1"/>
  <c r="S286" i="33"/>
  <c r="AA274" i="33"/>
  <c r="AD132" i="26"/>
  <c r="N140" i="31"/>
  <c r="AD149" i="28"/>
  <c r="AB307" i="25"/>
  <c r="T319" i="25"/>
  <c r="U318" i="33" a="1"/>
  <c r="U318" i="33" s="1"/>
  <c r="U393" i="33" s="1"/>
  <c r="U301" i="33" a="1"/>
  <c r="U301" i="33" s="1"/>
  <c r="U376" i="33" s="1"/>
  <c r="V226" i="33"/>
  <c r="W240" i="33" s="1"/>
  <c r="X254" i="33" s="1"/>
  <c r="U285" i="33" a="1"/>
  <c r="U285" i="33" s="1"/>
  <c r="S405" i="30"/>
  <c r="AA349" i="30"/>
  <c r="S412" i="26"/>
  <c r="AA356" i="26"/>
  <c r="AD128" i="25"/>
  <c r="T348" i="30"/>
  <c r="AB111" i="30"/>
  <c r="T123" i="30"/>
  <c r="AC135" i="27"/>
  <c r="AB307" i="29"/>
  <c r="T319" i="29"/>
  <c r="AD131" i="28"/>
  <c r="M299" i="29" a="1"/>
  <c r="M299" i="29" s="1"/>
  <c r="M374" i="29" s="1"/>
  <c r="N224" i="29"/>
  <c r="O238" i="29" s="1"/>
  <c r="P252" i="29" s="1"/>
  <c r="M316" i="29" a="1"/>
  <c r="M316" i="29" s="1"/>
  <c r="M391" i="29" s="1"/>
  <c r="M283" i="29" a="1"/>
  <c r="M283" i="29" s="1"/>
  <c r="M357" i="29" s="1"/>
  <c r="AC153" i="30"/>
  <c r="M294" i="26" a="1"/>
  <c r="M294" i="26" s="1"/>
  <c r="M369" i="26" s="1"/>
  <c r="M311" i="26" a="1"/>
  <c r="M311" i="26" s="1"/>
  <c r="M386" i="26" s="1"/>
  <c r="N219" i="26"/>
  <c r="O233" i="26" s="1"/>
  <c r="P247" i="26" s="1"/>
  <c r="M278" i="26" a="1"/>
  <c r="M278" i="26" s="1"/>
  <c r="V218" i="26"/>
  <c r="W232" i="26" s="1"/>
  <c r="X246" i="26" s="1"/>
  <c r="U293" i="26" a="1"/>
  <c r="U293" i="26" s="1"/>
  <c r="U368" i="26" s="1"/>
  <c r="U277" i="26" a="1"/>
  <c r="U277" i="26" s="1"/>
  <c r="U310" i="26" a="1"/>
  <c r="U310" i="26" s="1"/>
  <c r="U385" i="26" s="1"/>
  <c r="S406" i="28"/>
  <c r="AA350" i="28"/>
  <c r="AD130" i="30"/>
  <c r="L286" i="26"/>
  <c r="AD149" i="29"/>
  <c r="V202" i="27"/>
  <c r="W216" i="27" s="1"/>
  <c r="V211" i="27"/>
  <c r="W225" i="27" s="1"/>
  <c r="V203" i="27"/>
  <c r="W217" i="27" s="1"/>
  <c r="V212" i="27"/>
  <c r="W226" i="27" s="1"/>
  <c r="V204" i="27"/>
  <c r="W218" i="27" s="1"/>
  <c r="V205" i="27"/>
  <c r="W219" i="27" s="1"/>
  <c r="V206" i="27"/>
  <c r="W220" i="27" s="1"/>
  <c r="V207" i="27"/>
  <c r="W221" i="27" s="1"/>
  <c r="V208" i="27"/>
  <c r="W222" i="27" s="1"/>
  <c r="V201" i="27"/>
  <c r="W215" i="27" s="1"/>
  <c r="V209" i="27"/>
  <c r="W223" i="27" s="1"/>
  <c r="V210" i="27"/>
  <c r="W224" i="27" s="1"/>
  <c r="AB310" i="32"/>
  <c r="AD155" i="25"/>
  <c r="N60" i="25"/>
  <c r="O74" i="25" s="1"/>
  <c r="P88" i="25" s="1"/>
  <c r="M60" i="25"/>
  <c r="M119" i="25" s="1" a="1"/>
  <c r="M119" i="25" s="1"/>
  <c r="N210" i="26"/>
  <c r="O224" i="26" s="1"/>
  <c r="N211" i="26"/>
  <c r="O225" i="26" s="1"/>
  <c r="N203" i="26"/>
  <c r="O217" i="26" s="1"/>
  <c r="N212" i="26"/>
  <c r="O226" i="26" s="1"/>
  <c r="N204" i="26"/>
  <c r="O218" i="26" s="1"/>
  <c r="N205" i="26"/>
  <c r="O219" i="26" s="1"/>
  <c r="N206" i="26"/>
  <c r="O220" i="26" s="1"/>
  <c r="N207" i="26"/>
  <c r="O221" i="26" s="1"/>
  <c r="N208" i="26"/>
  <c r="O222" i="26" s="1"/>
  <c r="N201" i="26"/>
  <c r="O215" i="26" s="1"/>
  <c r="N209" i="26"/>
  <c r="O223" i="26" s="1"/>
  <c r="N202" i="26"/>
  <c r="O216" i="26" s="1"/>
  <c r="L319" i="32"/>
  <c r="S406" i="27"/>
  <c r="AA350" i="27"/>
  <c r="AA284" i="33"/>
  <c r="AD156" i="25"/>
  <c r="L382" i="29"/>
  <c r="L157" i="29"/>
  <c r="N221" i="25"/>
  <c r="O235" i="25" s="1"/>
  <c r="P249" i="25" s="1"/>
  <c r="M296" i="25" a="1"/>
  <c r="M296" i="25" s="1"/>
  <c r="M371" i="25" s="1"/>
  <c r="M280" i="25" a="1"/>
  <c r="M280" i="25" s="1"/>
  <c r="M313" i="25" a="1"/>
  <c r="M313" i="25" s="1"/>
  <c r="M388" i="25" s="1"/>
  <c r="AC150" i="30"/>
  <c r="N140" i="28"/>
  <c r="S348" i="32"/>
  <c r="AA111" i="32"/>
  <c r="S123" i="32"/>
  <c r="AB312" i="28"/>
  <c r="S407" i="27"/>
  <c r="AA351" i="27"/>
  <c r="M281" i="28" a="1"/>
  <c r="M281" i="28" s="1"/>
  <c r="N222" i="28"/>
  <c r="O236" i="28" s="1"/>
  <c r="P250" i="28" s="1"/>
  <c r="M297" i="28" a="1"/>
  <c r="M297" i="28" s="1"/>
  <c r="M372" i="28" s="1"/>
  <c r="M314" i="28" a="1"/>
  <c r="M314" i="28" s="1"/>
  <c r="M389" i="28" s="1"/>
  <c r="U276" i="28" a="1"/>
  <c r="U276" i="28" s="1"/>
  <c r="U292" i="28" a="1"/>
  <c r="U292" i="28" s="1"/>
  <c r="U309" i="28" a="1"/>
  <c r="U309" i="28" s="1"/>
  <c r="V217" i="28"/>
  <c r="W231" i="28" s="1"/>
  <c r="X245" i="28" s="1"/>
  <c r="L319" i="29"/>
  <c r="AA278" i="28"/>
  <c r="AA312" i="25"/>
  <c r="AC129" i="30"/>
  <c r="S407" i="25"/>
  <c r="AA351" i="25"/>
  <c r="T412" i="32"/>
  <c r="AB356" i="32"/>
  <c r="M119" i="27" a="1"/>
  <c r="M119" i="27" s="1"/>
  <c r="N60" i="27"/>
  <c r="O74" i="27" s="1"/>
  <c r="P88" i="27" s="1"/>
  <c r="S406" i="33"/>
  <c r="AA350" i="33"/>
  <c r="S348" i="25"/>
  <c r="S123" i="25"/>
  <c r="AA111" i="25"/>
  <c r="K157" i="26"/>
  <c r="K382" i="26"/>
  <c r="AA316" i="32"/>
  <c r="T413" i="33"/>
  <c r="AB357" i="33"/>
  <c r="V207" i="26"/>
  <c r="W221" i="26" s="1"/>
  <c r="V208" i="26"/>
  <c r="W222" i="26" s="1"/>
  <c r="V201" i="26"/>
  <c r="W215" i="26" s="1"/>
  <c r="V209" i="26"/>
  <c r="W223" i="26" s="1"/>
  <c r="V210" i="26"/>
  <c r="W224" i="26" s="1"/>
  <c r="V202" i="26"/>
  <c r="W216" i="26" s="1"/>
  <c r="V211" i="26"/>
  <c r="W225" i="26" s="1"/>
  <c r="V203" i="26"/>
  <c r="W217" i="26" s="1"/>
  <c r="V212" i="26"/>
  <c r="W226" i="26" s="1"/>
  <c r="V204" i="26"/>
  <c r="W218" i="26" s="1"/>
  <c r="V205" i="26"/>
  <c r="W219" i="26" s="1"/>
  <c r="V206" i="26"/>
  <c r="W220" i="26" s="1"/>
  <c r="AB292" i="29"/>
  <c r="N49" i="26"/>
  <c r="O63" i="26" s="1"/>
  <c r="V43" i="26"/>
  <c r="W57" i="26" s="1"/>
  <c r="N46" i="26"/>
  <c r="O60" i="26" s="1"/>
  <c r="N42" i="26"/>
  <c r="O56" i="26" s="1"/>
  <c r="V46" i="26"/>
  <c r="W60" i="26" s="1"/>
  <c r="V39" i="26"/>
  <c r="W53" i="26" s="1"/>
  <c r="N43" i="26"/>
  <c r="O57" i="26" s="1"/>
  <c r="P71" i="26" s="1"/>
  <c r="N38" i="26"/>
  <c r="O52" i="26" s="1"/>
  <c r="V47" i="26"/>
  <c r="W61" i="26" s="1"/>
  <c r="V44" i="26"/>
  <c r="W58" i="26" s="1"/>
  <c r="N44" i="26"/>
  <c r="O58" i="26" s="1"/>
  <c r="V40" i="26"/>
  <c r="W54" i="26" s="1"/>
  <c r="X68" i="26" s="1"/>
  <c r="N47" i="26"/>
  <c r="O61" i="26" s="1"/>
  <c r="V48" i="26"/>
  <c r="W62" i="26" s="1"/>
  <c r="V49" i="26"/>
  <c r="W63" i="26" s="1"/>
  <c r="V41" i="26"/>
  <c r="W55" i="26" s="1"/>
  <c r="N40" i="26"/>
  <c r="O54" i="26" s="1"/>
  <c r="N39" i="26"/>
  <c r="O53" i="26" s="1"/>
  <c r="V42" i="26"/>
  <c r="W56" i="26" s="1"/>
  <c r="V45" i="26"/>
  <c r="W59" i="26" s="1"/>
  <c r="V38" i="26"/>
  <c r="W52" i="26" s="1"/>
  <c r="F15" i="26"/>
  <c r="N48" i="26"/>
  <c r="O62" i="26" s="1"/>
  <c r="N45" i="26"/>
  <c r="O59" i="26" s="1"/>
  <c r="N41" i="26"/>
  <c r="O55" i="26" s="1"/>
  <c r="N55" i="26"/>
  <c r="O69" i="26" s="1"/>
  <c r="P83" i="26" s="1"/>
  <c r="M55" i="26"/>
  <c r="M114" i="26" s="1" a="1"/>
  <c r="M114" i="26" s="1"/>
  <c r="T415" i="30"/>
  <c r="AB282" i="32"/>
  <c r="AA314" i="26"/>
  <c r="T157" i="28"/>
  <c r="AB145" i="28"/>
  <c r="T382" i="28"/>
  <c r="AB291" i="31"/>
  <c r="V221" i="31"/>
  <c r="W235" i="31" s="1"/>
  <c r="X249" i="31" s="1"/>
  <c r="U313" i="31" a="1"/>
  <c r="U313" i="31" s="1"/>
  <c r="U388" i="31" s="1"/>
  <c r="U296" i="31" a="1"/>
  <c r="U296" i="31" s="1"/>
  <c r="U371" i="31" s="1"/>
  <c r="U280" i="31" a="1"/>
  <c r="U280" i="31" s="1"/>
  <c r="U278" i="25" a="1"/>
  <c r="U278" i="25" s="1"/>
  <c r="V219" i="25"/>
  <c r="W233" i="25" s="1"/>
  <c r="X247" i="25" s="1"/>
  <c r="U311" i="25" a="1"/>
  <c r="U311" i="25" s="1"/>
  <c r="U386" i="25" s="1"/>
  <c r="U294" i="25" a="1"/>
  <c r="U294" i="25" s="1"/>
  <c r="U369" i="25" s="1"/>
  <c r="M140" i="27"/>
  <c r="U284" i="29" a="1"/>
  <c r="U284" i="29" s="1"/>
  <c r="U358" i="29" s="1"/>
  <c r="V225" i="29"/>
  <c r="W239" i="29" s="1"/>
  <c r="X253" i="29" s="1"/>
  <c r="U300" i="29" a="1"/>
  <c r="U300" i="29" s="1"/>
  <c r="U375" i="29" s="1"/>
  <c r="U317" i="29" a="1"/>
  <c r="U317" i="29" s="1"/>
  <c r="U392" i="29" s="1"/>
  <c r="AB309" i="33"/>
  <c r="T383" i="28"/>
  <c r="AB146" i="28"/>
  <c r="V60" i="28"/>
  <c r="W74" i="28" s="1"/>
  <c r="X88" i="28" s="1"/>
  <c r="U60" i="28"/>
  <c r="U119" i="28" s="1" a="1"/>
  <c r="U119" i="28" s="1"/>
  <c r="V58" i="28"/>
  <c r="W72" i="28" s="1"/>
  <c r="X86" i="28" s="1"/>
  <c r="U58" i="28"/>
  <c r="U117" i="28" s="1" a="1"/>
  <c r="U117" i="28" s="1"/>
  <c r="AA112" i="27"/>
  <c r="S349" i="27"/>
  <c r="T382" i="20"/>
  <c r="U318" i="32" a="1"/>
  <c r="U318" i="32" s="1"/>
  <c r="U301" i="32" a="1"/>
  <c r="U301" i="32" s="1"/>
  <c r="V226" i="32"/>
  <c r="W240" i="32" s="1"/>
  <c r="X254" i="32" s="1"/>
  <c r="U285" i="32" a="1"/>
  <c r="U285" i="32" s="1"/>
  <c r="G14" i="33"/>
  <c r="G12" i="33"/>
  <c r="H13" i="33" s="1"/>
  <c r="G11" i="33"/>
  <c r="H12" i="33" s="1"/>
  <c r="G13" i="33"/>
  <c r="H14" i="33" s="1"/>
  <c r="AD128" i="29"/>
  <c r="V140" i="29"/>
  <c r="K404" i="30"/>
  <c r="K361" i="30"/>
  <c r="T413" i="28"/>
  <c r="AB357" i="28"/>
  <c r="S319" i="33"/>
  <c r="AA307" i="33"/>
  <c r="N140" i="25"/>
  <c r="AD149" i="26"/>
  <c r="N344" i="31"/>
  <c r="V217" i="33"/>
  <c r="W231" i="33" s="1"/>
  <c r="X245" i="33" s="1"/>
  <c r="U276" i="33" a="1"/>
  <c r="U276" i="33" s="1"/>
  <c r="U309" i="33" a="1"/>
  <c r="U309" i="33" s="1"/>
  <c r="U384" i="33" s="1"/>
  <c r="U292" i="33" a="1"/>
  <c r="U292" i="33" s="1"/>
  <c r="S382" i="29"/>
  <c r="S157" i="29"/>
  <c r="AA145" i="29"/>
  <c r="N136" i="33" a="1"/>
  <c r="N136" i="33" s="1"/>
  <c r="N340" i="33"/>
  <c r="N153" i="33" a="1"/>
  <c r="N153" i="33" s="1"/>
  <c r="V335" i="33"/>
  <c r="V148" i="33" a="1"/>
  <c r="V148" i="33" s="1"/>
  <c r="V131" i="33" a="1"/>
  <c r="V131" i="33" s="1"/>
  <c r="AC134" i="30"/>
  <c r="K382" i="33"/>
  <c r="K157" i="33"/>
  <c r="AB358" i="31"/>
  <c r="T414" i="31"/>
  <c r="AC152" i="27"/>
  <c r="T302" i="29"/>
  <c r="T378" i="29" s="1"/>
  <c r="AB290" i="29"/>
  <c r="AD155" i="29"/>
  <c r="K348" i="32"/>
  <c r="K123" i="32"/>
  <c r="AD148" i="28"/>
  <c r="N216" i="29"/>
  <c r="O230" i="29" s="1"/>
  <c r="P244" i="29" s="1"/>
  <c r="M291" i="29" a="1"/>
  <c r="M291" i="29" s="1"/>
  <c r="M366" i="29" s="1"/>
  <c r="M308" i="29" a="1"/>
  <c r="M308" i="29" s="1"/>
  <c r="M383" i="29" s="1"/>
  <c r="M275" i="29" a="1"/>
  <c r="M275" i="29" s="1"/>
  <c r="M349" i="29" s="1"/>
  <c r="M284" i="31" a="1"/>
  <c r="M284" i="31" s="1"/>
  <c r="T409" i="30"/>
  <c r="M293" i="26" a="1"/>
  <c r="M293" i="26" s="1"/>
  <c r="M368" i="26" s="1"/>
  <c r="M310" i="26" a="1"/>
  <c r="M310" i="26" s="1"/>
  <c r="M385" i="26" s="1"/>
  <c r="M277" i="26" a="1"/>
  <c r="M277" i="26" s="1"/>
  <c r="N218" i="26"/>
  <c r="O232" i="26" s="1"/>
  <c r="P246" i="26" s="1"/>
  <c r="V226" i="26"/>
  <c r="W240" i="26" s="1"/>
  <c r="X254" i="26" s="1"/>
  <c r="U318" i="26" a="1"/>
  <c r="U318" i="26" s="1"/>
  <c r="U301" i="26" a="1"/>
  <c r="U301" i="26" s="1"/>
  <c r="U376" i="26" s="1"/>
  <c r="U285" i="26" a="1"/>
  <c r="U285" i="26" s="1"/>
  <c r="AC130" i="27"/>
  <c r="AD147" i="30"/>
  <c r="M292" i="31" a="1"/>
  <c r="M292" i="31" s="1"/>
  <c r="M367" i="31" s="1"/>
  <c r="AA311" i="32"/>
  <c r="U54" i="30"/>
  <c r="U113" i="30" s="1" a="1"/>
  <c r="U113" i="30" s="1"/>
  <c r="M146" i="30" a="1"/>
  <c r="M146" i="30" s="1"/>
  <c r="N53" i="30"/>
  <c r="O67" i="30" s="1"/>
  <c r="P81" i="30" s="1"/>
  <c r="L348" i="30"/>
  <c r="L123" i="30"/>
  <c r="AB293" i="32"/>
  <c r="N56" i="25"/>
  <c r="O70" i="25" s="1"/>
  <c r="P84" i="25" s="1"/>
  <c r="M56" i="25"/>
  <c r="M115" i="25" s="1" a="1"/>
  <c r="M115" i="25" s="1"/>
  <c r="V140" i="27"/>
  <c r="AD128" i="27"/>
  <c r="AD139" i="25"/>
  <c r="L123" i="29"/>
  <c r="L348" i="29"/>
  <c r="N220" i="25"/>
  <c r="O234" i="25" s="1"/>
  <c r="P248" i="25" s="1"/>
  <c r="M295" i="25" a="1"/>
  <c r="M295" i="25" s="1"/>
  <c r="M370" i="25" s="1"/>
  <c r="M312" i="25" a="1"/>
  <c r="M312" i="25" s="1"/>
  <c r="M387" i="25" s="1"/>
  <c r="M279" i="25" a="1"/>
  <c r="M279" i="25" s="1"/>
  <c r="AD151" i="30"/>
  <c r="AC133" i="30"/>
  <c r="AD128" i="32"/>
  <c r="N140" i="32"/>
  <c r="N344" i="28"/>
  <c r="T413" i="29"/>
  <c r="AB357" i="29"/>
  <c r="AA311" i="25"/>
  <c r="S382" i="32"/>
  <c r="S157" i="32"/>
  <c r="AA145" i="32"/>
  <c r="M299" i="32" a="1"/>
  <c r="M299" i="32" s="1"/>
  <c r="M374" i="32" s="1"/>
  <c r="N221" i="28"/>
  <c r="O235" i="28" s="1"/>
  <c r="P249" i="28" s="1"/>
  <c r="M313" i="28" a="1"/>
  <c r="M313" i="28" s="1"/>
  <c r="M388" i="28" s="1"/>
  <c r="M296" i="28" a="1"/>
  <c r="M296" i="28" s="1"/>
  <c r="M371" i="28" s="1"/>
  <c r="M280" i="28" a="1"/>
  <c r="M280" i="28" s="1"/>
  <c r="V225" i="28"/>
  <c r="W239" i="28" s="1"/>
  <c r="X253" i="28" s="1"/>
  <c r="U300" i="28" a="1"/>
  <c r="U300" i="28" s="1"/>
  <c r="U317" i="28" a="1"/>
  <c r="U317" i="28" s="1"/>
  <c r="U284" i="28" a="1"/>
  <c r="U284" i="28" s="1"/>
  <c r="K286" i="25"/>
  <c r="S349" i="26"/>
  <c r="AA112" i="26"/>
  <c r="N52" i="27"/>
  <c r="O66" i="27" s="1"/>
  <c r="P80" i="27" s="1"/>
  <c r="M145" i="27" a="1"/>
  <c r="M145" i="27" s="1"/>
  <c r="V57" i="27"/>
  <c r="W71" i="27" s="1"/>
  <c r="X85" i="27" s="1"/>
  <c r="U116" i="27" a="1"/>
  <c r="U116" i="27" s="1"/>
  <c r="AD154" i="32"/>
  <c r="AB309" i="29"/>
  <c r="AA356" i="32"/>
  <c r="N59" i="26"/>
  <c r="O73" i="26" s="1"/>
  <c r="P87" i="26" s="1"/>
  <c r="M59" i="26"/>
  <c r="M118" i="26" s="1" a="1"/>
  <c r="M118" i="26" s="1"/>
  <c r="N62" i="26"/>
  <c r="O76" i="26" s="1"/>
  <c r="P90" i="26" s="1"/>
  <c r="M62" i="26"/>
  <c r="M121" i="26" s="1" a="1"/>
  <c r="M121" i="26" s="1"/>
  <c r="N209" i="29"/>
  <c r="O223" i="29" s="1"/>
  <c r="N202" i="29"/>
  <c r="O216" i="29" s="1"/>
  <c r="N210" i="29"/>
  <c r="O224" i="29" s="1"/>
  <c r="N211" i="29"/>
  <c r="O225" i="29" s="1"/>
  <c r="N203" i="29"/>
  <c r="O217" i="29" s="1"/>
  <c r="N212" i="29"/>
  <c r="O226" i="29" s="1"/>
  <c r="N204" i="29"/>
  <c r="O218" i="29" s="1"/>
  <c r="N205" i="29"/>
  <c r="O219" i="29" s="1"/>
  <c r="N207" i="29"/>
  <c r="O221" i="29" s="1"/>
  <c r="N208" i="29"/>
  <c r="O222" i="29" s="1"/>
  <c r="N201" i="29"/>
  <c r="O215" i="29" s="1"/>
  <c r="N206" i="29"/>
  <c r="O220" i="29" s="1"/>
  <c r="AD129" i="32"/>
  <c r="AB275" i="31"/>
  <c r="U279" i="31" a="1"/>
  <c r="U279" i="31" s="1"/>
  <c r="V220" i="31"/>
  <c r="W234" i="31" s="1"/>
  <c r="X248" i="31" s="1"/>
  <c r="U312" i="31" a="1"/>
  <c r="U312" i="31" s="1"/>
  <c r="U295" i="31" a="1"/>
  <c r="U295" i="31" s="1"/>
  <c r="U310" i="25" a="1"/>
  <c r="U310" i="25" s="1"/>
  <c r="U385" i="25" s="1"/>
  <c r="U277" i="25" a="1"/>
  <c r="U277" i="25" s="1"/>
  <c r="U293" i="25" a="1"/>
  <c r="U293" i="25" s="1"/>
  <c r="U368" i="25" s="1"/>
  <c r="V218" i="25"/>
  <c r="W232" i="25" s="1"/>
  <c r="X246" i="25" s="1"/>
  <c r="AA352" i="29"/>
  <c r="S408" i="29"/>
  <c r="G11" i="27"/>
  <c r="M62" i="27"/>
  <c r="M121" i="27" s="1" a="1"/>
  <c r="M121" i="27" s="1"/>
  <c r="U299" i="29" a="1"/>
  <c r="U299" i="29" s="1"/>
  <c r="U316" i="29" a="1"/>
  <c r="U316" i="29" s="1"/>
  <c r="U391" i="29" s="1"/>
  <c r="U283" i="29" a="1"/>
  <c r="U283" i="29" s="1"/>
  <c r="U357" i="29" s="1"/>
  <c r="V224" i="29"/>
  <c r="W238" i="29" s="1"/>
  <c r="X252" i="29" s="1"/>
  <c r="T349" i="28"/>
  <c r="AB112" i="28"/>
  <c r="N58" i="28"/>
  <c r="O72" i="28" s="1"/>
  <c r="P86" i="28" s="1"/>
  <c r="M58" i="28"/>
  <c r="M117" i="28" s="1" a="1"/>
  <c r="M117" i="28" s="1"/>
  <c r="AB312" i="32"/>
  <c r="S383" i="27"/>
  <c r="AA146" i="27"/>
  <c r="AB358" i="28"/>
  <c r="AD132" i="28"/>
  <c r="S382" i="26"/>
  <c r="AA145" i="26"/>
  <c r="S157" i="26"/>
  <c r="K348" i="28"/>
  <c r="K123" i="28"/>
  <c r="AD139" i="29"/>
  <c r="T348" i="31"/>
  <c r="AB111" i="31"/>
  <c r="T123" i="31"/>
  <c r="S348" i="29"/>
  <c r="S123" i="29"/>
  <c r="AA111" i="29"/>
  <c r="N198" i="33"/>
  <c r="V341" i="33"/>
  <c r="V137" i="33" a="1"/>
  <c r="V137" i="33" s="1"/>
  <c r="V154" i="33" a="1"/>
  <c r="V154" i="33" s="1"/>
  <c r="V336" i="33"/>
  <c r="V149" i="33" a="1"/>
  <c r="V149" i="33" s="1"/>
  <c r="V132" i="33" a="1"/>
  <c r="V132" i="33" s="1"/>
  <c r="AC151" i="30"/>
  <c r="K348" i="33"/>
  <c r="K123" i="33"/>
  <c r="T286" i="29"/>
  <c r="AB274" i="29"/>
  <c r="AD138" i="29"/>
  <c r="K157" i="32"/>
  <c r="K382" i="32"/>
  <c r="M282" i="29" a="1"/>
  <c r="M282" i="29" s="1"/>
  <c r="N223" i="29"/>
  <c r="O237" i="29" s="1"/>
  <c r="P251" i="29" s="1"/>
  <c r="M315" i="29" a="1"/>
  <c r="M315" i="29" s="1"/>
  <c r="M390" i="29" s="1"/>
  <c r="M298" i="29" a="1"/>
  <c r="M298" i="29" s="1"/>
  <c r="M373" i="29" s="1"/>
  <c r="M208" i="30"/>
  <c r="M201" i="30"/>
  <c r="M209" i="30"/>
  <c r="M202" i="30"/>
  <c r="M210" i="30"/>
  <c r="M211" i="30"/>
  <c r="M203" i="30"/>
  <c r="M212" i="30"/>
  <c r="M204" i="30"/>
  <c r="M205" i="30"/>
  <c r="M206" i="30"/>
  <c r="M207" i="30"/>
  <c r="V207" i="29"/>
  <c r="W221" i="29" s="1"/>
  <c r="V208" i="29"/>
  <c r="W222" i="29" s="1"/>
  <c r="V201" i="29"/>
  <c r="W215" i="29" s="1"/>
  <c r="V209" i="29"/>
  <c r="W223" i="29" s="1"/>
  <c r="V210" i="29"/>
  <c r="W224" i="29" s="1"/>
  <c r="V202" i="29"/>
  <c r="W216" i="29" s="1"/>
  <c r="V211" i="29"/>
  <c r="W225" i="29" s="1"/>
  <c r="V203" i="29"/>
  <c r="W217" i="29" s="1"/>
  <c r="V212" i="29"/>
  <c r="W226" i="29" s="1"/>
  <c r="V204" i="29"/>
  <c r="W218" i="29" s="1"/>
  <c r="V205" i="29"/>
  <c r="W219" i="29" s="1"/>
  <c r="V206" i="29"/>
  <c r="W220" i="29" s="1"/>
  <c r="M317" i="31" a="1"/>
  <c r="M317" i="31" s="1"/>
  <c r="U276" i="26" a="1"/>
  <c r="U276" i="26" s="1"/>
  <c r="U292" i="26" a="1"/>
  <c r="U292" i="26" s="1"/>
  <c r="U309" i="26" a="1"/>
  <c r="U309" i="26" s="1"/>
  <c r="V217" i="26"/>
  <c r="W231" i="26" s="1"/>
  <c r="X245" i="26" s="1"/>
  <c r="AA313" i="28"/>
  <c r="V344" i="30"/>
  <c r="K286" i="29"/>
  <c r="AD135" i="31"/>
  <c r="T349" i="25"/>
  <c r="AB112" i="25"/>
  <c r="AA278" i="32"/>
  <c r="T412" i="33"/>
  <c r="AB356" i="33"/>
  <c r="AC147" i="30"/>
  <c r="AA358" i="33"/>
  <c r="S414" i="33"/>
  <c r="L382" i="30"/>
  <c r="L157" i="30"/>
  <c r="K319" i="26"/>
  <c r="K382" i="31"/>
  <c r="K157" i="31"/>
  <c r="V63" i="25"/>
  <c r="W77" i="25" s="1"/>
  <c r="X91" i="25" s="1"/>
  <c r="U63" i="25"/>
  <c r="U122" i="25" s="1" a="1"/>
  <c r="U122" i="25" s="1"/>
  <c r="N52" i="25"/>
  <c r="O66" i="25" s="1"/>
  <c r="P80" i="25" s="1"/>
  <c r="M52" i="25"/>
  <c r="M111" i="25" s="1" a="1"/>
  <c r="M111" i="25" s="1"/>
  <c r="V344" i="27"/>
  <c r="L302" i="32"/>
  <c r="L378" i="32" s="1"/>
  <c r="AA282" i="28"/>
  <c r="M278" i="25" a="1"/>
  <c r="M278" i="25" s="1"/>
  <c r="M294" i="25" a="1"/>
  <c r="M294" i="25" s="1"/>
  <c r="M369" i="25" s="1"/>
  <c r="M311" i="25" a="1"/>
  <c r="M311" i="25" s="1"/>
  <c r="M386" i="25" s="1"/>
  <c r="N219" i="25"/>
  <c r="O233" i="25" s="1"/>
  <c r="P247" i="25" s="1"/>
  <c r="AD134" i="30"/>
  <c r="N344" i="32"/>
  <c r="T407" i="30"/>
  <c r="K286" i="31"/>
  <c r="T406" i="33"/>
  <c r="AB350" i="33"/>
  <c r="AA308" i="28"/>
  <c r="AA278" i="25"/>
  <c r="M316" i="32" a="1"/>
  <c r="M316" i="32" s="1"/>
  <c r="N220" i="28"/>
  <c r="O234" i="28" s="1"/>
  <c r="P248" i="28" s="1"/>
  <c r="M295" i="28" a="1"/>
  <c r="M295" i="28" s="1"/>
  <c r="M279" i="28" a="1"/>
  <c r="M279" i="28" s="1"/>
  <c r="M312" i="28" a="1"/>
  <c r="M312" i="28" s="1"/>
  <c r="M387" i="28" s="1"/>
  <c r="U275" i="28" a="1"/>
  <c r="U275" i="28" s="1"/>
  <c r="U291" i="28" a="1"/>
  <c r="U291" i="28" s="1"/>
  <c r="U308" i="28" a="1"/>
  <c r="U308" i="28" s="1"/>
  <c r="V216" i="28"/>
  <c r="W230" i="28" s="1"/>
  <c r="X244" i="28" s="1"/>
  <c r="L302" i="29"/>
  <c r="L378" i="29" s="1"/>
  <c r="AB358" i="32"/>
  <c r="T414" i="32"/>
  <c r="K319" i="25"/>
  <c r="M279" i="33" a="1"/>
  <c r="M279" i="33" s="1"/>
  <c r="M295" i="33" a="1"/>
  <c r="M295" i="33" s="1"/>
  <c r="M370" i="33" s="1"/>
  <c r="N220" i="33"/>
  <c r="O234" i="33" s="1"/>
  <c r="P248" i="33" s="1"/>
  <c r="M312" i="33" a="1"/>
  <c r="M312" i="33" s="1"/>
  <c r="M387" i="33" s="1"/>
  <c r="AA278" i="27"/>
  <c r="M308" i="32" a="1"/>
  <c r="M308" i="32" s="1"/>
  <c r="AB280" i="28"/>
  <c r="AD134" i="28"/>
  <c r="S383" i="26"/>
  <c r="AA146" i="26"/>
  <c r="S407" i="28"/>
  <c r="AA351" i="28"/>
  <c r="N54" i="27"/>
  <c r="O68" i="27" s="1"/>
  <c r="P82" i="27" s="1"/>
  <c r="M113" i="27" a="1"/>
  <c r="M113" i="27" s="1"/>
  <c r="AA280" i="25"/>
  <c r="U61" i="30"/>
  <c r="U120" i="30" s="1" a="1"/>
  <c r="U120" i="30" s="1"/>
  <c r="AD137" i="32"/>
  <c r="AB352" i="31"/>
  <c r="T408" i="31"/>
  <c r="AD150" i="25"/>
  <c r="AD134" i="26"/>
  <c r="AB276" i="29"/>
  <c r="V52" i="26"/>
  <c r="W66" i="26" s="1"/>
  <c r="X80" i="26" s="1"/>
  <c r="U52" i="26"/>
  <c r="U145" i="26" s="1" a="1"/>
  <c r="U145" i="26" s="1"/>
  <c r="M58" i="26"/>
  <c r="M117" i="26" s="1" a="1"/>
  <c r="M117" i="26" s="1"/>
  <c r="N58" i="26"/>
  <c r="O72" i="26" s="1"/>
  <c r="P86" i="26" s="1"/>
  <c r="T410" i="28"/>
  <c r="AB354" i="28"/>
  <c r="N206" i="25"/>
  <c r="O220" i="25" s="1"/>
  <c r="N207" i="25"/>
  <c r="O221" i="25" s="1"/>
  <c r="N208" i="25"/>
  <c r="O222" i="25" s="1"/>
  <c r="N201" i="25"/>
  <c r="O215" i="25" s="1"/>
  <c r="N209" i="25"/>
  <c r="O223" i="25" s="1"/>
  <c r="N202" i="25"/>
  <c r="O216" i="25" s="1"/>
  <c r="N210" i="25"/>
  <c r="O224" i="25" s="1"/>
  <c r="N211" i="25"/>
  <c r="O225" i="25" s="1"/>
  <c r="N203" i="25"/>
  <c r="O217" i="25" s="1"/>
  <c r="N212" i="25"/>
  <c r="O226" i="25" s="1"/>
  <c r="N204" i="25"/>
  <c r="O218" i="25" s="1"/>
  <c r="N205" i="25"/>
  <c r="O219" i="25" s="1"/>
  <c r="AB285" i="29"/>
  <c r="AA357" i="32"/>
  <c r="S413" i="32"/>
  <c r="U311" i="31" a="1"/>
  <c r="U311" i="31" s="1"/>
  <c r="U386" i="31" s="1"/>
  <c r="V219" i="31"/>
  <c r="W233" i="31" s="1"/>
  <c r="X247" i="31" s="1"/>
  <c r="U278" i="31" a="1"/>
  <c r="U278" i="31" s="1"/>
  <c r="U294" i="31" a="1"/>
  <c r="U294" i="31" s="1"/>
  <c r="U318" i="25" a="1"/>
  <c r="U318" i="25" s="1"/>
  <c r="U393" i="25" s="1"/>
  <c r="U285" i="25" a="1"/>
  <c r="U285" i="25" s="1"/>
  <c r="U301" i="25" a="1"/>
  <c r="U301" i="25" s="1"/>
  <c r="U376" i="25" s="1"/>
  <c r="V226" i="25"/>
  <c r="W240" i="25" s="1"/>
  <c r="X254" i="25" s="1"/>
  <c r="G12" i="27"/>
  <c r="H13" i="27" s="1"/>
  <c r="V215" i="29"/>
  <c r="W229" i="29" s="1"/>
  <c r="X243" i="29" s="1"/>
  <c r="U307" i="29" a="1"/>
  <c r="U307" i="29" s="1"/>
  <c r="U274" i="29" a="1"/>
  <c r="U274" i="29" s="1"/>
  <c r="U348" i="29" s="1"/>
  <c r="U290" i="29" a="1"/>
  <c r="U290" i="29" s="1"/>
  <c r="U365" i="29" s="1"/>
  <c r="U270" i="29"/>
  <c r="N140" i="27"/>
  <c r="AB300" i="31"/>
  <c r="T123" i="25"/>
  <c r="AB111" i="25"/>
  <c r="T348" i="25"/>
  <c r="AB354" i="31"/>
  <c r="T319" i="26"/>
  <c r="AB307" i="26"/>
  <c r="T157" i="25"/>
  <c r="AB145" i="25"/>
  <c r="T382" i="25"/>
  <c r="S383" i="29"/>
  <c r="AA146" i="29"/>
  <c r="N344" i="25"/>
  <c r="AB353" i="26"/>
  <c r="T409" i="26"/>
  <c r="AC134" i="27"/>
  <c r="S348" i="26"/>
  <c r="S123" i="26"/>
  <c r="AA111" i="26"/>
  <c r="K382" i="28"/>
  <c r="K157" i="28"/>
  <c r="AD156" i="29"/>
  <c r="T382" i="31"/>
  <c r="T157" i="31"/>
  <c r="AB145" i="31"/>
  <c r="N338" i="33"/>
  <c r="N134" i="33" a="1"/>
  <c r="N134" i="33" s="1"/>
  <c r="N151" i="33" a="1"/>
  <c r="N151" i="33" s="1"/>
  <c r="N343" i="33"/>
  <c r="N156" i="33" a="1"/>
  <c r="N156" i="33" s="1"/>
  <c r="N139" i="33" a="1"/>
  <c r="N139" i="33" s="1"/>
  <c r="AD151" i="25"/>
  <c r="AD128" i="31"/>
  <c r="V140" i="31"/>
  <c r="AA357" i="29"/>
  <c r="V344" i="29"/>
  <c r="M290" i="29" a="1"/>
  <c r="M290" i="29" s="1"/>
  <c r="M365" i="29" s="1"/>
  <c r="N215" i="29"/>
  <c r="O229" i="29" s="1"/>
  <c r="P243" i="29" s="1"/>
  <c r="M274" i="29" a="1"/>
  <c r="M274" i="29" s="1"/>
  <c r="M348" i="29" s="1"/>
  <c r="M270" i="29"/>
  <c r="M307" i="29" a="1"/>
  <c r="M307" i="29" s="1"/>
  <c r="T349" i="31"/>
  <c r="AB112" i="31"/>
  <c r="AD136" i="31"/>
  <c r="U284" i="26" a="1"/>
  <c r="U284" i="26" s="1"/>
  <c r="U300" i="26" a="1"/>
  <c r="U300" i="26" s="1"/>
  <c r="V225" i="26"/>
  <c r="W239" i="26" s="1"/>
  <c r="X253" i="26" s="1"/>
  <c r="U317" i="26" a="1"/>
  <c r="U317" i="26" s="1"/>
  <c r="AC147" i="27"/>
  <c r="K319" i="29"/>
  <c r="AD152" i="31"/>
  <c r="M276" i="31" a="1"/>
  <c r="M276" i="31" s="1"/>
  <c r="T383" i="25"/>
  <c r="AB383" i="25" s="1"/>
  <c r="AB146" i="25"/>
  <c r="AC146" i="33"/>
  <c r="AD136" i="30"/>
  <c r="AC130" i="30"/>
  <c r="AB298" i="33"/>
  <c r="V140" i="32"/>
  <c r="AB277" i="32"/>
  <c r="K286" i="26"/>
  <c r="V52" i="25"/>
  <c r="W66" i="25" s="1"/>
  <c r="X80" i="25" s="1"/>
  <c r="U52" i="25"/>
  <c r="U145" i="25" s="1" a="1"/>
  <c r="U145" i="25" s="1"/>
  <c r="V61" i="25"/>
  <c r="W75" i="25" s="1"/>
  <c r="X89" i="25" s="1"/>
  <c r="U61" i="25"/>
  <c r="U120" i="25" s="1" a="1"/>
  <c r="U120" i="25" s="1"/>
  <c r="M63" i="30"/>
  <c r="M122" i="30" s="1" a="1"/>
  <c r="M122" i="30" s="1"/>
  <c r="S410" i="33"/>
  <c r="AA354" i="33"/>
  <c r="L286" i="32"/>
  <c r="L157" i="25"/>
  <c r="L382" i="25"/>
  <c r="L394" i="25" s="1"/>
  <c r="L422" i="25" s="1"/>
  <c r="AA315" i="28"/>
  <c r="M293" i="25" a="1"/>
  <c r="M293" i="25" s="1"/>
  <c r="M368" i="25" s="1"/>
  <c r="M310" i="25" a="1"/>
  <c r="M310" i="25" s="1"/>
  <c r="M385" i="25" s="1"/>
  <c r="N218" i="25"/>
  <c r="O232" i="25" s="1"/>
  <c r="P246" i="25" s="1"/>
  <c r="M277" i="25" a="1"/>
  <c r="M277" i="25" s="1"/>
  <c r="S383" i="33"/>
  <c r="AA146" i="33"/>
  <c r="K319" i="31"/>
  <c r="S348" i="28"/>
  <c r="S123" i="28"/>
  <c r="AA111" i="28"/>
  <c r="AA275" i="28"/>
  <c r="AB275" i="27"/>
  <c r="M283" i="32" a="1"/>
  <c r="M283" i="32" s="1"/>
  <c r="N219" i="28"/>
  <c r="O233" i="28" s="1"/>
  <c r="P247" i="28" s="1"/>
  <c r="M278" i="28" a="1"/>
  <c r="M278" i="28" s="1"/>
  <c r="M311" i="28" a="1"/>
  <c r="M311" i="28" s="1"/>
  <c r="M386" i="28" s="1"/>
  <c r="M294" i="28" a="1"/>
  <c r="M294" i="28" s="1"/>
  <c r="M369" i="28" s="1"/>
  <c r="V224" i="28"/>
  <c r="W238" i="28" s="1"/>
  <c r="X252" i="28" s="1"/>
  <c r="U299" i="28" a="1"/>
  <c r="U299" i="28" s="1"/>
  <c r="U283" i="28" a="1"/>
  <c r="U283" i="28" s="1"/>
  <c r="U316" i="28" a="1"/>
  <c r="U316" i="28" s="1"/>
  <c r="U391" i="28" s="1"/>
  <c r="M294" i="33" a="1"/>
  <c r="M294" i="33" s="1"/>
  <c r="M369" i="33" s="1"/>
  <c r="N219" i="33"/>
  <c r="O233" i="33" s="1"/>
  <c r="P247" i="33" s="1"/>
  <c r="M278" i="33" a="1"/>
  <c r="M278" i="33" s="1"/>
  <c r="M311" i="33" a="1"/>
  <c r="M311" i="33" s="1"/>
  <c r="M291" i="32" a="1"/>
  <c r="M291" i="32" s="1"/>
  <c r="AB313" i="28"/>
  <c r="AD151" i="28"/>
  <c r="AA280" i="29"/>
  <c r="M146" i="27" a="1"/>
  <c r="M146" i="27" s="1"/>
  <c r="M112" i="27" a="1"/>
  <c r="M112" i="27" s="1"/>
  <c r="N53" i="27"/>
  <c r="O67" i="27" s="1"/>
  <c r="P81" i="27" s="1"/>
  <c r="AA313" i="25"/>
  <c r="AC154" i="30"/>
  <c r="AB281" i="28"/>
  <c r="AD133" i="25"/>
  <c r="AD151" i="26"/>
  <c r="N54" i="26"/>
  <c r="O68" i="26" s="1"/>
  <c r="P82" i="26" s="1"/>
  <c r="M54" i="26"/>
  <c r="M113" i="26" s="1" a="1"/>
  <c r="M113" i="26" s="1"/>
  <c r="V55" i="26"/>
  <c r="W69" i="26" s="1"/>
  <c r="X83" i="26" s="1"/>
  <c r="U55" i="26"/>
  <c r="U114" i="26" s="1" a="1"/>
  <c r="U114" i="26" s="1"/>
  <c r="AB313" i="26"/>
  <c r="AB318" i="29"/>
  <c r="L286" i="31"/>
  <c r="V218" i="31"/>
  <c r="W232" i="31" s="1"/>
  <c r="X246" i="31" s="1"/>
  <c r="U310" i="31" a="1"/>
  <c r="U310" i="31" s="1"/>
  <c r="U385" i="31" s="1"/>
  <c r="U293" i="31" a="1"/>
  <c r="U293" i="31" s="1"/>
  <c r="U277" i="31" a="1"/>
  <c r="U277" i="31" s="1"/>
  <c r="U309" i="25" a="1"/>
  <c r="U309" i="25" s="1"/>
  <c r="U384" i="25" s="1"/>
  <c r="U276" i="25" a="1"/>
  <c r="U276" i="25" s="1"/>
  <c r="U292" i="25" a="1"/>
  <c r="U292" i="25" s="1"/>
  <c r="U367" i="25" s="1"/>
  <c r="V217" i="25"/>
  <c r="W231" i="25" s="1"/>
  <c r="X245" i="25" s="1"/>
  <c r="AD153" i="25"/>
  <c r="V222" i="29"/>
  <c r="W236" i="29" s="1"/>
  <c r="X250" i="29" s="1"/>
  <c r="U297" i="29" a="1"/>
  <c r="U297" i="29" s="1"/>
  <c r="U372" i="29" s="1"/>
  <c r="U314" i="29" a="1"/>
  <c r="U314" i="29" s="1"/>
  <c r="U389" i="29" s="1"/>
  <c r="U281" i="29" a="1"/>
  <c r="U281" i="29" s="1"/>
  <c r="U355" i="29" s="1"/>
  <c r="N344" i="27"/>
  <c r="AB284" i="31"/>
  <c r="N57" i="28"/>
  <c r="O71" i="28" s="1"/>
  <c r="P85" i="28" s="1"/>
  <c r="M57" i="28"/>
  <c r="M116" i="28" s="1" a="1"/>
  <c r="M116" i="28" s="1"/>
  <c r="AB279" i="32"/>
  <c r="K348" i="27"/>
  <c r="K123" i="27"/>
  <c r="M299" i="31" a="1"/>
  <c r="M299" i="31" s="1"/>
  <c r="M297" i="29" a="1"/>
  <c r="M297" i="29" s="1"/>
  <c r="M372" i="29" s="1"/>
  <c r="M314" i="29" a="1"/>
  <c r="M314" i="29" s="1"/>
  <c r="M389" i="29" s="1"/>
  <c r="M281" i="29" a="1"/>
  <c r="M281" i="29" s="1"/>
  <c r="M355" i="29" s="1"/>
  <c r="N222" i="29"/>
  <c r="O236" i="29" s="1"/>
  <c r="P250" i="29" s="1"/>
  <c r="T383" i="31"/>
  <c r="AB146" i="31"/>
  <c r="AD156" i="26"/>
  <c r="AD132" i="30"/>
  <c r="AD153" i="31"/>
  <c r="M300" i="31" a="1"/>
  <c r="M300" i="31" s="1"/>
  <c r="M375" i="31" s="1"/>
  <c r="S407" i="29"/>
  <c r="AA351" i="29"/>
  <c r="U291" i="26" a="1"/>
  <c r="U291" i="26" s="1"/>
  <c r="U366" i="26" s="1"/>
  <c r="U308" i="26" a="1"/>
  <c r="U308" i="26" s="1"/>
  <c r="V216" i="26"/>
  <c r="W230" i="26" s="1"/>
  <c r="X244" i="26" s="1"/>
  <c r="U275" i="26" a="1"/>
  <c r="U275" i="26" s="1"/>
  <c r="AD129" i="25"/>
  <c r="M309" i="31" a="1"/>
  <c r="M309" i="31" s="1"/>
  <c r="M384" i="31" s="1"/>
  <c r="T410" i="33"/>
  <c r="AB354" i="33"/>
  <c r="AD153" i="30"/>
  <c r="U146" i="30" a="1"/>
  <c r="U146" i="30" s="1"/>
  <c r="U112" i="30" a="1"/>
  <c r="U112" i="30" s="1"/>
  <c r="V53" i="30"/>
  <c r="W67" i="30" s="1"/>
  <c r="X81" i="30" s="1"/>
  <c r="AB282" i="33"/>
  <c r="V344" i="32"/>
  <c r="AA309" i="28"/>
  <c r="K348" i="31"/>
  <c r="K123" i="31"/>
  <c r="V46" i="25"/>
  <c r="W60" i="25" s="1"/>
  <c r="N38" i="25"/>
  <c r="O52" i="25" s="1"/>
  <c r="N49" i="25"/>
  <c r="O63" i="25" s="1"/>
  <c r="N45" i="25"/>
  <c r="O59" i="25" s="1"/>
  <c r="V43" i="25"/>
  <c r="W57" i="25" s="1"/>
  <c r="V47" i="25"/>
  <c r="W61" i="25" s="1"/>
  <c r="N42" i="25"/>
  <c r="O56" i="25" s="1"/>
  <c r="V39" i="25"/>
  <c r="W53" i="25" s="1"/>
  <c r="V40" i="25"/>
  <c r="W54" i="25" s="1"/>
  <c r="V49" i="25"/>
  <c r="W63" i="25" s="1"/>
  <c r="N46" i="25"/>
  <c r="O60" i="25" s="1"/>
  <c r="V41" i="25"/>
  <c r="W55" i="25" s="1"/>
  <c r="F15" i="25"/>
  <c r="V42" i="25"/>
  <c r="W56" i="25" s="1"/>
  <c r="V48" i="25"/>
  <c r="W62" i="25" s="1"/>
  <c r="N39" i="25"/>
  <c r="O53" i="25" s="1"/>
  <c r="N43" i="25"/>
  <c r="O57" i="25" s="1"/>
  <c r="N47" i="25"/>
  <c r="O61" i="25" s="1"/>
  <c r="V38" i="25"/>
  <c r="W52" i="25" s="1"/>
  <c r="V44" i="25"/>
  <c r="W58" i="25" s="1"/>
  <c r="V45" i="25"/>
  <c r="W59" i="25" s="1"/>
  <c r="N44" i="25"/>
  <c r="O58" i="25" s="1"/>
  <c r="N40" i="25"/>
  <c r="O54" i="25" s="1"/>
  <c r="N41" i="25"/>
  <c r="O55" i="25" s="1"/>
  <c r="N48" i="25"/>
  <c r="O62" i="25" s="1"/>
  <c r="N59" i="25"/>
  <c r="O73" i="25" s="1"/>
  <c r="P87" i="25" s="1"/>
  <c r="M59" i="25"/>
  <c r="M118" i="25" s="1" a="1"/>
  <c r="M118" i="25" s="1"/>
  <c r="S410" i="25"/>
  <c r="AA354" i="25"/>
  <c r="L348" i="25"/>
  <c r="L123" i="25"/>
  <c r="S415" i="29"/>
  <c r="AA359" i="29"/>
  <c r="N226" i="25"/>
  <c r="O240" i="25" s="1"/>
  <c r="P254" i="25" s="1"/>
  <c r="M318" i="25" a="1"/>
  <c r="M318" i="25" s="1"/>
  <c r="M393" i="25" s="1"/>
  <c r="M301" i="25" a="1"/>
  <c r="M301" i="25" s="1"/>
  <c r="M376" i="25" s="1"/>
  <c r="M285" i="25" a="1"/>
  <c r="M285" i="25" s="1"/>
  <c r="AD147" i="26"/>
  <c r="AD155" i="31"/>
  <c r="S349" i="33"/>
  <c r="AA112" i="33"/>
  <c r="S409" i="31"/>
  <c r="AA353" i="31"/>
  <c r="S382" i="28"/>
  <c r="S157" i="28"/>
  <c r="AA145" i="28"/>
  <c r="N218" i="28"/>
  <c r="O232" i="28" s="1"/>
  <c r="P246" i="28" s="1"/>
  <c r="M277" i="28" a="1"/>
  <c r="M277" i="28" s="1"/>
  <c r="M310" i="28" a="1"/>
  <c r="M310" i="28" s="1"/>
  <c r="M293" i="28" a="1"/>
  <c r="M293" i="28" s="1"/>
  <c r="V223" i="28"/>
  <c r="W237" i="28" s="1"/>
  <c r="X251" i="28" s="1"/>
  <c r="U282" i="28" a="1"/>
  <c r="U282" i="28" s="1"/>
  <c r="U315" i="28" a="1"/>
  <c r="U315" i="28" s="1"/>
  <c r="U298" i="28" a="1"/>
  <c r="U298" i="28" s="1"/>
  <c r="N218" i="33"/>
  <c r="O232" i="33" s="1"/>
  <c r="P246" i="33" s="1"/>
  <c r="M293" i="33" a="1"/>
  <c r="M293" i="33" s="1"/>
  <c r="M277" i="33" a="1"/>
  <c r="M277" i="33" s="1"/>
  <c r="M310" i="33" a="1"/>
  <c r="M310" i="33" s="1"/>
  <c r="M385" i="33" s="1"/>
  <c r="AA313" i="29"/>
  <c r="AC137" i="30"/>
  <c r="AB316" i="33"/>
  <c r="AB314" i="28"/>
  <c r="AB351" i="27"/>
  <c r="T407" i="27"/>
  <c r="V60" i="26"/>
  <c r="W74" i="26" s="1"/>
  <c r="X88" i="26" s="1"/>
  <c r="U60" i="26"/>
  <c r="U119" i="26" s="1" a="1"/>
  <c r="U119" i="26" s="1"/>
  <c r="V63" i="26"/>
  <c r="W77" i="26" s="1"/>
  <c r="X91" i="26" s="1"/>
  <c r="U63" i="26"/>
  <c r="U122" i="26" s="1" a="1"/>
  <c r="U122" i="26" s="1"/>
  <c r="AB296" i="26"/>
  <c r="AB301" i="29"/>
  <c r="AD156" i="27"/>
  <c r="AB277" i="27"/>
  <c r="L319" i="31"/>
  <c r="AD150" i="28"/>
  <c r="AB308" i="32"/>
  <c r="AA279" i="31"/>
  <c r="U280" i="29" a="1"/>
  <c r="U280" i="29" s="1"/>
  <c r="U354" i="29" s="1"/>
  <c r="V221" i="29"/>
  <c r="W235" i="29" s="1"/>
  <c r="X249" i="29" s="1"/>
  <c r="U313" i="29" a="1"/>
  <c r="U313" i="29" s="1"/>
  <c r="U388" i="29" s="1"/>
  <c r="U296" i="29" a="1"/>
  <c r="U296" i="29" s="1"/>
  <c r="U371" i="29" s="1"/>
  <c r="M61" i="30"/>
  <c r="M120" i="30" s="1" a="1"/>
  <c r="M120" i="30" s="1"/>
  <c r="S349" i="32"/>
  <c r="AA112" i="32"/>
  <c r="M280" i="31" a="1"/>
  <c r="M280" i="31" s="1"/>
  <c r="AB299" i="28"/>
  <c r="AB317" i="31"/>
  <c r="N61" i="28"/>
  <c r="O75" i="28" s="1"/>
  <c r="P89" i="28" s="1"/>
  <c r="M61" i="28"/>
  <c r="M120" i="28" s="1" a="1"/>
  <c r="M120" i="28" s="1"/>
  <c r="AB295" i="32"/>
  <c r="S349" i="29"/>
  <c r="AA112" i="29"/>
  <c r="AD151" i="29"/>
  <c r="AD152" i="25"/>
  <c r="N128" i="33" a="1"/>
  <c r="N128" i="33" s="1"/>
  <c r="N332" i="33"/>
  <c r="AD134" i="25"/>
  <c r="AB357" i="31"/>
  <c r="T413" i="31"/>
  <c r="AD129" i="26"/>
  <c r="T286" i="26"/>
  <c r="AB274" i="26"/>
  <c r="V223" i="32"/>
  <c r="W237" i="32" s="1"/>
  <c r="X251" i="32" s="1"/>
  <c r="U315" i="32" a="1"/>
  <c r="U315" i="32" s="1"/>
  <c r="U390" i="32" s="1"/>
  <c r="U298" i="32" a="1"/>
  <c r="U298" i="32" s="1"/>
  <c r="U373" i="32" s="1"/>
  <c r="U282" i="32" a="1"/>
  <c r="U282" i="32" s="1"/>
  <c r="S349" i="25"/>
  <c r="AA112" i="25"/>
  <c r="AB275" i="28"/>
  <c r="AB299" i="32"/>
  <c r="AA274" i="31"/>
  <c r="S286" i="31"/>
  <c r="V140" i="25"/>
  <c r="AD135" i="25"/>
  <c r="AB352" i="27"/>
  <c r="T408" i="27"/>
  <c r="N344" i="30"/>
  <c r="S382" i="27"/>
  <c r="AA145" i="27"/>
  <c r="S157" i="27"/>
  <c r="K382" i="29"/>
  <c r="K157" i="29"/>
  <c r="N43" i="33"/>
  <c r="O57" i="33" s="1"/>
  <c r="V44" i="33"/>
  <c r="V45" i="33"/>
  <c r="W59" i="33" s="1"/>
  <c r="N42" i="33"/>
  <c r="O56" i="33" s="1"/>
  <c r="F15" i="33"/>
  <c r="V39" i="33"/>
  <c r="N48" i="33"/>
  <c r="N38" i="33"/>
  <c r="O52" i="33" s="1"/>
  <c r="P66" i="33" s="1"/>
  <c r="V41" i="33"/>
  <c r="V49" i="33"/>
  <c r="N39" i="33"/>
  <c r="V40" i="33"/>
  <c r="N44" i="33"/>
  <c r="O58" i="33" s="1"/>
  <c r="N47" i="33"/>
  <c r="O61" i="33" s="1"/>
  <c r="N49" i="33"/>
  <c r="O63" i="33" s="1"/>
  <c r="N45" i="33"/>
  <c r="O59" i="33" s="1"/>
  <c r="N40" i="33"/>
  <c r="O54" i="33" s="1"/>
  <c r="V42" i="33"/>
  <c r="W56" i="33" s="1"/>
  <c r="V38" i="33"/>
  <c r="W52" i="33" s="1"/>
  <c r="V47" i="33"/>
  <c r="W61" i="33" s="1"/>
  <c r="N41" i="33"/>
  <c r="O55" i="33" s="1"/>
  <c r="V43" i="33"/>
  <c r="W57" i="33" s="1"/>
  <c r="V48" i="33"/>
  <c r="V46" i="33"/>
  <c r="N46" i="33"/>
  <c r="N129" i="33" a="1"/>
  <c r="N129" i="33" s="1"/>
  <c r="N333" i="33"/>
  <c r="AB355" i="26"/>
  <c r="T411" i="26"/>
  <c r="AD131" i="30"/>
  <c r="M344" i="30"/>
  <c r="V344" i="31"/>
  <c r="AA359" i="31"/>
  <c r="K382" i="27"/>
  <c r="K157" i="27"/>
  <c r="K286" i="32"/>
  <c r="V209" i="30"/>
  <c r="W223" i="30" s="1"/>
  <c r="V210" i="30"/>
  <c r="W224" i="30" s="1"/>
  <c r="V202" i="30"/>
  <c r="W216" i="30" s="1"/>
  <c r="V211" i="30"/>
  <c r="W225" i="30" s="1"/>
  <c r="V203" i="30"/>
  <c r="W217" i="30" s="1"/>
  <c r="V212" i="30"/>
  <c r="W226" i="30" s="1"/>
  <c r="V204" i="30"/>
  <c r="W218" i="30" s="1"/>
  <c r="V205" i="30"/>
  <c r="W219" i="30" s="1"/>
  <c r="V206" i="30"/>
  <c r="W220" i="30" s="1"/>
  <c r="V207" i="30"/>
  <c r="W221" i="30" s="1"/>
  <c r="V208" i="30"/>
  <c r="W222" i="30" s="1"/>
  <c r="V201" i="30"/>
  <c r="W215" i="30" s="1"/>
  <c r="AD150" i="31"/>
  <c r="M316" i="31" a="1"/>
  <c r="M316" i="31" s="1"/>
  <c r="M391" i="31" s="1"/>
  <c r="T412" i="28"/>
  <c r="AB356" i="28"/>
  <c r="N221" i="29"/>
  <c r="O235" i="29" s="1"/>
  <c r="P249" i="29" s="1"/>
  <c r="M280" i="29" a="1"/>
  <c r="M280" i="29" s="1"/>
  <c r="M354" i="29" s="1"/>
  <c r="M313" i="29" a="1"/>
  <c r="M313" i="29" s="1"/>
  <c r="M388" i="29" s="1"/>
  <c r="M296" i="29" a="1"/>
  <c r="M296" i="29" s="1"/>
  <c r="M371" i="29" s="1"/>
  <c r="AD139" i="26"/>
  <c r="AD149" i="30"/>
  <c r="AB352" i="28"/>
  <c r="T408" i="28"/>
  <c r="U316" i="26" a="1"/>
  <c r="U316" i="26" s="1"/>
  <c r="V224" i="26"/>
  <c r="W238" i="26" s="1"/>
  <c r="X252" i="26" s="1"/>
  <c r="U283" i="26" a="1"/>
  <c r="U283" i="26" s="1"/>
  <c r="U299" i="26" a="1"/>
  <c r="U299" i="26" s="1"/>
  <c r="AA275" i="27"/>
  <c r="L348" i="31"/>
  <c r="L123" i="31"/>
  <c r="AA276" i="25"/>
  <c r="V52" i="30"/>
  <c r="W66" i="30" s="1"/>
  <c r="X80" i="30" s="1"/>
  <c r="U111" i="30" a="1"/>
  <c r="U111" i="30" s="1"/>
  <c r="N208" i="32"/>
  <c r="O222" i="32" s="1"/>
  <c r="N201" i="32"/>
  <c r="O215" i="32" s="1"/>
  <c r="N212" i="32"/>
  <c r="O226" i="32" s="1"/>
  <c r="N209" i="32"/>
  <c r="O223" i="32" s="1"/>
  <c r="N203" i="32"/>
  <c r="O217" i="32" s="1"/>
  <c r="N207" i="32"/>
  <c r="O221" i="32" s="1"/>
  <c r="N210" i="32"/>
  <c r="N205" i="32"/>
  <c r="O219" i="32" s="1"/>
  <c r="N206" i="32"/>
  <c r="O220" i="32" s="1"/>
  <c r="N202" i="32"/>
  <c r="N204" i="32"/>
  <c r="N211" i="32"/>
  <c r="O225" i="32" s="1"/>
  <c r="AA358" i="27"/>
  <c r="AA276" i="28"/>
  <c r="N61" i="25"/>
  <c r="O75" i="25" s="1"/>
  <c r="P89" i="25" s="1"/>
  <c r="M61" i="25"/>
  <c r="M120" i="25" s="1" a="1"/>
  <c r="M120" i="25" s="1"/>
  <c r="V57" i="25"/>
  <c r="W71" i="25" s="1"/>
  <c r="X85" i="25" s="1"/>
  <c r="U57" i="25"/>
  <c r="U116" i="25" s="1" a="1"/>
  <c r="U116" i="25" s="1"/>
  <c r="M309" i="25" a="1"/>
  <c r="M309" i="25" s="1"/>
  <c r="M384" i="25" s="1"/>
  <c r="N217" i="25"/>
  <c r="O231" i="25" s="1"/>
  <c r="P245" i="25" s="1"/>
  <c r="M276" i="25" a="1"/>
  <c r="M276" i="25" s="1"/>
  <c r="M292" i="25" a="1"/>
  <c r="M292" i="25" s="1"/>
  <c r="M367" i="25" s="1"/>
  <c r="AD130" i="26"/>
  <c r="N140" i="30"/>
  <c r="AD138" i="31"/>
  <c r="AA311" i="29"/>
  <c r="AD132" i="27"/>
  <c r="AB308" i="27"/>
  <c r="M301" i="28" a="1"/>
  <c r="M301" i="28" s="1"/>
  <c r="M376" i="28" s="1"/>
  <c r="M318" i="28" a="1"/>
  <c r="M318" i="28" s="1"/>
  <c r="M393" i="28" s="1"/>
  <c r="N226" i="28"/>
  <c r="O240" i="28" s="1"/>
  <c r="P254" i="28" s="1"/>
  <c r="M285" i="28" a="1"/>
  <c r="M285" i="28" s="1"/>
  <c r="AA313" i="26"/>
  <c r="L382" i="33"/>
  <c r="L157" i="33"/>
  <c r="AB359" i="29"/>
  <c r="T415" i="29"/>
  <c r="U60" i="27"/>
  <c r="U119" i="27" s="1" a="1"/>
  <c r="U119" i="27" s="1"/>
  <c r="N226" i="33"/>
  <c r="O240" i="33" s="1"/>
  <c r="P254" i="33" s="1"/>
  <c r="M285" i="33" a="1"/>
  <c r="M285" i="33" s="1"/>
  <c r="M318" i="33" a="1"/>
  <c r="M318" i="33" s="1"/>
  <c r="M393" i="33" s="1"/>
  <c r="M301" i="33" a="1"/>
  <c r="M301" i="33" s="1"/>
  <c r="U146" i="27" a="1"/>
  <c r="U146" i="27" s="1"/>
  <c r="V53" i="27"/>
  <c r="W67" i="27" s="1"/>
  <c r="X81" i="27" s="1"/>
  <c r="AB299" i="33"/>
  <c r="AB297" i="28"/>
  <c r="AB280" i="26"/>
  <c r="AD139" i="27"/>
  <c r="AB310" i="27"/>
  <c r="L302" i="31"/>
  <c r="L378" i="31" s="1"/>
  <c r="AD133" i="28"/>
  <c r="AA312" i="31"/>
  <c r="AD136" i="25"/>
  <c r="AB281" i="26"/>
  <c r="U295" i="29" a="1"/>
  <c r="U295" i="29" s="1"/>
  <c r="U312" i="29" a="1"/>
  <c r="U312" i="29" s="1"/>
  <c r="V220" i="29"/>
  <c r="W234" i="29" s="1"/>
  <c r="X248" i="29" s="1"/>
  <c r="U279" i="29" a="1"/>
  <c r="U279" i="29" s="1"/>
  <c r="S383" i="32"/>
  <c r="AA146" i="32"/>
  <c r="M296" i="31" a="1"/>
  <c r="M296" i="31" s="1"/>
  <c r="AB278" i="27"/>
  <c r="M146" i="28" a="1"/>
  <c r="M146" i="28" s="1"/>
  <c r="N53" i="28"/>
  <c r="O67" i="28" s="1"/>
  <c r="P81" i="28" s="1"/>
  <c r="M53" i="28"/>
  <c r="M112" i="28" s="1" a="1"/>
  <c r="M112" i="28" s="1"/>
  <c r="AA277" i="32"/>
  <c r="K319" i="20"/>
  <c r="M133" i="20" a="1"/>
  <c r="M133" i="20" s="1"/>
  <c r="M150" i="20" a="1"/>
  <c r="M150" i="20" s="1"/>
  <c r="M132" i="20" a="1"/>
  <c r="M132" i="20" s="1"/>
  <c r="M149" i="20" a="1"/>
  <c r="M149" i="20" s="1"/>
  <c r="V138" i="20" a="1"/>
  <c r="V138" i="20" s="1"/>
  <c r="V155" i="20" a="1"/>
  <c r="V155" i="20" s="1"/>
  <c r="N133" i="20" a="1"/>
  <c r="N133" i="20" s="1"/>
  <c r="N150" i="20" a="1"/>
  <c r="N150" i="20" s="1"/>
  <c r="V135" i="20" a="1"/>
  <c r="V135" i="20" s="1"/>
  <c r="V152" i="20" a="1"/>
  <c r="V152" i="20" s="1"/>
  <c r="V130" i="20" a="1"/>
  <c r="V130" i="20" s="1"/>
  <c r="V147" i="20" a="1"/>
  <c r="V147" i="20" s="1"/>
  <c r="V139" i="20" a="1"/>
  <c r="V139" i="20" s="1"/>
  <c r="V156" i="20" a="1"/>
  <c r="V156" i="20" s="1"/>
  <c r="M131" i="20" a="1"/>
  <c r="M131" i="20" s="1"/>
  <c r="M148" i="20" a="1"/>
  <c r="M148" i="20" s="1"/>
  <c r="V137" i="20" a="1"/>
  <c r="V137" i="20" s="1"/>
  <c r="V154" i="20" a="1"/>
  <c r="V154" i="20" s="1"/>
  <c r="M139" i="20" a="1"/>
  <c r="M139" i="20" s="1"/>
  <c r="M156" i="20" a="1"/>
  <c r="M156" i="20" s="1"/>
  <c r="V134" i="20" a="1"/>
  <c r="V134" i="20" s="1"/>
  <c r="V151" i="20" a="1"/>
  <c r="V151" i="20" s="1"/>
  <c r="U135" i="20" a="1"/>
  <c r="U135" i="20" s="1"/>
  <c r="U152" i="20" a="1"/>
  <c r="U152" i="20" s="1"/>
  <c r="N131" i="20" a="1"/>
  <c r="N131" i="20" s="1"/>
  <c r="N148" i="20" a="1"/>
  <c r="N148" i="20" s="1"/>
  <c r="V136" i="20" a="1"/>
  <c r="V136" i="20" s="1"/>
  <c r="V153" i="20" a="1"/>
  <c r="V153" i="20" s="1"/>
  <c r="M134" i="20" a="1"/>
  <c r="M134" i="20" s="1"/>
  <c r="M151" i="20" a="1"/>
  <c r="M151" i="20" s="1"/>
  <c r="P139" i="20" a="1"/>
  <c r="P139" i="20" s="1"/>
  <c r="P156" i="20" a="1"/>
  <c r="P156" i="20" s="1"/>
  <c r="N130" i="20" a="1"/>
  <c r="N130" i="20" s="1"/>
  <c r="N147" i="20" a="1"/>
  <c r="N147" i="20" s="1"/>
  <c r="U137" i="20" a="1"/>
  <c r="U137" i="20" s="1"/>
  <c r="U154" i="20" a="1"/>
  <c r="U154" i="20" s="1"/>
  <c r="N136" i="20" a="1"/>
  <c r="N136" i="20" s="1"/>
  <c r="N153" i="20" a="1"/>
  <c r="N153" i="20" s="1"/>
  <c r="U132" i="20" a="1"/>
  <c r="U132" i="20" s="1"/>
  <c r="U149" i="20" a="1"/>
  <c r="U149" i="20" s="1"/>
  <c r="N135" i="20" a="1"/>
  <c r="N135" i="20" s="1"/>
  <c r="N152" i="20" a="1"/>
  <c r="N152" i="20" s="1"/>
  <c r="U131" i="20" a="1"/>
  <c r="U131" i="20" s="1"/>
  <c r="U148" i="20" a="1"/>
  <c r="U148" i="20" s="1"/>
  <c r="N139" i="20" a="1"/>
  <c r="N139" i="20" s="1"/>
  <c r="N156" i="20" a="1"/>
  <c r="N156" i="20" s="1"/>
  <c r="N137" i="20" a="1"/>
  <c r="N137" i="20" s="1"/>
  <c r="N154" i="20" a="1"/>
  <c r="N154" i="20" s="1"/>
  <c r="V133" i="20" a="1"/>
  <c r="V133" i="20" s="1"/>
  <c r="V150" i="20" a="1"/>
  <c r="V150" i="20" s="1"/>
  <c r="V132" i="20" a="1"/>
  <c r="V132" i="20" s="1"/>
  <c r="V149" i="20" a="1"/>
  <c r="V149" i="20" s="1"/>
  <c r="U130" i="20" a="1"/>
  <c r="U130" i="20" s="1"/>
  <c r="U147" i="20" a="1"/>
  <c r="U147" i="20" s="1"/>
  <c r="M138" i="20" a="1"/>
  <c r="M138" i="20" s="1"/>
  <c r="M155" i="20" a="1"/>
  <c r="M155" i="20" s="1"/>
  <c r="U134" i="20" a="1"/>
  <c r="U134" i="20" s="1"/>
  <c r="U151" i="20" a="1"/>
  <c r="U151" i="20" s="1"/>
  <c r="N134" i="20" a="1"/>
  <c r="N134" i="20" s="1"/>
  <c r="N151" i="20" a="1"/>
  <c r="N151" i="20" s="1"/>
  <c r="M136" i="20" a="1"/>
  <c r="M136" i="20" s="1"/>
  <c r="M153" i="20" a="1"/>
  <c r="M153" i="20" s="1"/>
  <c r="M137" i="20" a="1"/>
  <c r="M137" i="20" s="1"/>
  <c r="M154" i="20" a="1"/>
  <c r="M154" i="20" s="1"/>
  <c r="M130" i="20" a="1"/>
  <c r="M130" i="20" s="1"/>
  <c r="M147" i="20" a="1"/>
  <c r="M147" i="20" s="1"/>
  <c r="U138" i="20" a="1"/>
  <c r="U138" i="20" s="1"/>
  <c r="U155" i="20" a="1"/>
  <c r="U155" i="20" s="1"/>
  <c r="U136" i="20" a="1"/>
  <c r="U136" i="20" s="1"/>
  <c r="U153" i="20" a="1"/>
  <c r="U153" i="20" s="1"/>
  <c r="M135" i="20" a="1"/>
  <c r="M135" i="20" s="1"/>
  <c r="M152" i="20" a="1"/>
  <c r="M152" i="20" s="1"/>
  <c r="N138" i="20" a="1"/>
  <c r="N138" i="20" s="1"/>
  <c r="N155" i="20" a="1"/>
  <c r="N155" i="20" s="1"/>
  <c r="V131" i="20" a="1"/>
  <c r="V131" i="20" s="1"/>
  <c r="V148" i="20" a="1"/>
  <c r="V148" i="20" s="1"/>
  <c r="U133" i="20" a="1"/>
  <c r="U133" i="20" s="1"/>
  <c r="U150" i="20" a="1"/>
  <c r="U150" i="20" s="1"/>
  <c r="U139" i="20" a="1"/>
  <c r="U139" i="20" s="1"/>
  <c r="U156" i="20" a="1"/>
  <c r="U156" i="20" s="1"/>
  <c r="N132" i="20" a="1"/>
  <c r="N132" i="20" s="1"/>
  <c r="N149" i="20" a="1"/>
  <c r="N149" i="20" s="1"/>
  <c r="F128" i="1"/>
  <c r="F120" i="1"/>
  <c r="K387" i="20"/>
  <c r="K409" i="20" s="1"/>
  <c r="K393" i="20"/>
  <c r="K392" i="20"/>
  <c r="K414" i="20" s="1"/>
  <c r="K389" i="20"/>
  <c r="K411" i="20" s="1"/>
  <c r="L382" i="20"/>
  <c r="L302" i="20"/>
  <c r="L378" i="20" s="1"/>
  <c r="L365" i="20"/>
  <c r="AB301" i="20"/>
  <c r="T376" i="20"/>
  <c r="T415" i="20" s="1"/>
  <c r="AB292" i="20"/>
  <c r="T367" i="20"/>
  <c r="T406" i="20" s="1"/>
  <c r="AB299" i="20"/>
  <c r="L374" i="20"/>
  <c r="AB293" i="20"/>
  <c r="T368" i="20"/>
  <c r="AB368" i="20" s="1"/>
  <c r="AB295" i="20"/>
  <c r="T370" i="20"/>
  <c r="AB274" i="20"/>
  <c r="AB296" i="20"/>
  <c r="AB298" i="20"/>
  <c r="T302" i="20"/>
  <c r="T378" i="20" s="1"/>
  <c r="AB290" i="20"/>
  <c r="AB297" i="20"/>
  <c r="AB300" i="20"/>
  <c r="AB291" i="20"/>
  <c r="AB294" i="20"/>
  <c r="L383" i="20"/>
  <c r="K382" i="20"/>
  <c r="K359" i="20"/>
  <c r="L348" i="20"/>
  <c r="K350" i="20"/>
  <c r="L351" i="20"/>
  <c r="AB351" i="20" s="1"/>
  <c r="L388" i="20"/>
  <c r="L410" i="20" s="1"/>
  <c r="L352" i="20"/>
  <c r="AB352" i="20" s="1"/>
  <c r="K349" i="20"/>
  <c r="L386" i="20"/>
  <c r="K386" i="20"/>
  <c r="K408" i="20" s="1"/>
  <c r="L390" i="20"/>
  <c r="K384" i="20"/>
  <c r="K383" i="20"/>
  <c r="L393" i="20"/>
  <c r="K385" i="20"/>
  <c r="K407" i="20" s="1"/>
  <c r="L286" i="20"/>
  <c r="L350" i="20"/>
  <c r="L392" i="20"/>
  <c r="L414" i="20" s="1"/>
  <c r="AB316" i="20"/>
  <c r="L384" i="20"/>
  <c r="L387" i="20"/>
  <c r="L409" i="20" s="1"/>
  <c r="L385" i="20"/>
  <c r="L319" i="20"/>
  <c r="AB307" i="20"/>
  <c r="N340" i="20"/>
  <c r="M40" i="20"/>
  <c r="F12" i="20"/>
  <c r="M77" i="23"/>
  <c r="D84" i="23" s="1"/>
  <c r="M399" i="20"/>
  <c r="M400" i="20" s="1"/>
  <c r="M423" i="20" s="1"/>
  <c r="F77" i="23" s="1"/>
  <c r="AB114" i="20"/>
  <c r="D36" i="23"/>
  <c r="T358" i="20"/>
  <c r="T414" i="20" s="1"/>
  <c r="AB115" i="20"/>
  <c r="T413" i="20"/>
  <c r="AB150" i="20"/>
  <c r="T400" i="20"/>
  <c r="T423" i="20" s="1"/>
  <c r="N77" i="23" s="1"/>
  <c r="AB399" i="20"/>
  <c r="U399" i="20"/>
  <c r="T353" i="20"/>
  <c r="AB113" i="20"/>
  <c r="N338" i="20"/>
  <c r="T354" i="20"/>
  <c r="T412" i="20"/>
  <c r="AB152" i="20"/>
  <c r="AB146" i="20"/>
  <c r="T411" i="20"/>
  <c r="AB148" i="20"/>
  <c r="AB153" i="20"/>
  <c r="T408" i="20"/>
  <c r="AB120" i="20"/>
  <c r="AB149" i="20"/>
  <c r="L357" i="20"/>
  <c r="V335" i="20"/>
  <c r="W25" i="20"/>
  <c r="W23" i="20"/>
  <c r="W128" i="20" s="1" a="1"/>
  <c r="W128" i="20" s="1"/>
  <c r="W34" i="20"/>
  <c r="W26" i="20"/>
  <c r="W30" i="20"/>
  <c r="O26" i="20"/>
  <c r="W32" i="20"/>
  <c r="W27" i="20"/>
  <c r="W31" i="20"/>
  <c r="W33" i="20"/>
  <c r="W28" i="20"/>
  <c r="W24" i="20"/>
  <c r="W129" i="20" s="1" a="1"/>
  <c r="W129" i="20" s="1"/>
  <c r="W29" i="20"/>
  <c r="M42" i="20"/>
  <c r="M49" i="20"/>
  <c r="M46" i="20"/>
  <c r="M47" i="20"/>
  <c r="M45" i="20"/>
  <c r="M48" i="20"/>
  <c r="M41" i="20"/>
  <c r="M38" i="20"/>
  <c r="M44" i="20"/>
  <c r="M39" i="20"/>
  <c r="M146" i="20" s="1" a="1"/>
  <c r="M146" i="20" s="1"/>
  <c r="M43" i="20"/>
  <c r="P24" i="20"/>
  <c r="P129" i="20" s="1" a="1"/>
  <c r="P129" i="20" s="1"/>
  <c r="P27" i="20"/>
  <c r="X29" i="20"/>
  <c r="P25" i="20"/>
  <c r="X30" i="20"/>
  <c r="P30" i="20"/>
  <c r="X25" i="20"/>
  <c r="X31" i="20"/>
  <c r="X24" i="20"/>
  <c r="X129" i="20" s="1" a="1"/>
  <c r="X129" i="20" s="1"/>
  <c r="P29" i="20"/>
  <c r="X23" i="20"/>
  <c r="X128" i="20" s="1" a="1"/>
  <c r="X128" i="20" s="1"/>
  <c r="P23" i="20"/>
  <c r="P128" i="20" s="1" a="1"/>
  <c r="P128" i="20" s="1"/>
  <c r="X26" i="20"/>
  <c r="X27" i="20"/>
  <c r="P32" i="20"/>
  <c r="P31" i="20"/>
  <c r="X32" i="20"/>
  <c r="P28" i="20"/>
  <c r="P26" i="20"/>
  <c r="X28" i="20"/>
  <c r="P33" i="20"/>
  <c r="X33" i="20"/>
  <c r="X34" i="20"/>
  <c r="T349" i="20"/>
  <c r="L123" i="20"/>
  <c r="L359" i="20"/>
  <c r="L356" i="20"/>
  <c r="V334" i="20"/>
  <c r="T123" i="20"/>
  <c r="AB111" i="20"/>
  <c r="T395" i="20"/>
  <c r="L389" i="20"/>
  <c r="L411" i="20" s="1"/>
  <c r="AB145" i="20"/>
  <c r="AB155" i="20"/>
  <c r="AB151" i="20"/>
  <c r="AB147" i="20"/>
  <c r="AB156" i="20"/>
  <c r="U39" i="20"/>
  <c r="U146" i="20" s="1" a="1"/>
  <c r="U146" i="20" s="1"/>
  <c r="U49" i="20"/>
  <c r="U44" i="20"/>
  <c r="U46" i="20"/>
  <c r="U41" i="20"/>
  <c r="U42" i="20"/>
  <c r="U45" i="20"/>
  <c r="U40" i="20"/>
  <c r="U47" i="20"/>
  <c r="U48" i="20"/>
  <c r="U38" i="20"/>
  <c r="U43" i="20"/>
  <c r="P186" i="20"/>
  <c r="P187" i="20"/>
  <c r="X186" i="20"/>
  <c r="P196" i="20"/>
  <c r="X189" i="20"/>
  <c r="P190" i="20"/>
  <c r="X187" i="20"/>
  <c r="P194" i="20"/>
  <c r="P189" i="20"/>
  <c r="X197" i="20"/>
  <c r="X188" i="20"/>
  <c r="P191" i="20"/>
  <c r="P197" i="20"/>
  <c r="X193" i="20"/>
  <c r="X190" i="20"/>
  <c r="X191" i="20"/>
  <c r="P192" i="20"/>
  <c r="P188" i="20"/>
  <c r="P193" i="20"/>
  <c r="X195" i="20"/>
  <c r="X192" i="20"/>
  <c r="X196" i="20"/>
  <c r="X194" i="20"/>
  <c r="P195" i="20"/>
  <c r="O28" i="20"/>
  <c r="O29" i="20"/>
  <c r="O30" i="20"/>
  <c r="O31" i="20"/>
  <c r="O32" i="20"/>
  <c r="O33" i="20"/>
  <c r="O34" i="20"/>
  <c r="O23" i="20"/>
  <c r="O128" i="20" s="1" a="1"/>
  <c r="O128" i="20" s="1"/>
  <c r="O24" i="20"/>
  <c r="O129" i="20" s="1" a="1"/>
  <c r="O129" i="20" s="1"/>
  <c r="O25" i="20"/>
  <c r="O27" i="20"/>
  <c r="O186" i="20"/>
  <c r="O187" i="20"/>
  <c r="W193" i="20"/>
  <c r="W192" i="20"/>
  <c r="O193" i="20"/>
  <c r="W191" i="20"/>
  <c r="O195" i="20"/>
  <c r="W194" i="20"/>
  <c r="W195" i="20"/>
  <c r="O197" i="20"/>
  <c r="O190" i="20"/>
  <c r="O192" i="20"/>
  <c r="W186" i="20"/>
  <c r="W187" i="20"/>
  <c r="W188" i="20"/>
  <c r="O191" i="20"/>
  <c r="W189" i="20"/>
  <c r="O196" i="20"/>
  <c r="W190" i="20"/>
  <c r="W196" i="20"/>
  <c r="O188" i="20"/>
  <c r="O189" i="20"/>
  <c r="O194" i="20"/>
  <c r="W197" i="20"/>
  <c r="V336" i="20"/>
  <c r="K413" i="20"/>
  <c r="K410" i="20"/>
  <c r="K412" i="20"/>
  <c r="N335" i="20"/>
  <c r="V342" i="20"/>
  <c r="N334" i="20"/>
  <c r="N337" i="20"/>
  <c r="V343" i="20"/>
  <c r="N333" i="20"/>
  <c r="N341" i="20"/>
  <c r="N342" i="20"/>
  <c r="N343" i="20"/>
  <c r="N332" i="20"/>
  <c r="V337" i="20"/>
  <c r="N336" i="20"/>
  <c r="V338" i="20"/>
  <c r="V339" i="20"/>
  <c r="N198" i="20"/>
  <c r="N208" i="20" s="1"/>
  <c r="N35" i="20"/>
  <c r="F11" i="20"/>
  <c r="G12" i="20" s="1"/>
  <c r="V341" i="20"/>
  <c r="E15" i="20"/>
  <c r="V340" i="20"/>
  <c r="V332" i="20"/>
  <c r="V333" i="20"/>
  <c r="V198" i="20"/>
  <c r="V202" i="20" s="1"/>
  <c r="N339" i="20"/>
  <c r="V35" i="20"/>
  <c r="U335" i="20"/>
  <c r="U339" i="20"/>
  <c r="U342" i="20"/>
  <c r="U35" i="20"/>
  <c r="AC163" i="20"/>
  <c r="M335" i="20"/>
  <c r="M341" i="20"/>
  <c r="M333" i="20"/>
  <c r="AC325" i="20"/>
  <c r="U198" i="20"/>
  <c r="U332" i="20"/>
  <c r="M338" i="20"/>
  <c r="M342" i="20"/>
  <c r="U334" i="20"/>
  <c r="M337" i="20"/>
  <c r="U333" i="20"/>
  <c r="U338" i="20"/>
  <c r="U340" i="20"/>
  <c r="M336" i="20"/>
  <c r="M334" i="20"/>
  <c r="U341" i="20"/>
  <c r="U337" i="20"/>
  <c r="M343" i="20"/>
  <c r="U336" i="20"/>
  <c r="M198" i="20"/>
  <c r="M332" i="20"/>
  <c r="M340" i="20"/>
  <c r="U343" i="20"/>
  <c r="M35" i="20"/>
  <c r="M339" i="20"/>
  <c r="AB275" i="20"/>
  <c r="AB276" i="20"/>
  <c r="AB279" i="20"/>
  <c r="AB282" i="20"/>
  <c r="AA154" i="20"/>
  <c r="AB281" i="20"/>
  <c r="AB277" i="20"/>
  <c r="AB284" i="20"/>
  <c r="AB278" i="20"/>
  <c r="T286" i="20"/>
  <c r="AB280" i="20"/>
  <c r="AB283" i="20"/>
  <c r="AB285" i="20"/>
  <c r="AA152" i="20"/>
  <c r="AA155" i="20"/>
  <c r="AA149" i="20"/>
  <c r="AA153" i="20"/>
  <c r="AA151" i="20"/>
  <c r="AA147" i="20"/>
  <c r="AA150" i="20"/>
  <c r="K286" i="20"/>
  <c r="AA156" i="20"/>
  <c r="K123" i="20"/>
  <c r="F143" i="1"/>
  <c r="Q144" i="1"/>
  <c r="H7" i="33" s="1"/>
  <c r="F136" i="1"/>
  <c r="U359" i="33" l="1"/>
  <c r="V66" i="29"/>
  <c r="V145" i="29" s="1" a="1"/>
  <c r="V145" i="29" s="1"/>
  <c r="AE133" i="32"/>
  <c r="AE139" i="30"/>
  <c r="AE136" i="26"/>
  <c r="AE137" i="31"/>
  <c r="AE156" i="30"/>
  <c r="AE138" i="31"/>
  <c r="G10" i="31"/>
  <c r="AE154" i="31"/>
  <c r="AE134" i="29"/>
  <c r="AC122" i="32"/>
  <c r="AC118" i="29"/>
  <c r="AE151" i="29"/>
  <c r="AE138" i="29"/>
  <c r="AE133" i="30"/>
  <c r="AE150" i="30"/>
  <c r="AE132" i="27"/>
  <c r="AE153" i="32"/>
  <c r="AE155" i="29"/>
  <c r="AE131" i="32"/>
  <c r="AE147" i="27"/>
  <c r="AE137" i="32"/>
  <c r="AE138" i="25"/>
  <c r="AE133" i="31"/>
  <c r="AE137" i="26"/>
  <c r="AE131" i="29"/>
  <c r="AE134" i="26"/>
  <c r="V146" i="32" a="1"/>
  <c r="V146" i="32" s="1"/>
  <c r="AE131" i="26"/>
  <c r="AE148" i="26"/>
  <c r="AE139" i="29"/>
  <c r="AE150" i="32"/>
  <c r="AE151" i="30"/>
  <c r="AE147" i="26"/>
  <c r="AE153" i="28"/>
  <c r="AE136" i="29"/>
  <c r="AE134" i="32"/>
  <c r="AE132" i="31"/>
  <c r="AE129" i="33"/>
  <c r="AF129" i="32"/>
  <c r="AE155" i="25"/>
  <c r="AE150" i="31"/>
  <c r="AE139" i="27"/>
  <c r="AE151" i="26"/>
  <c r="AE134" i="30"/>
  <c r="AF129" i="27"/>
  <c r="AE150" i="26"/>
  <c r="AE153" i="30"/>
  <c r="AE130" i="27"/>
  <c r="AE153" i="29"/>
  <c r="AE148" i="32"/>
  <c r="AE151" i="32"/>
  <c r="AE154" i="32"/>
  <c r="AE156" i="29"/>
  <c r="AE149" i="31"/>
  <c r="AF129" i="25"/>
  <c r="AE132" i="30"/>
  <c r="AE135" i="25"/>
  <c r="AE154" i="26"/>
  <c r="AE130" i="31"/>
  <c r="AE152" i="25"/>
  <c r="O140" i="29"/>
  <c r="AF129" i="31"/>
  <c r="AE135" i="30"/>
  <c r="O140" i="26"/>
  <c r="O140" i="32"/>
  <c r="AE156" i="27"/>
  <c r="O140" i="30"/>
  <c r="O140" i="31"/>
  <c r="AE134" i="27"/>
  <c r="AE136" i="30"/>
  <c r="O140" i="27"/>
  <c r="O140" i="28"/>
  <c r="AE137" i="29"/>
  <c r="AE136" i="31"/>
  <c r="AE155" i="31"/>
  <c r="AE148" i="28"/>
  <c r="AE154" i="29"/>
  <c r="AE153" i="31"/>
  <c r="AE132" i="29"/>
  <c r="AE138" i="27"/>
  <c r="AE136" i="25"/>
  <c r="AE149" i="29"/>
  <c r="AE155" i="27"/>
  <c r="N146" i="32" a="1"/>
  <c r="N146" i="32" s="1"/>
  <c r="W140" i="27"/>
  <c r="AE130" i="26"/>
  <c r="O140" i="25"/>
  <c r="AE137" i="27"/>
  <c r="AE130" i="29"/>
  <c r="AE133" i="27"/>
  <c r="AE136" i="32"/>
  <c r="AE154" i="27"/>
  <c r="AE147" i="29"/>
  <c r="AE150" i="27"/>
  <c r="X150" i="27" a="1"/>
  <c r="X150" i="27" s="1"/>
  <c r="X133" i="27" a="1"/>
  <c r="X133" i="27" s="1"/>
  <c r="AF128" i="31"/>
  <c r="P148" i="31" a="1"/>
  <c r="P148" i="31" s="1"/>
  <c r="P131" i="31" a="1"/>
  <c r="P131" i="31" s="1"/>
  <c r="X150" i="31" a="1"/>
  <c r="X150" i="31" s="1"/>
  <c r="X133" i="31" a="1"/>
  <c r="X133" i="31" s="1"/>
  <c r="X151" i="29" a="1"/>
  <c r="X151" i="29" s="1"/>
  <c r="X134" i="29" a="1"/>
  <c r="X134" i="29" s="1"/>
  <c r="X154" i="29" a="1"/>
  <c r="X154" i="29" s="1"/>
  <c r="X137" i="29" a="1"/>
  <c r="X137" i="29" s="1"/>
  <c r="P155" i="29" a="1"/>
  <c r="P155" i="29" s="1"/>
  <c r="P138" i="29" a="1"/>
  <c r="P138" i="29" s="1"/>
  <c r="P156" i="25" a="1"/>
  <c r="P156" i="25" s="1"/>
  <c r="P139" i="25" a="1"/>
  <c r="P139" i="25" s="1"/>
  <c r="P150" i="25" a="1"/>
  <c r="P150" i="25" s="1"/>
  <c r="P133" i="25" a="1"/>
  <c r="P133" i="25" s="1"/>
  <c r="AF128" i="32"/>
  <c r="P147" i="26" a="1"/>
  <c r="P147" i="26" s="1"/>
  <c r="P130" i="26" a="1"/>
  <c r="P130" i="26" s="1"/>
  <c r="P156" i="26" a="1"/>
  <c r="P156" i="26" s="1"/>
  <c r="P139" i="26" a="1"/>
  <c r="P139" i="26" s="1"/>
  <c r="X152" i="28" a="1"/>
  <c r="X152" i="28" s="1"/>
  <c r="X135" i="28" a="1"/>
  <c r="X135" i="28" s="1"/>
  <c r="P150" i="30" a="1"/>
  <c r="P150" i="30" s="1"/>
  <c r="P133" i="30" a="1"/>
  <c r="P133" i="30" s="1"/>
  <c r="AE152" i="31"/>
  <c r="AE131" i="28"/>
  <c r="AE132" i="26"/>
  <c r="W149" i="33" a="1"/>
  <c r="W149" i="33" s="1"/>
  <c r="W132" i="33" a="1"/>
  <c r="W132" i="33" s="1"/>
  <c r="X156" i="27" a="1"/>
  <c r="X156" i="27" s="1"/>
  <c r="X139" i="27" a="1"/>
  <c r="X139" i="27" s="1"/>
  <c r="P152" i="27" a="1"/>
  <c r="P152" i="27" s="1"/>
  <c r="P135" i="27" a="1"/>
  <c r="P135" i="27" s="1"/>
  <c r="X148" i="31" a="1"/>
  <c r="X148" i="31" s="1"/>
  <c r="X131" i="31" a="1"/>
  <c r="X131" i="31" s="1"/>
  <c r="P151" i="31" a="1"/>
  <c r="P151" i="31" s="1"/>
  <c r="P134" i="31" a="1"/>
  <c r="P134" i="31" s="1"/>
  <c r="P149" i="29" a="1"/>
  <c r="P149" i="29" s="1"/>
  <c r="P132" i="29" a="1"/>
  <c r="P132" i="29" s="1"/>
  <c r="P152" i="25" a="1"/>
  <c r="P152" i="25" s="1"/>
  <c r="P135" i="25" a="1"/>
  <c r="P135" i="25" s="1"/>
  <c r="X148" i="25" a="1"/>
  <c r="X148" i="25" s="1"/>
  <c r="X131" i="25" a="1"/>
  <c r="X131" i="25" s="1"/>
  <c r="X147" i="32" a="1"/>
  <c r="X147" i="32" s="1"/>
  <c r="X130" i="32" a="1"/>
  <c r="X130" i="32" s="1"/>
  <c r="P154" i="28" a="1"/>
  <c r="P154" i="28" s="1"/>
  <c r="P137" i="28" a="1"/>
  <c r="P137" i="28" s="1"/>
  <c r="P155" i="28" a="1"/>
  <c r="P155" i="28" s="1"/>
  <c r="P138" i="28" a="1"/>
  <c r="P138" i="28" s="1"/>
  <c r="X153" i="30" a="1"/>
  <c r="X153" i="30" s="1"/>
  <c r="X136" i="30" a="1"/>
  <c r="X136" i="30" s="1"/>
  <c r="X151" i="30" a="1"/>
  <c r="X151" i="30" s="1"/>
  <c r="X134" i="30" a="1"/>
  <c r="X134" i="30" s="1"/>
  <c r="AE151" i="27"/>
  <c r="AE149" i="26"/>
  <c r="AE134" i="25"/>
  <c r="O153" i="33" a="1"/>
  <c r="O153" i="33" s="1"/>
  <c r="O136" i="33" a="1"/>
  <c r="O136" i="33" s="1"/>
  <c r="X153" i="27" a="1"/>
  <c r="X153" i="27" s="1"/>
  <c r="X136" i="27" a="1"/>
  <c r="X136" i="27" s="1"/>
  <c r="P154" i="31" a="1"/>
  <c r="P154" i="31" s="1"/>
  <c r="P137" i="31" a="1"/>
  <c r="P137" i="31" s="1"/>
  <c r="P147" i="29" a="1"/>
  <c r="P147" i="29" s="1"/>
  <c r="P130" i="29" a="1"/>
  <c r="P130" i="29" s="1"/>
  <c r="P153" i="29" a="1"/>
  <c r="P153" i="29" s="1"/>
  <c r="P136" i="29" a="1"/>
  <c r="P136" i="29" s="1"/>
  <c r="X154" i="25" a="1"/>
  <c r="X154" i="25" s="1"/>
  <c r="X137" i="25" a="1"/>
  <c r="X137" i="25" s="1"/>
  <c r="P155" i="25" a="1"/>
  <c r="P155" i="25" s="1"/>
  <c r="P138" i="25" a="1"/>
  <c r="P138" i="25" s="1"/>
  <c r="P153" i="32" a="1"/>
  <c r="P153" i="32" s="1"/>
  <c r="P136" i="32" a="1"/>
  <c r="P136" i="32" s="1"/>
  <c r="P155" i="26" a="1"/>
  <c r="P155" i="26" s="1"/>
  <c r="P138" i="26" a="1"/>
  <c r="P138" i="26" s="1"/>
  <c r="X334" i="26"/>
  <c r="X147" i="26" a="1"/>
  <c r="X147" i="26" s="1"/>
  <c r="X130" i="26" a="1"/>
  <c r="X130" i="26" s="1"/>
  <c r="X151" i="28" a="1"/>
  <c r="X151" i="28" s="1"/>
  <c r="X134" i="28" a="1"/>
  <c r="X134" i="28" s="1"/>
  <c r="X155" i="28" a="1"/>
  <c r="X155" i="28" s="1"/>
  <c r="X138" i="28" a="1"/>
  <c r="X138" i="28" s="1"/>
  <c r="AF128" i="30"/>
  <c r="P151" i="30" a="1"/>
  <c r="P151" i="30" s="1"/>
  <c r="P134" i="30" a="1"/>
  <c r="P134" i="30" s="1"/>
  <c r="AE131" i="25"/>
  <c r="AE137" i="30"/>
  <c r="AE133" i="25"/>
  <c r="AE151" i="25"/>
  <c r="AE139" i="28"/>
  <c r="O149" i="33" a="1"/>
  <c r="O149" i="33" s="1"/>
  <c r="O132" i="33" a="1"/>
  <c r="O132" i="33" s="1"/>
  <c r="W150" i="33" a="1"/>
  <c r="W150" i="33" s="1"/>
  <c r="W133" i="33" a="1"/>
  <c r="W133" i="33" s="1"/>
  <c r="W152" i="33" a="1"/>
  <c r="W152" i="33" s="1"/>
  <c r="W135" i="33" a="1"/>
  <c r="W135" i="33" s="1"/>
  <c r="X149" i="31" a="1"/>
  <c r="X149" i="31" s="1"/>
  <c r="X132" i="31" a="1"/>
  <c r="X132" i="31" s="1"/>
  <c r="P152" i="31" a="1"/>
  <c r="P152" i="31" s="1"/>
  <c r="P135" i="31" a="1"/>
  <c r="P135" i="31" s="1"/>
  <c r="P150" i="29" a="1"/>
  <c r="P150" i="29" s="1"/>
  <c r="P133" i="29" a="1"/>
  <c r="P133" i="29" s="1"/>
  <c r="P147" i="25" a="1"/>
  <c r="P147" i="25" s="1"/>
  <c r="P130" i="25" a="1"/>
  <c r="P130" i="25" s="1"/>
  <c r="X155" i="32" a="1"/>
  <c r="X155" i="32" s="1"/>
  <c r="X138" i="32" a="1"/>
  <c r="X138" i="32" s="1"/>
  <c r="P155" i="32" a="1"/>
  <c r="P155" i="32" s="1"/>
  <c r="P138" i="32" a="1"/>
  <c r="P138" i="32" s="1"/>
  <c r="P153" i="26" a="1"/>
  <c r="P153" i="26" s="1"/>
  <c r="P136" i="26" a="1"/>
  <c r="P136" i="26" s="1"/>
  <c r="X155" i="26" a="1"/>
  <c r="X155" i="26" s="1"/>
  <c r="X138" i="26" a="1"/>
  <c r="X138" i="26" s="1"/>
  <c r="P156" i="28" a="1"/>
  <c r="P156" i="28" s="1"/>
  <c r="P139" i="28" a="1"/>
  <c r="P139" i="28" s="1"/>
  <c r="X150" i="28" a="1"/>
  <c r="X150" i="28" s="1"/>
  <c r="X133" i="28" a="1"/>
  <c r="X133" i="28" s="1"/>
  <c r="X154" i="28" a="1"/>
  <c r="X154" i="28" s="1"/>
  <c r="X137" i="28" a="1"/>
  <c r="X137" i="28" s="1"/>
  <c r="X154" i="30" a="1"/>
  <c r="X154" i="30" s="1"/>
  <c r="X137" i="30" a="1"/>
  <c r="X137" i="30" s="1"/>
  <c r="P156" i="30" a="1"/>
  <c r="P156" i="30" s="1"/>
  <c r="P139" i="30" a="1"/>
  <c r="P139" i="30" s="1"/>
  <c r="AE148" i="25"/>
  <c r="AE154" i="30"/>
  <c r="AE132" i="32"/>
  <c r="AE150" i="25"/>
  <c r="AE156" i="28"/>
  <c r="O152" i="33" a="1"/>
  <c r="O152" i="33" s="1"/>
  <c r="O135" i="33" a="1"/>
  <c r="O135" i="33" s="1"/>
  <c r="AE128" i="33"/>
  <c r="X153" i="31" a="1"/>
  <c r="X153" i="31" s="1"/>
  <c r="X136" i="31" a="1"/>
  <c r="X136" i="31" s="1"/>
  <c r="P154" i="29" a="1"/>
  <c r="P154" i="29" s="1"/>
  <c r="P137" i="29" a="1"/>
  <c r="P137" i="29" s="1"/>
  <c r="P151" i="29" a="1"/>
  <c r="P151" i="29" s="1"/>
  <c r="P134" i="29" a="1"/>
  <c r="P134" i="29" s="1"/>
  <c r="X151" i="25" a="1"/>
  <c r="X151" i="25" s="1"/>
  <c r="X134" i="25" a="1"/>
  <c r="X134" i="25" s="1"/>
  <c r="X156" i="25" a="1"/>
  <c r="X156" i="25" s="1"/>
  <c r="X139" i="25" a="1"/>
  <c r="X139" i="25" s="1"/>
  <c r="P149" i="25" a="1"/>
  <c r="P149" i="25" s="1"/>
  <c r="P132" i="25" a="1"/>
  <c r="P132" i="25" s="1"/>
  <c r="P151" i="32" a="1"/>
  <c r="P151" i="32" s="1"/>
  <c r="P134" i="32" a="1"/>
  <c r="P134" i="32" s="1"/>
  <c r="X148" i="32" a="1"/>
  <c r="X148" i="32" s="1"/>
  <c r="X131" i="32" a="1"/>
  <c r="X131" i="32" s="1"/>
  <c r="P149" i="32" a="1"/>
  <c r="P149" i="32" s="1"/>
  <c r="P132" i="32" a="1"/>
  <c r="P132" i="32" s="1"/>
  <c r="P151" i="26" a="1"/>
  <c r="P151" i="26" s="1"/>
  <c r="P134" i="26" a="1"/>
  <c r="P134" i="26" s="1"/>
  <c r="P149" i="28" a="1"/>
  <c r="P149" i="28" s="1"/>
  <c r="P132" i="28" a="1"/>
  <c r="P132" i="28" s="1"/>
  <c r="P150" i="28" a="1"/>
  <c r="P150" i="28" s="1"/>
  <c r="P133" i="28" a="1"/>
  <c r="P133" i="28" s="1"/>
  <c r="P339" i="30"/>
  <c r="P152" i="30" a="1"/>
  <c r="P152" i="30" s="1"/>
  <c r="P135" i="30" a="1"/>
  <c r="P135" i="30" s="1"/>
  <c r="AE149" i="32"/>
  <c r="W151" i="33" a="1"/>
  <c r="W151" i="33" s="1"/>
  <c r="W134" i="33" a="1"/>
  <c r="W134" i="33" s="1"/>
  <c r="O147" i="33" a="1"/>
  <c r="O147" i="33" s="1"/>
  <c r="O130" i="33" a="1"/>
  <c r="O130" i="33" s="1"/>
  <c r="P156" i="27" a="1"/>
  <c r="P156" i="27" s="1"/>
  <c r="P139" i="27" a="1"/>
  <c r="P139" i="27" s="1"/>
  <c r="P150" i="27" a="1"/>
  <c r="P150" i="27" s="1"/>
  <c r="P133" i="27" a="1"/>
  <c r="P133" i="27" s="1"/>
  <c r="X156" i="31" a="1"/>
  <c r="X156" i="31" s="1"/>
  <c r="X139" i="31" a="1"/>
  <c r="X139" i="31" s="1"/>
  <c r="P152" i="29" a="1"/>
  <c r="P152" i="29" s="1"/>
  <c r="P135" i="29" a="1"/>
  <c r="P135" i="29" s="1"/>
  <c r="P148" i="29" a="1"/>
  <c r="P148" i="29" s="1"/>
  <c r="P131" i="29" a="1"/>
  <c r="P131" i="29" s="1"/>
  <c r="X152" i="25" a="1"/>
  <c r="X152" i="25" s="1"/>
  <c r="X135" i="25" a="1"/>
  <c r="X135" i="25" s="1"/>
  <c r="X156" i="26" a="1"/>
  <c r="X156" i="26" s="1"/>
  <c r="X139" i="26" a="1"/>
  <c r="X139" i="26" s="1"/>
  <c r="X153" i="28" a="1"/>
  <c r="X153" i="28" s="1"/>
  <c r="X136" i="28" a="1"/>
  <c r="X136" i="28" s="1"/>
  <c r="P153" i="28" a="1"/>
  <c r="P153" i="28" s="1"/>
  <c r="P136" i="28" a="1"/>
  <c r="P136" i="28" s="1"/>
  <c r="P149" i="30" a="1"/>
  <c r="P149" i="30" s="1"/>
  <c r="P132" i="30" a="1"/>
  <c r="P132" i="30" s="1"/>
  <c r="X150" i="30" a="1"/>
  <c r="X150" i="30" s="1"/>
  <c r="X133" i="30" a="1"/>
  <c r="X133" i="30" s="1"/>
  <c r="AE149" i="30"/>
  <c r="AE153" i="25"/>
  <c r="AE137" i="28"/>
  <c r="AE133" i="29"/>
  <c r="W156" i="33" a="1"/>
  <c r="W156" i="33" s="1"/>
  <c r="W139" i="33" a="1"/>
  <c r="W139" i="33" s="1"/>
  <c r="O154" i="33" a="1"/>
  <c r="O154" i="33" s="1"/>
  <c r="O137" i="33" a="1"/>
  <c r="O137" i="33" s="1"/>
  <c r="X148" i="27" a="1"/>
  <c r="X148" i="27" s="1"/>
  <c r="X131" i="27" a="1"/>
  <c r="X131" i="27" s="1"/>
  <c r="X155" i="27" a="1"/>
  <c r="X155" i="27" s="1"/>
  <c r="X138" i="27" a="1"/>
  <c r="X138" i="27" s="1"/>
  <c r="X152" i="31" a="1"/>
  <c r="X152" i="31" s="1"/>
  <c r="X135" i="31" a="1"/>
  <c r="X135" i="31" s="1"/>
  <c r="X151" i="31" a="1"/>
  <c r="X151" i="31" s="1"/>
  <c r="X134" i="31" a="1"/>
  <c r="X134" i="31" s="1"/>
  <c r="X153" i="29" a="1"/>
  <c r="X153" i="29" s="1"/>
  <c r="X136" i="29" a="1"/>
  <c r="X136" i="29" s="1"/>
  <c r="P149" i="26" a="1"/>
  <c r="P149" i="26" s="1"/>
  <c r="P132" i="26" a="1"/>
  <c r="P132" i="26" s="1"/>
  <c r="X149" i="26" a="1"/>
  <c r="X149" i="26" s="1"/>
  <c r="X132" i="26" a="1"/>
  <c r="X132" i="26" s="1"/>
  <c r="X148" i="28" a="1"/>
  <c r="X148" i="28" s="1"/>
  <c r="X131" i="28" a="1"/>
  <c r="X131" i="28" s="1"/>
  <c r="AF129" i="28"/>
  <c r="X152" i="30" a="1"/>
  <c r="X152" i="30" s="1"/>
  <c r="X135" i="30" a="1"/>
  <c r="X135" i="30" s="1"/>
  <c r="P147" i="30" a="1"/>
  <c r="P147" i="30" s="1"/>
  <c r="P130" i="30" a="1"/>
  <c r="P130" i="30" s="1"/>
  <c r="P154" i="30" a="1"/>
  <c r="P154" i="30" s="1"/>
  <c r="P137" i="30" a="1"/>
  <c r="P137" i="30" s="1"/>
  <c r="AE131" i="30"/>
  <c r="W140" i="26"/>
  <c r="AE134" i="28"/>
  <c r="AE154" i="28"/>
  <c r="AE130" i="28"/>
  <c r="AE150" i="29"/>
  <c r="O151" i="33" a="1"/>
  <c r="O151" i="33" s="1"/>
  <c r="O134" i="33" a="1"/>
  <c r="O134" i="33" s="1"/>
  <c r="W148" i="33" a="1"/>
  <c r="W148" i="33" s="1"/>
  <c r="W131" i="33" a="1"/>
  <c r="W131" i="33" s="1"/>
  <c r="AF128" i="27"/>
  <c r="P154" i="27" a="1"/>
  <c r="P154" i="27" s="1"/>
  <c r="P137" i="27" a="1"/>
  <c r="P137" i="27" s="1"/>
  <c r="X147" i="31" a="1"/>
  <c r="X147" i="31" s="1"/>
  <c r="X130" i="31" a="1"/>
  <c r="X130" i="31" s="1"/>
  <c r="X150" i="29" a="1"/>
  <c r="X150" i="29" s="1"/>
  <c r="X133" i="29" a="1"/>
  <c r="X133" i="29" s="1"/>
  <c r="X147" i="29" a="1"/>
  <c r="X147" i="29" s="1"/>
  <c r="X130" i="29" a="1"/>
  <c r="X130" i="29" s="1"/>
  <c r="P154" i="25" a="1"/>
  <c r="P154" i="25" s="1"/>
  <c r="P137" i="25" a="1"/>
  <c r="P137" i="25" s="1"/>
  <c r="P154" i="26" a="1"/>
  <c r="P154" i="26" s="1"/>
  <c r="P137" i="26" a="1"/>
  <c r="P137" i="26" s="1"/>
  <c r="P152" i="28" a="1"/>
  <c r="P152" i="28" s="1"/>
  <c r="P135" i="28" a="1"/>
  <c r="P135" i="28" s="1"/>
  <c r="X147" i="28" a="1"/>
  <c r="X147" i="28" s="1"/>
  <c r="X130" i="28" a="1"/>
  <c r="X130" i="28" s="1"/>
  <c r="X155" i="30" a="1"/>
  <c r="X155" i="30" s="1"/>
  <c r="X138" i="30" a="1"/>
  <c r="X138" i="30" s="1"/>
  <c r="X149" i="30" a="1"/>
  <c r="X149" i="30" s="1"/>
  <c r="AF149" i="30" s="1"/>
  <c r="X132" i="30" a="1"/>
  <c r="X132" i="30" s="1"/>
  <c r="AE147" i="31"/>
  <c r="AE148" i="29"/>
  <c r="W140" i="31"/>
  <c r="AE135" i="29"/>
  <c r="AE148" i="30"/>
  <c r="AE151" i="28"/>
  <c r="AE147" i="28"/>
  <c r="AE135" i="28"/>
  <c r="O337" i="33"/>
  <c r="O150" i="33" a="1"/>
  <c r="O150" i="33" s="1"/>
  <c r="O133" i="33" a="1"/>
  <c r="O133" i="33" s="1"/>
  <c r="X152" i="27" a="1"/>
  <c r="X152" i="27" s="1"/>
  <c r="X135" i="27" a="1"/>
  <c r="X135" i="27" s="1"/>
  <c r="P147" i="27" a="1"/>
  <c r="P147" i="27" s="1"/>
  <c r="P130" i="27" a="1"/>
  <c r="P130" i="27" s="1"/>
  <c r="P153" i="27" a="1"/>
  <c r="P153" i="27" s="1"/>
  <c r="P136" i="27" a="1"/>
  <c r="P136" i="27" s="1"/>
  <c r="P147" i="31" a="1"/>
  <c r="P147" i="31" s="1"/>
  <c r="P130" i="31" a="1"/>
  <c r="P130" i="31" s="1"/>
  <c r="X150" i="25" a="1"/>
  <c r="X150" i="25" s="1"/>
  <c r="X133" i="25" a="1"/>
  <c r="X133" i="25" s="1"/>
  <c r="X148" i="26" a="1"/>
  <c r="X148" i="26" s="1"/>
  <c r="X131" i="26" a="1"/>
  <c r="X131" i="26" s="1"/>
  <c r="X149" i="28" a="1"/>
  <c r="X149" i="28" s="1"/>
  <c r="X132" i="28" a="1"/>
  <c r="X132" i="28" s="1"/>
  <c r="P151" i="28" a="1"/>
  <c r="P151" i="28" s="1"/>
  <c r="P134" i="28" a="1"/>
  <c r="P134" i="28" s="1"/>
  <c r="W140" i="30"/>
  <c r="AE130" i="32"/>
  <c r="AE152" i="29"/>
  <c r="AE134" i="31"/>
  <c r="AE133" i="28"/>
  <c r="W140" i="32"/>
  <c r="AE139" i="26"/>
  <c r="AE133" i="26"/>
  <c r="AE152" i="28"/>
  <c r="P155" i="27" a="1"/>
  <c r="P155" i="27" s="1"/>
  <c r="P138" i="27" a="1"/>
  <c r="P138" i="27" s="1"/>
  <c r="X154" i="31" a="1"/>
  <c r="X154" i="31" s="1"/>
  <c r="X137" i="31" a="1"/>
  <c r="X137" i="31" s="1"/>
  <c r="X148" i="29" a="1"/>
  <c r="X148" i="29" s="1"/>
  <c r="X131" i="29" a="1"/>
  <c r="X131" i="29" s="1"/>
  <c r="X147" i="25" a="1"/>
  <c r="X147" i="25" s="1"/>
  <c r="X130" i="25" a="1"/>
  <c r="X130" i="25" s="1"/>
  <c r="P152" i="32" a="1"/>
  <c r="P152" i="32" s="1"/>
  <c r="P135" i="32" a="1"/>
  <c r="P135" i="32" s="1"/>
  <c r="P337" i="26"/>
  <c r="P150" i="26" a="1"/>
  <c r="P150" i="26" s="1"/>
  <c r="P133" i="26" a="1"/>
  <c r="P133" i="26" s="1"/>
  <c r="X154" i="26" a="1"/>
  <c r="X154" i="26" s="1"/>
  <c r="X137" i="26" a="1"/>
  <c r="X137" i="26" s="1"/>
  <c r="AF128" i="28"/>
  <c r="AE152" i="30"/>
  <c r="AE135" i="32"/>
  <c r="AE147" i="32"/>
  <c r="AE139" i="25"/>
  <c r="AE151" i="31"/>
  <c r="AE150" i="28"/>
  <c r="AE156" i="26"/>
  <c r="AE132" i="28"/>
  <c r="W153" i="33" a="1"/>
  <c r="W153" i="33" s="1"/>
  <c r="W136" i="33" a="1"/>
  <c r="W136" i="33" s="1"/>
  <c r="P148" i="27" a="1"/>
  <c r="P148" i="27" s="1"/>
  <c r="P131" i="27" a="1"/>
  <c r="P131" i="27" s="1"/>
  <c r="X149" i="27" a="1"/>
  <c r="X149" i="27" s="1"/>
  <c r="X132" i="27" a="1"/>
  <c r="X132" i="27" s="1"/>
  <c r="P150" i="31" a="1"/>
  <c r="P150" i="31" s="1"/>
  <c r="P133" i="31" a="1"/>
  <c r="P133" i="31" s="1"/>
  <c r="P156" i="29" a="1"/>
  <c r="P156" i="29" s="1"/>
  <c r="P139" i="29" a="1"/>
  <c r="P139" i="29" s="1"/>
  <c r="P151" i="25" a="1"/>
  <c r="P151" i="25" s="1"/>
  <c r="P134" i="25" a="1"/>
  <c r="P134" i="25" s="1"/>
  <c r="X153" i="25" a="1"/>
  <c r="X153" i="25" s="1"/>
  <c r="X136" i="25" a="1"/>
  <c r="X136" i="25" s="1"/>
  <c r="P154" i="32" a="1"/>
  <c r="P154" i="32" s="1"/>
  <c r="P137" i="32" a="1"/>
  <c r="P137" i="32" s="1"/>
  <c r="P148" i="32" a="1"/>
  <c r="P148" i="32" s="1"/>
  <c r="P131" i="32" a="1"/>
  <c r="P131" i="32" s="1"/>
  <c r="X153" i="26" a="1"/>
  <c r="X153" i="26" s="1"/>
  <c r="X136" i="26" a="1"/>
  <c r="X136" i="26" s="1"/>
  <c r="X152" i="26" a="1"/>
  <c r="X152" i="26" s="1"/>
  <c r="X135" i="26" a="1"/>
  <c r="X135" i="26" s="1"/>
  <c r="X147" i="30" a="1"/>
  <c r="X147" i="30" s="1"/>
  <c r="X130" i="30" a="1"/>
  <c r="X130" i="30" s="1"/>
  <c r="X156" i="30" a="1"/>
  <c r="X156" i="30" s="1"/>
  <c r="X139" i="30" a="1"/>
  <c r="X139" i="30" s="1"/>
  <c r="AE152" i="32"/>
  <c r="AE132" i="25"/>
  <c r="AE156" i="25"/>
  <c r="AE138" i="28"/>
  <c r="AE149" i="28"/>
  <c r="AE136" i="27"/>
  <c r="W154" i="33" a="1"/>
  <c r="W154" i="33" s="1"/>
  <c r="W137" i="33" a="1"/>
  <c r="W137" i="33" s="1"/>
  <c r="O155" i="33" a="1"/>
  <c r="O155" i="33" s="1"/>
  <c r="O138" i="33" a="1"/>
  <c r="O138" i="33" s="1"/>
  <c r="X147" i="27" a="1"/>
  <c r="X147" i="27" s="1"/>
  <c r="X130" i="27" a="1"/>
  <c r="X130" i="27" s="1"/>
  <c r="P149" i="31" a="1"/>
  <c r="P149" i="31" s="1"/>
  <c r="P132" i="31" a="1"/>
  <c r="P132" i="31" s="1"/>
  <c r="X152" i="29" a="1"/>
  <c r="X152" i="29" s="1"/>
  <c r="X135" i="29" a="1"/>
  <c r="X135" i="29" s="1"/>
  <c r="P335" i="25"/>
  <c r="P148" i="25" a="1"/>
  <c r="P148" i="25" s="1"/>
  <c r="P131" i="25" a="1"/>
  <c r="P131" i="25" s="1"/>
  <c r="X152" i="32" a="1"/>
  <c r="X152" i="32" s="1"/>
  <c r="X135" i="32" a="1"/>
  <c r="X135" i="32" s="1"/>
  <c r="X156" i="32" a="1"/>
  <c r="X156" i="32" s="1"/>
  <c r="X139" i="32" a="1"/>
  <c r="X139" i="32" s="1"/>
  <c r="X149" i="32" a="1"/>
  <c r="X149" i="32" s="1"/>
  <c r="X132" i="32" a="1"/>
  <c r="X132" i="32" s="1"/>
  <c r="X151" i="26" a="1"/>
  <c r="X151" i="26" s="1"/>
  <c r="X134" i="26" a="1"/>
  <c r="X134" i="26" s="1"/>
  <c r="P152" i="26" a="1"/>
  <c r="P152" i="26" s="1"/>
  <c r="P135" i="26" a="1"/>
  <c r="P135" i="26" s="1"/>
  <c r="P147" i="28" a="1"/>
  <c r="P147" i="28" s="1"/>
  <c r="P130" i="28" a="1"/>
  <c r="P130" i="28" s="1"/>
  <c r="P148" i="30" a="1"/>
  <c r="P148" i="30" s="1"/>
  <c r="P131" i="30" a="1"/>
  <c r="P131" i="30" s="1"/>
  <c r="P153" i="30" a="1"/>
  <c r="P153" i="30" s="1"/>
  <c r="P136" i="30" a="1"/>
  <c r="P136" i="30" s="1"/>
  <c r="AE149" i="27"/>
  <c r="AE149" i="25"/>
  <c r="W140" i="25"/>
  <c r="AE155" i="28"/>
  <c r="AE135" i="26"/>
  <c r="AE153" i="27"/>
  <c r="X224" i="29"/>
  <c r="W316" i="29" a="1"/>
  <c r="W316" i="29" s="1"/>
  <c r="W299" i="29" a="1"/>
  <c r="W299" i="29" s="1"/>
  <c r="P151" i="27" a="1"/>
  <c r="P151" i="27" s="1"/>
  <c r="P134" i="27" a="1"/>
  <c r="P134" i="27" s="1"/>
  <c r="X155" i="31" a="1"/>
  <c r="X155" i="31" s="1"/>
  <c r="X138" i="31" a="1"/>
  <c r="X138" i="31" s="1"/>
  <c r="X155" i="29" a="1"/>
  <c r="X155" i="29" s="1"/>
  <c r="X138" i="29" a="1"/>
  <c r="X138" i="29" s="1"/>
  <c r="X155" i="25" a="1"/>
  <c r="X155" i="25" s="1"/>
  <c r="X138" i="25" a="1"/>
  <c r="X138" i="25" s="1"/>
  <c r="P153" i="25" a="1"/>
  <c r="P153" i="25" s="1"/>
  <c r="P136" i="25" a="1"/>
  <c r="P136" i="25" s="1"/>
  <c r="X151" i="32" a="1"/>
  <c r="X151" i="32" s="1"/>
  <c r="X134" i="32" a="1"/>
  <c r="X134" i="32" s="1"/>
  <c r="X153" i="32" a="1"/>
  <c r="X153" i="32" s="1"/>
  <c r="X136" i="32" a="1"/>
  <c r="X136" i="32" s="1"/>
  <c r="P147" i="32" a="1"/>
  <c r="P147" i="32" s="1"/>
  <c r="P130" i="32" a="1"/>
  <c r="P130" i="32" s="1"/>
  <c r="X150" i="26" a="1"/>
  <c r="X150" i="26" s="1"/>
  <c r="X133" i="26" a="1"/>
  <c r="X133" i="26" s="1"/>
  <c r="X156" i="28" a="1"/>
  <c r="X156" i="28" s="1"/>
  <c r="X139" i="28" a="1"/>
  <c r="X139" i="28" s="1"/>
  <c r="AF129" i="30"/>
  <c r="P155" i="30" a="1"/>
  <c r="P155" i="30" s="1"/>
  <c r="P138" i="30" a="1"/>
  <c r="P138" i="30" s="1"/>
  <c r="AE135" i="27"/>
  <c r="AE131" i="31"/>
  <c r="AE152" i="26"/>
  <c r="AE138" i="32"/>
  <c r="O148" i="33" a="1"/>
  <c r="O148" i="33" s="1"/>
  <c r="O131" i="33" a="1"/>
  <c r="O131" i="33" s="1"/>
  <c r="X154" i="27" a="1"/>
  <c r="X154" i="27" s="1"/>
  <c r="X137" i="27" a="1"/>
  <c r="X137" i="27" s="1"/>
  <c r="P155" i="31" a="1"/>
  <c r="P155" i="31" s="1"/>
  <c r="P138" i="31" a="1"/>
  <c r="P138" i="31" s="1"/>
  <c r="AF128" i="29"/>
  <c r="X149" i="29" a="1"/>
  <c r="X149" i="29" s="1"/>
  <c r="X132" i="29" a="1"/>
  <c r="X132" i="29" s="1"/>
  <c r="X149" i="25" a="1"/>
  <c r="X149" i="25" s="1"/>
  <c r="AF149" i="25" s="1"/>
  <c r="X132" i="25" a="1"/>
  <c r="X132" i="25" s="1"/>
  <c r="AF132" i="25" s="1"/>
  <c r="X154" i="32" a="1"/>
  <c r="X154" i="32" s="1"/>
  <c r="X137" i="32" a="1"/>
  <c r="X137" i="32" s="1"/>
  <c r="AF128" i="26"/>
  <c r="P148" i="28" a="1"/>
  <c r="P148" i="28" s="1"/>
  <c r="P131" i="28" a="1"/>
  <c r="P131" i="28" s="1"/>
  <c r="AE152" i="27"/>
  <c r="AE139" i="32"/>
  <c r="AE148" i="31"/>
  <c r="AE138" i="26"/>
  <c r="AE155" i="32"/>
  <c r="O156" i="33" a="1"/>
  <c r="O156" i="33" s="1"/>
  <c r="O139" i="33" a="1"/>
  <c r="O139" i="33" s="1"/>
  <c r="P149" i="27" a="1"/>
  <c r="P149" i="27" s="1"/>
  <c r="P132" i="27" a="1"/>
  <c r="P132" i="27" s="1"/>
  <c r="P153" i="31" a="1"/>
  <c r="P153" i="31" s="1"/>
  <c r="P136" i="31" a="1"/>
  <c r="P136" i="31" s="1"/>
  <c r="P156" i="32" a="1"/>
  <c r="P156" i="32" s="1"/>
  <c r="P139" i="32" a="1"/>
  <c r="P139" i="32" s="1"/>
  <c r="P150" i="32" a="1"/>
  <c r="P150" i="32" s="1"/>
  <c r="P133" i="32" a="1"/>
  <c r="P133" i="32" s="1"/>
  <c r="P148" i="26" a="1"/>
  <c r="P148" i="26" s="1"/>
  <c r="P131" i="26" a="1"/>
  <c r="P131" i="26" s="1"/>
  <c r="X148" i="30" a="1"/>
  <c r="X148" i="30" s="1"/>
  <c r="X131" i="30" a="1"/>
  <c r="X131" i="30" s="1"/>
  <c r="AE130" i="25"/>
  <c r="AE138" i="30"/>
  <c r="AE130" i="30"/>
  <c r="AE131" i="27"/>
  <c r="AE139" i="31"/>
  <c r="AE156" i="32"/>
  <c r="AE137" i="25"/>
  <c r="AE155" i="26"/>
  <c r="W155" i="33" a="1"/>
  <c r="W155" i="33" s="1"/>
  <c r="W138" i="33" a="1"/>
  <c r="W138" i="33" s="1"/>
  <c r="W147" i="33" a="1"/>
  <c r="W147" i="33" s="1"/>
  <c r="W130" i="33" a="1"/>
  <c r="W130" i="33" s="1"/>
  <c r="X151" i="27" a="1"/>
  <c r="X151" i="27" s="1"/>
  <c r="X134" i="27" a="1"/>
  <c r="X134" i="27" s="1"/>
  <c r="P156" i="31" a="1"/>
  <c r="P156" i="31" s="1"/>
  <c r="P139" i="31" a="1"/>
  <c r="P139" i="31" s="1"/>
  <c r="X156" i="29" a="1"/>
  <c r="X156" i="29" s="1"/>
  <c r="X139" i="29" a="1"/>
  <c r="X139" i="29" s="1"/>
  <c r="AF128" i="25"/>
  <c r="X150" i="32" a="1"/>
  <c r="X150" i="32" s="1"/>
  <c r="X133" i="32" a="1"/>
  <c r="X133" i="32" s="1"/>
  <c r="AF129" i="26"/>
  <c r="AE147" i="25"/>
  <c r="AE135" i="31"/>
  <c r="AE155" i="30"/>
  <c r="W140" i="29"/>
  <c r="AE147" i="30"/>
  <c r="AE148" i="27"/>
  <c r="AE156" i="31"/>
  <c r="W140" i="28"/>
  <c r="AE154" i="25"/>
  <c r="N75" i="32"/>
  <c r="N120" i="32" s="1" a="1"/>
  <c r="N120" i="32" s="1"/>
  <c r="W57" i="32"/>
  <c r="X71" i="32" s="1"/>
  <c r="AC111" i="33"/>
  <c r="X340" i="26"/>
  <c r="P333" i="28"/>
  <c r="P342" i="32"/>
  <c r="X341" i="28"/>
  <c r="V72" i="32"/>
  <c r="V117" i="32" s="1" a="1"/>
  <c r="V117" i="32" s="1"/>
  <c r="X343" i="30"/>
  <c r="N67" i="32"/>
  <c r="N112" i="32" s="1" a="1"/>
  <c r="N112" i="32" s="1"/>
  <c r="P343" i="30"/>
  <c r="P339" i="28"/>
  <c r="N70" i="32"/>
  <c r="N115" i="32" s="1" a="1"/>
  <c r="N115" i="32" s="1"/>
  <c r="P337" i="29"/>
  <c r="X333" i="25"/>
  <c r="P333" i="25"/>
  <c r="X333" i="27"/>
  <c r="X333" i="26"/>
  <c r="X335" i="28"/>
  <c r="P335" i="29"/>
  <c r="X343" i="26"/>
  <c r="X340" i="28"/>
  <c r="X333" i="30"/>
  <c r="P342" i="30"/>
  <c r="P339" i="27"/>
  <c r="X335" i="31"/>
  <c r="P339" i="25"/>
  <c r="X334" i="32"/>
  <c r="P341" i="28"/>
  <c r="P338" i="30"/>
  <c r="W337" i="33"/>
  <c r="X336" i="31"/>
  <c r="X342" i="32"/>
  <c r="P340" i="26"/>
  <c r="X342" i="26"/>
  <c r="O339" i="33"/>
  <c r="X340" i="31"/>
  <c r="X343" i="25"/>
  <c r="P336" i="25"/>
  <c r="X343" i="31"/>
  <c r="P340" i="28"/>
  <c r="O341" i="33"/>
  <c r="X340" i="29"/>
  <c r="P342" i="27"/>
  <c r="X338" i="32"/>
  <c r="P337" i="32"/>
  <c r="W342" i="33"/>
  <c r="O63" i="32"/>
  <c r="P77" i="32" s="1"/>
  <c r="W336" i="33"/>
  <c r="X343" i="27"/>
  <c r="P342" i="28"/>
  <c r="P339" i="31"/>
  <c r="P334" i="25"/>
  <c r="X341" i="30"/>
  <c r="W333" i="33"/>
  <c r="P341" i="29"/>
  <c r="P338" i="29"/>
  <c r="P338" i="32"/>
  <c r="O334" i="33"/>
  <c r="O344" i="27"/>
  <c r="W335" i="33"/>
  <c r="P341" i="25"/>
  <c r="X341" i="26"/>
  <c r="W340" i="33"/>
  <c r="P335" i="27"/>
  <c r="P338" i="25"/>
  <c r="X339" i="26"/>
  <c r="P333" i="27"/>
  <c r="X339" i="29"/>
  <c r="O344" i="30"/>
  <c r="P399" i="33"/>
  <c r="P400" i="33" s="1"/>
  <c r="P423" i="33" s="1"/>
  <c r="P336" i="29"/>
  <c r="X335" i="25"/>
  <c r="AC122" i="33"/>
  <c r="O340" i="33"/>
  <c r="P334" i="29"/>
  <c r="P342" i="25"/>
  <c r="P342" i="26"/>
  <c r="X338" i="28"/>
  <c r="X338" i="25"/>
  <c r="W344" i="26"/>
  <c r="P333" i="29"/>
  <c r="X342" i="30"/>
  <c r="W344" i="27"/>
  <c r="X335" i="29"/>
  <c r="W344" i="28"/>
  <c r="X336" i="27"/>
  <c r="P337" i="31"/>
  <c r="X340" i="25"/>
  <c r="O344" i="32"/>
  <c r="W334" i="33"/>
  <c r="X338" i="27"/>
  <c r="P343" i="31"/>
  <c r="X343" i="29"/>
  <c r="X35" i="25"/>
  <c r="X337" i="32"/>
  <c r="W344" i="29"/>
  <c r="X337" i="27"/>
  <c r="P335" i="31"/>
  <c r="X337" i="31"/>
  <c r="X338" i="29"/>
  <c r="X341" i="29"/>
  <c r="P342" i="29"/>
  <c r="P343" i="25"/>
  <c r="P337" i="25"/>
  <c r="P334" i="26"/>
  <c r="P343" i="26"/>
  <c r="X339" i="28"/>
  <c r="P337" i="30"/>
  <c r="P332" i="26"/>
  <c r="P35" i="26"/>
  <c r="P198" i="28"/>
  <c r="P338" i="31"/>
  <c r="X198" i="29"/>
  <c r="X340" i="30"/>
  <c r="X338" i="30"/>
  <c r="X340" i="27"/>
  <c r="P341" i="31"/>
  <c r="P340" i="29"/>
  <c r="X341" i="25"/>
  <c r="P340" i="32"/>
  <c r="X342" i="28"/>
  <c r="X332" i="30"/>
  <c r="X35" i="30"/>
  <c r="O344" i="26"/>
  <c r="O344" i="25"/>
  <c r="O336" i="33"/>
  <c r="W339" i="33"/>
  <c r="W344" i="25"/>
  <c r="P343" i="28"/>
  <c r="X337" i="28"/>
  <c r="V77" i="32"/>
  <c r="V122" i="32" s="1" a="1"/>
  <c r="V122" i="32" s="1"/>
  <c r="AD122" i="32" s="1"/>
  <c r="X198" i="31"/>
  <c r="X335" i="32"/>
  <c r="P336" i="32"/>
  <c r="P338" i="26"/>
  <c r="P336" i="28"/>
  <c r="P337" i="28"/>
  <c r="V70" i="32"/>
  <c r="V115" i="32" s="1" a="1"/>
  <c r="V115" i="32" s="1"/>
  <c r="O344" i="31"/>
  <c r="W338" i="33"/>
  <c r="P343" i="27"/>
  <c r="P337" i="27"/>
  <c r="P339" i="29"/>
  <c r="X339" i="25"/>
  <c r="X333" i="32"/>
  <c r="P336" i="30"/>
  <c r="X337" i="30"/>
  <c r="W343" i="33"/>
  <c r="X335" i="27"/>
  <c r="X342" i="27"/>
  <c r="X339" i="31"/>
  <c r="X338" i="31"/>
  <c r="X333" i="29"/>
  <c r="X332" i="25"/>
  <c r="X198" i="25"/>
  <c r="P198" i="32"/>
  <c r="P336" i="26"/>
  <c r="X336" i="26"/>
  <c r="X333" i="28"/>
  <c r="X339" i="30"/>
  <c r="P334" i="30"/>
  <c r="P341" i="30"/>
  <c r="X332" i="31"/>
  <c r="X35" i="31"/>
  <c r="X332" i="32"/>
  <c r="X35" i="32"/>
  <c r="W344" i="30"/>
  <c r="O338" i="33"/>
  <c r="P399" i="25"/>
  <c r="P400" i="25" s="1"/>
  <c r="P423" i="25" s="1"/>
  <c r="P399" i="26"/>
  <c r="P400" i="26" s="1"/>
  <c r="P423" i="26" s="1"/>
  <c r="X332" i="27"/>
  <c r="X35" i="27"/>
  <c r="P341" i="27"/>
  <c r="X334" i="31"/>
  <c r="X333" i="31"/>
  <c r="X337" i="29"/>
  <c r="X334" i="29"/>
  <c r="P198" i="29"/>
  <c r="P333" i="32"/>
  <c r="P341" i="26"/>
  <c r="X334" i="28"/>
  <c r="X336" i="30"/>
  <c r="W344" i="32"/>
  <c r="X339" i="27"/>
  <c r="P334" i="27"/>
  <c r="P340" i="27"/>
  <c r="P334" i="31"/>
  <c r="P332" i="29"/>
  <c r="P35" i="29"/>
  <c r="X337" i="25"/>
  <c r="P198" i="25"/>
  <c r="X198" i="32"/>
  <c r="P332" i="32"/>
  <c r="P35" i="32"/>
  <c r="X335" i="26"/>
  <c r="X336" i="28"/>
  <c r="P338" i="28"/>
  <c r="X198" i="30"/>
  <c r="O344" i="29"/>
  <c r="X341" i="31"/>
  <c r="X334" i="25"/>
  <c r="P332" i="25"/>
  <c r="P35" i="25"/>
  <c r="P339" i="32"/>
  <c r="X332" i="28"/>
  <c r="X35" i="28"/>
  <c r="P343" i="29"/>
  <c r="P341" i="32"/>
  <c r="P335" i="32"/>
  <c r="X334" i="30"/>
  <c r="P333" i="30"/>
  <c r="N69" i="32"/>
  <c r="N114" i="32" s="1" a="1"/>
  <c r="N114" i="32" s="1"/>
  <c r="W341" i="33"/>
  <c r="O342" i="33"/>
  <c r="X334" i="27"/>
  <c r="P336" i="31"/>
  <c r="X339" i="32"/>
  <c r="X343" i="32"/>
  <c r="X336" i="32"/>
  <c r="X338" i="26"/>
  <c r="P339" i="26"/>
  <c r="P334" i="28"/>
  <c r="X198" i="28"/>
  <c r="P335" i="30"/>
  <c r="P340" i="30"/>
  <c r="P332" i="30"/>
  <c r="P35" i="30"/>
  <c r="X198" i="27"/>
  <c r="P338" i="27"/>
  <c r="X342" i="31"/>
  <c r="P333" i="31"/>
  <c r="X342" i="29"/>
  <c r="X342" i="25"/>
  <c r="P340" i="25"/>
  <c r="X340" i="32"/>
  <c r="P334" i="32"/>
  <c r="X337" i="26"/>
  <c r="P198" i="26"/>
  <c r="X343" i="28"/>
  <c r="P198" i="30"/>
  <c r="O335" i="33"/>
  <c r="X341" i="27"/>
  <c r="P332" i="27"/>
  <c r="P35" i="27"/>
  <c r="P342" i="31"/>
  <c r="P332" i="31"/>
  <c r="P35" i="31"/>
  <c r="X332" i="29"/>
  <c r="X35" i="29"/>
  <c r="X336" i="29"/>
  <c r="X336" i="25"/>
  <c r="X341" i="32"/>
  <c r="X332" i="26"/>
  <c r="X35" i="26"/>
  <c r="P335" i="28"/>
  <c r="P186" i="33"/>
  <c r="P187" i="33"/>
  <c r="P23" i="33"/>
  <c r="P128" i="33" s="1" a="1"/>
  <c r="P128" i="33" s="1"/>
  <c r="P24" i="33"/>
  <c r="P129" i="33" s="1" a="1"/>
  <c r="P129" i="33" s="1"/>
  <c r="X192" i="33"/>
  <c r="X25" i="33"/>
  <c r="X31" i="33"/>
  <c r="X24" i="33"/>
  <c r="X129" i="33" s="1" a="1"/>
  <c r="X129" i="33" s="1"/>
  <c r="P192" i="33"/>
  <c r="X190" i="33"/>
  <c r="X191" i="33"/>
  <c r="X27" i="33"/>
  <c r="P190" i="33"/>
  <c r="X29" i="33"/>
  <c r="P193" i="33"/>
  <c r="X193" i="33"/>
  <c r="P188" i="33"/>
  <c r="P27" i="33"/>
  <c r="P32" i="33"/>
  <c r="X30" i="33"/>
  <c r="P26" i="33"/>
  <c r="X194" i="33"/>
  <c r="X189" i="33"/>
  <c r="X33" i="33"/>
  <c r="P194" i="33"/>
  <c r="P197" i="33"/>
  <c r="X188" i="33"/>
  <c r="X186" i="33"/>
  <c r="P29" i="33"/>
  <c r="P25" i="33"/>
  <c r="P196" i="33"/>
  <c r="X32" i="33"/>
  <c r="X28" i="33"/>
  <c r="P28" i="33"/>
  <c r="P31" i="33"/>
  <c r="X196" i="33"/>
  <c r="P189" i="33"/>
  <c r="P191" i="33"/>
  <c r="X197" i="33"/>
  <c r="X26" i="33"/>
  <c r="P30" i="33"/>
  <c r="P33" i="33"/>
  <c r="P195" i="33"/>
  <c r="X187" i="33"/>
  <c r="X195" i="33"/>
  <c r="X23" i="33"/>
  <c r="X128" i="33" s="1" a="1"/>
  <c r="X128" i="33" s="1"/>
  <c r="P34" i="33"/>
  <c r="X34" i="33"/>
  <c r="O344" i="28"/>
  <c r="W344" i="31"/>
  <c r="O343" i="33"/>
  <c r="O333" i="33"/>
  <c r="P336" i="27"/>
  <c r="P198" i="27"/>
  <c r="P340" i="31"/>
  <c r="P198" i="31"/>
  <c r="P343" i="32"/>
  <c r="X198" i="26"/>
  <c r="P335" i="26"/>
  <c r="P333" i="26"/>
  <c r="P332" i="28"/>
  <c r="P35" i="28"/>
  <c r="X335" i="30"/>
  <c r="G10" i="30"/>
  <c r="W48" i="30" s="1"/>
  <c r="X62" i="30" s="1"/>
  <c r="W208" i="29"/>
  <c r="W205" i="29"/>
  <c r="W212" i="29"/>
  <c r="W207" i="29"/>
  <c r="W209" i="29"/>
  <c r="V68" i="32"/>
  <c r="V113" i="32" s="1" a="1"/>
  <c r="V113" i="32" s="1"/>
  <c r="W203" i="29"/>
  <c r="AF325" i="26"/>
  <c r="AE399" i="30"/>
  <c r="AE400" i="30" s="1"/>
  <c r="W400" i="30"/>
  <c r="W423" i="30" s="1"/>
  <c r="AE423" i="30" s="1"/>
  <c r="AF399" i="28"/>
  <c r="AF400" i="28" s="1"/>
  <c r="X400" i="28"/>
  <c r="X423" i="28" s="1"/>
  <c r="AF423" i="28" s="1"/>
  <c r="X400" i="31"/>
  <c r="X423" i="31" s="1"/>
  <c r="AF423" i="31" s="1"/>
  <c r="AF399" i="31"/>
  <c r="AF400" i="31" s="1"/>
  <c r="AF325" i="33"/>
  <c r="AF399" i="27"/>
  <c r="AF400" i="27" s="1"/>
  <c r="X400" i="27"/>
  <c r="X423" i="27" s="1"/>
  <c r="AF423" i="27" s="1"/>
  <c r="X400" i="32"/>
  <c r="X423" i="32" s="1"/>
  <c r="AF423" i="32" s="1"/>
  <c r="AF399" i="32"/>
  <c r="AF400" i="32" s="1"/>
  <c r="X400" i="30"/>
  <c r="X423" i="30" s="1"/>
  <c r="AF423" i="30" s="1"/>
  <c r="AF399" i="30"/>
  <c r="AF400" i="30" s="1"/>
  <c r="X400" i="29"/>
  <c r="X423" i="29" s="1"/>
  <c r="AF423" i="29" s="1"/>
  <c r="AF399" i="29"/>
  <c r="AF400" i="29" s="1"/>
  <c r="X399" i="33"/>
  <c r="AF163" i="33"/>
  <c r="W400" i="33"/>
  <c r="W423" i="33" s="1"/>
  <c r="AE423" i="33" s="1"/>
  <c r="AE399" i="33"/>
  <c r="AE400" i="33" s="1"/>
  <c r="W400" i="32"/>
  <c r="W423" i="32" s="1"/>
  <c r="AE423" i="32" s="1"/>
  <c r="AE399" i="32"/>
  <c r="AE400" i="32" s="1"/>
  <c r="AF325" i="25"/>
  <c r="AF163" i="25"/>
  <c r="X399" i="25"/>
  <c r="AE399" i="26"/>
  <c r="AE400" i="26" s="1"/>
  <c r="W400" i="26"/>
  <c r="W423" i="26" s="1"/>
  <c r="AE423" i="26" s="1"/>
  <c r="X399" i="26"/>
  <c r="AF163" i="26"/>
  <c r="W211" i="29"/>
  <c r="W206" i="29"/>
  <c r="W201" i="29"/>
  <c r="V69" i="32"/>
  <c r="V114" i="32" s="1" a="1"/>
  <c r="V114" i="32" s="1"/>
  <c r="W204" i="29"/>
  <c r="W202" i="29"/>
  <c r="U349" i="33"/>
  <c r="U405" i="33" s="1"/>
  <c r="M350" i="29"/>
  <c r="M406" i="29" s="1"/>
  <c r="U350" i="31"/>
  <c r="U406" i="31" s="1"/>
  <c r="U354" i="33"/>
  <c r="U410" i="33" s="1"/>
  <c r="G15" i="29"/>
  <c r="O38" i="29"/>
  <c r="O39" i="29"/>
  <c r="O146" i="29" s="1" a="1"/>
  <c r="O146" i="29" s="1"/>
  <c r="O49" i="29"/>
  <c r="O45" i="29"/>
  <c r="W45" i="29"/>
  <c r="W46" i="29"/>
  <c r="W41" i="29"/>
  <c r="W43" i="29"/>
  <c r="O44" i="29"/>
  <c r="W49" i="29"/>
  <c r="W38" i="29"/>
  <c r="O41" i="29"/>
  <c r="W48" i="29"/>
  <c r="O42" i="29"/>
  <c r="P56" i="29" s="1"/>
  <c r="O40" i="29"/>
  <c r="P54" i="29" s="1"/>
  <c r="O48" i="29"/>
  <c r="W42" i="29"/>
  <c r="O46" i="29"/>
  <c r="P60" i="29" s="1"/>
  <c r="O47" i="29"/>
  <c r="W39" i="29"/>
  <c r="W146" i="29" s="1" a="1"/>
  <c r="W146" i="29" s="1"/>
  <c r="W40" i="29"/>
  <c r="W44" i="29"/>
  <c r="W47" i="29"/>
  <c r="O43" i="29"/>
  <c r="O205" i="32"/>
  <c r="O202" i="32"/>
  <c r="O209" i="32"/>
  <c r="O208" i="32"/>
  <c r="O207" i="32"/>
  <c r="O212" i="32"/>
  <c r="O206" i="32"/>
  <c r="O204" i="32"/>
  <c r="O210" i="32"/>
  <c r="O201" i="32"/>
  <c r="O203" i="32"/>
  <c r="O211" i="32"/>
  <c r="W201" i="32"/>
  <c r="W205" i="32"/>
  <c r="W208" i="32"/>
  <c r="W212" i="32"/>
  <c r="W206" i="32"/>
  <c r="W209" i="32"/>
  <c r="W211" i="32"/>
  <c r="W203" i="32"/>
  <c r="W204" i="32"/>
  <c r="W207" i="32"/>
  <c r="W202" i="32"/>
  <c r="W210" i="32"/>
  <c r="W198" i="33"/>
  <c r="W208" i="27"/>
  <c r="W201" i="27"/>
  <c r="W202" i="27"/>
  <c r="W204" i="27"/>
  <c r="W212" i="27"/>
  <c r="W209" i="27"/>
  <c r="W207" i="27"/>
  <c r="W211" i="27"/>
  <c r="W203" i="27"/>
  <c r="W206" i="27"/>
  <c r="W205" i="27"/>
  <c r="W210" i="27"/>
  <c r="W210" i="31"/>
  <c r="W202" i="31"/>
  <c r="W204" i="31"/>
  <c r="W208" i="31"/>
  <c r="W201" i="31"/>
  <c r="W203" i="31"/>
  <c r="W209" i="31"/>
  <c r="W211" i="31"/>
  <c r="W207" i="31"/>
  <c r="W206" i="31"/>
  <c r="W205" i="31"/>
  <c r="W212" i="31"/>
  <c r="W201" i="28"/>
  <c r="W212" i="28"/>
  <c r="W210" i="28"/>
  <c r="W202" i="28"/>
  <c r="W204" i="28"/>
  <c r="W207" i="28"/>
  <c r="W206" i="28"/>
  <c r="W211" i="28"/>
  <c r="W208" i="28"/>
  <c r="W205" i="28"/>
  <c r="W203" i="28"/>
  <c r="W209" i="28"/>
  <c r="O202" i="25"/>
  <c r="O208" i="25"/>
  <c r="O205" i="25"/>
  <c r="O203" i="25"/>
  <c r="O206" i="25"/>
  <c r="O201" i="25"/>
  <c r="O211" i="25"/>
  <c r="O212" i="25"/>
  <c r="O210" i="25"/>
  <c r="O207" i="25"/>
  <c r="O204" i="25"/>
  <c r="O209" i="25"/>
  <c r="O39" i="32"/>
  <c r="O38" i="32"/>
  <c r="O46" i="32"/>
  <c r="P60" i="32" s="1"/>
  <c r="O42" i="32"/>
  <c r="O49" i="32"/>
  <c r="W38" i="32"/>
  <c r="X52" i="32" s="1"/>
  <c r="O47" i="32"/>
  <c r="O44" i="32"/>
  <c r="P58" i="32" s="1"/>
  <c r="W39" i="32"/>
  <c r="W49" i="32"/>
  <c r="W45" i="32"/>
  <c r="W41" i="32"/>
  <c r="W40" i="32"/>
  <c r="W44" i="32"/>
  <c r="X58" i="32" s="1"/>
  <c r="W46" i="32"/>
  <c r="X60" i="32" s="1"/>
  <c r="O48" i="32"/>
  <c r="P62" i="32" s="1"/>
  <c r="W48" i="32"/>
  <c r="X62" i="32" s="1"/>
  <c r="W42" i="32"/>
  <c r="O43" i="32"/>
  <c r="W47" i="32"/>
  <c r="X61" i="32" s="1"/>
  <c r="W43" i="32"/>
  <c r="O40" i="32"/>
  <c r="P54" i="32" s="1"/>
  <c r="O41" i="32"/>
  <c r="O45" i="32"/>
  <c r="P59" i="32" s="1"/>
  <c r="O208" i="31"/>
  <c r="O205" i="31"/>
  <c r="O210" i="31"/>
  <c r="O204" i="31"/>
  <c r="O211" i="31"/>
  <c r="O201" i="31"/>
  <c r="O207" i="31"/>
  <c r="O206" i="31"/>
  <c r="O203" i="31"/>
  <c r="O209" i="31"/>
  <c r="O212" i="31"/>
  <c r="O202" i="31"/>
  <c r="O332" i="33"/>
  <c r="O35" i="33"/>
  <c r="O211" i="30"/>
  <c r="O208" i="30"/>
  <c r="O203" i="30"/>
  <c r="O205" i="30"/>
  <c r="O204" i="30"/>
  <c r="O202" i="30"/>
  <c r="O206" i="30"/>
  <c r="O210" i="30"/>
  <c r="O201" i="30"/>
  <c r="O212" i="30"/>
  <c r="O207" i="30"/>
  <c r="O209" i="30"/>
  <c r="O212" i="27"/>
  <c r="O204" i="27"/>
  <c r="O201" i="27"/>
  <c r="O209" i="27"/>
  <c r="O206" i="27"/>
  <c r="O211" i="27"/>
  <c r="O208" i="27"/>
  <c r="O203" i="27"/>
  <c r="O202" i="27"/>
  <c r="O210" i="27"/>
  <c r="O207" i="27"/>
  <c r="O205" i="27"/>
  <c r="O198" i="33"/>
  <c r="O201" i="28"/>
  <c r="O212" i="28"/>
  <c r="O208" i="28"/>
  <c r="O204" i="28"/>
  <c r="O210" i="28"/>
  <c r="O207" i="28"/>
  <c r="O205" i="28"/>
  <c r="O203" i="28"/>
  <c r="O209" i="28"/>
  <c r="O206" i="28"/>
  <c r="O211" i="28"/>
  <c r="O202" i="28"/>
  <c r="O202" i="29"/>
  <c r="O210" i="29"/>
  <c r="O204" i="29"/>
  <c r="O212" i="29"/>
  <c r="O201" i="29"/>
  <c r="O206" i="29"/>
  <c r="O209" i="29"/>
  <c r="O211" i="29"/>
  <c r="O203" i="29"/>
  <c r="O208" i="29"/>
  <c r="O205" i="29"/>
  <c r="O207" i="29"/>
  <c r="W208" i="26"/>
  <c r="W205" i="26"/>
  <c r="W204" i="26"/>
  <c r="W202" i="26"/>
  <c r="W207" i="26"/>
  <c r="W203" i="26"/>
  <c r="W206" i="26"/>
  <c r="W211" i="26"/>
  <c r="W209" i="26"/>
  <c r="W212" i="26"/>
  <c r="W201" i="26"/>
  <c r="W210" i="26"/>
  <c r="O208" i="26"/>
  <c r="O210" i="26"/>
  <c r="O202" i="26"/>
  <c r="O206" i="26"/>
  <c r="O209" i="26"/>
  <c r="O207" i="26"/>
  <c r="O204" i="26"/>
  <c r="O201" i="26"/>
  <c r="O212" i="26"/>
  <c r="O205" i="26"/>
  <c r="O203" i="26"/>
  <c r="O211" i="26"/>
  <c r="W332" i="33"/>
  <c r="W35" i="33"/>
  <c r="W203" i="30"/>
  <c r="W212" i="30"/>
  <c r="W209" i="30"/>
  <c r="W201" i="30"/>
  <c r="W205" i="30"/>
  <c r="W206" i="30"/>
  <c r="W210" i="30"/>
  <c r="W202" i="30"/>
  <c r="W207" i="30"/>
  <c r="W204" i="30"/>
  <c r="W208" i="30"/>
  <c r="W211" i="30"/>
  <c r="H11" i="31"/>
  <c r="H10" i="31" s="1"/>
  <c r="O38" i="31"/>
  <c r="O39" i="31"/>
  <c r="O42" i="31"/>
  <c r="W44" i="31"/>
  <c r="X58" i="31" s="1"/>
  <c r="O49" i="31"/>
  <c r="O46" i="31"/>
  <c r="P60" i="31" s="1"/>
  <c r="W38" i="31"/>
  <c r="W47" i="31"/>
  <c r="X61" i="31" s="1"/>
  <c r="W45" i="31"/>
  <c r="X59" i="31" s="1"/>
  <c r="O47" i="31"/>
  <c r="O44" i="31"/>
  <c r="P58" i="31" s="1"/>
  <c r="W39" i="31"/>
  <c r="W42" i="31"/>
  <c r="X56" i="31" s="1"/>
  <c r="O43" i="31"/>
  <c r="P57" i="31" s="1"/>
  <c r="O40" i="31"/>
  <c r="P54" i="31" s="1"/>
  <c r="O41" i="31"/>
  <c r="W40" i="31"/>
  <c r="W41" i="31"/>
  <c r="X55" i="31" s="1"/>
  <c r="W46" i="31"/>
  <c r="X60" i="31" s="1"/>
  <c r="O48" i="31"/>
  <c r="O45" i="31"/>
  <c r="W49" i="31"/>
  <c r="W48" i="31"/>
  <c r="X62" i="31" s="1"/>
  <c r="W43" i="31"/>
  <c r="W207" i="25"/>
  <c r="W203" i="25"/>
  <c r="W202" i="25"/>
  <c r="W210" i="25"/>
  <c r="W212" i="25"/>
  <c r="W205" i="25"/>
  <c r="W204" i="25"/>
  <c r="W209" i="25"/>
  <c r="W201" i="25"/>
  <c r="W206" i="25"/>
  <c r="W211" i="25"/>
  <c r="W208" i="25"/>
  <c r="AC113" i="33"/>
  <c r="U354" i="31"/>
  <c r="U410" i="31" s="1"/>
  <c r="AC157" i="33"/>
  <c r="G10" i="25"/>
  <c r="G15" i="25" s="1"/>
  <c r="U382" i="32"/>
  <c r="AC114" i="33"/>
  <c r="M359" i="33"/>
  <c r="AC359" i="33" s="1"/>
  <c r="M352" i="33"/>
  <c r="U353" i="31"/>
  <c r="M356" i="29"/>
  <c r="M412" i="29" s="1"/>
  <c r="M358" i="29"/>
  <c r="M414" i="29" s="1"/>
  <c r="U350" i="32"/>
  <c r="U348" i="32"/>
  <c r="U352" i="33"/>
  <c r="U408" i="33" s="1"/>
  <c r="U351" i="29"/>
  <c r="AC351" i="29" s="1"/>
  <c r="M350" i="32"/>
  <c r="M406" i="32" s="1"/>
  <c r="M357" i="32"/>
  <c r="AC357" i="32" s="1"/>
  <c r="M353" i="31"/>
  <c r="AC121" i="33"/>
  <c r="N71" i="32"/>
  <c r="N116" i="32" s="1" a="1"/>
  <c r="N116" i="32" s="1"/>
  <c r="AD116" i="32" s="1"/>
  <c r="P239" i="32"/>
  <c r="P234" i="25"/>
  <c r="P238" i="29"/>
  <c r="P75" i="26"/>
  <c r="P232" i="26"/>
  <c r="P236" i="30"/>
  <c r="P68" i="28"/>
  <c r="P239" i="31"/>
  <c r="P72" i="27"/>
  <c r="P70" i="29"/>
  <c r="N76" i="32"/>
  <c r="N121" i="32" s="1" a="1"/>
  <c r="N121" i="32" s="1"/>
  <c r="O76" i="32"/>
  <c r="P237" i="29"/>
  <c r="P72" i="26"/>
  <c r="P231" i="26"/>
  <c r="P234" i="30"/>
  <c r="P75" i="28"/>
  <c r="P76" i="28"/>
  <c r="P230" i="31"/>
  <c r="N74" i="30"/>
  <c r="N119" i="30" s="1" a="1"/>
  <c r="N119" i="30" s="1"/>
  <c r="O60" i="30"/>
  <c r="P231" i="28"/>
  <c r="P239" i="28"/>
  <c r="N73" i="32"/>
  <c r="N118" i="32" s="1" a="1"/>
  <c r="N118" i="32" s="1"/>
  <c r="AD118" i="32" s="1"/>
  <c r="O73" i="32"/>
  <c r="P66" i="31"/>
  <c r="P235" i="30"/>
  <c r="P73" i="33"/>
  <c r="P233" i="30"/>
  <c r="P71" i="28"/>
  <c r="P237" i="31"/>
  <c r="P71" i="30"/>
  <c r="P236" i="27"/>
  <c r="N293" i="32" a="1"/>
  <c r="N293" i="32" s="1"/>
  <c r="N368" i="32" s="1"/>
  <c r="O218" i="32"/>
  <c r="P66" i="28"/>
  <c r="N316" i="31" a="1"/>
  <c r="N316" i="31" s="1"/>
  <c r="N391" i="31" s="1"/>
  <c r="O224" i="31"/>
  <c r="P69" i="30"/>
  <c r="N146" i="31" a="1"/>
  <c r="N146" i="31" s="1"/>
  <c r="O53" i="31"/>
  <c r="P233" i="32"/>
  <c r="P75" i="33"/>
  <c r="P69" i="25"/>
  <c r="P69" i="26"/>
  <c r="P238" i="26"/>
  <c r="P232" i="30"/>
  <c r="P229" i="31"/>
  <c r="N68" i="30"/>
  <c r="N113" i="30" s="1" a="1"/>
  <c r="N113" i="30" s="1"/>
  <c r="O54" i="30"/>
  <c r="P235" i="27"/>
  <c r="P68" i="33"/>
  <c r="P240" i="26"/>
  <c r="P67" i="28"/>
  <c r="N297" i="31" a="1"/>
  <c r="N297" i="31" s="1"/>
  <c r="N372" i="31" s="1"/>
  <c r="O222" i="31"/>
  <c r="P66" i="30"/>
  <c r="P67" i="27"/>
  <c r="P234" i="27"/>
  <c r="P76" i="31"/>
  <c r="P73" i="31"/>
  <c r="P237" i="28"/>
  <c r="N74" i="29"/>
  <c r="O74" i="29"/>
  <c r="P74" i="25"/>
  <c r="N68" i="31"/>
  <c r="N113" i="31" s="1" a="1"/>
  <c r="N113" i="31" s="1"/>
  <c r="O54" i="31"/>
  <c r="P77" i="33"/>
  <c r="P76" i="25"/>
  <c r="P232" i="25"/>
  <c r="P76" i="26"/>
  <c r="P231" i="30"/>
  <c r="N308" i="28" a="1"/>
  <c r="N308" i="28" s="1"/>
  <c r="O230" i="28"/>
  <c r="N313" i="31" a="1"/>
  <c r="N313" i="31" s="1"/>
  <c r="N388" i="31" s="1"/>
  <c r="O221" i="31"/>
  <c r="N76" i="30"/>
  <c r="N121" i="30" s="1" a="1"/>
  <c r="N121" i="30" s="1"/>
  <c r="O62" i="30"/>
  <c r="P70" i="30"/>
  <c r="P68" i="27"/>
  <c r="N70" i="27"/>
  <c r="N115" i="27" s="1" a="1"/>
  <c r="N115" i="27" s="1"/>
  <c r="O56" i="27"/>
  <c r="P233" i="27"/>
  <c r="N71" i="31"/>
  <c r="N116" i="31" s="1" a="1"/>
  <c r="N116" i="31" s="1"/>
  <c r="O57" i="31"/>
  <c r="P240" i="28"/>
  <c r="N74" i="31"/>
  <c r="N119" i="31" s="1" a="1"/>
  <c r="N119" i="31" s="1"/>
  <c r="O60" i="31"/>
  <c r="P235" i="28"/>
  <c r="P69" i="29"/>
  <c r="N316" i="32" a="1"/>
  <c r="N316" i="32" s="1"/>
  <c r="N391" i="32" s="1"/>
  <c r="O224" i="32"/>
  <c r="P68" i="25"/>
  <c r="P66" i="26"/>
  <c r="P235" i="32"/>
  <c r="P240" i="25"/>
  <c r="P234" i="29"/>
  <c r="P239" i="30"/>
  <c r="P74" i="28"/>
  <c r="P72" i="28"/>
  <c r="N279" i="31" a="1"/>
  <c r="N279" i="31" s="1"/>
  <c r="O220" i="31"/>
  <c r="N73" i="30"/>
  <c r="N118" i="30" s="1" a="1"/>
  <c r="N118" i="30" s="1"/>
  <c r="O59" i="30"/>
  <c r="N77" i="30"/>
  <c r="N122" i="30" s="1" a="1"/>
  <c r="N122" i="30" s="1"/>
  <c r="O63" i="30"/>
  <c r="N69" i="27"/>
  <c r="N114" i="27" s="1" a="1"/>
  <c r="N114" i="27" s="1"/>
  <c r="O55" i="27"/>
  <c r="P232" i="27"/>
  <c r="P238" i="28"/>
  <c r="P232" i="28"/>
  <c r="N68" i="29"/>
  <c r="N113" i="29" s="1" a="1"/>
  <c r="N113" i="29" s="1"/>
  <c r="AD113" i="29" s="1"/>
  <c r="O68" i="29"/>
  <c r="P236" i="28"/>
  <c r="P73" i="29"/>
  <c r="N308" i="32" a="1"/>
  <c r="N308" i="32" s="1"/>
  <c r="N383" i="32" s="1"/>
  <c r="O216" i="32"/>
  <c r="P234" i="32"/>
  <c r="P239" i="26"/>
  <c r="P72" i="33"/>
  <c r="P70" i="25"/>
  <c r="P233" i="25"/>
  <c r="P237" i="32"/>
  <c r="P73" i="25"/>
  <c r="P231" i="25"/>
  <c r="P229" i="29"/>
  <c r="P238" i="30"/>
  <c r="P70" i="28"/>
  <c r="N311" i="31" a="1"/>
  <c r="N311" i="31" s="1"/>
  <c r="N386" i="31" s="1"/>
  <c r="O219" i="31"/>
  <c r="P75" i="27"/>
  <c r="P240" i="27"/>
  <c r="N74" i="32"/>
  <c r="N119" i="32" s="1" a="1"/>
  <c r="N119" i="32" s="1"/>
  <c r="O74" i="32"/>
  <c r="P71" i="33"/>
  <c r="P73" i="26"/>
  <c r="P240" i="30"/>
  <c r="P72" i="25"/>
  <c r="P231" i="32"/>
  <c r="N67" i="33"/>
  <c r="N112" i="33" s="1" a="1"/>
  <c r="N112" i="33" s="1"/>
  <c r="O53" i="33"/>
  <c r="P240" i="32"/>
  <c r="N74" i="33"/>
  <c r="N119" i="33" s="1" a="1"/>
  <c r="N119" i="33" s="1"/>
  <c r="O60" i="33"/>
  <c r="P77" i="25"/>
  <c r="P239" i="25"/>
  <c r="P236" i="29"/>
  <c r="P70" i="26"/>
  <c r="P230" i="26"/>
  <c r="P230" i="30"/>
  <c r="P232" i="31"/>
  <c r="P76" i="27"/>
  <c r="P231" i="27"/>
  <c r="P70" i="31"/>
  <c r="P77" i="31"/>
  <c r="N72" i="32"/>
  <c r="N117" i="32" s="1" a="1"/>
  <c r="N117" i="32" s="1"/>
  <c r="O72" i="32"/>
  <c r="P75" i="29"/>
  <c r="P67" i="32"/>
  <c r="P229" i="32"/>
  <c r="P75" i="25"/>
  <c r="P66" i="25"/>
  <c r="P238" i="25"/>
  <c r="P235" i="29"/>
  <c r="P74" i="26"/>
  <c r="P237" i="26"/>
  <c r="P69" i="28"/>
  <c r="N318" i="31" a="1"/>
  <c r="N318" i="31" s="1"/>
  <c r="N393" i="31" s="1"/>
  <c r="O226" i="31"/>
  <c r="N75" i="30"/>
  <c r="N120" i="30" s="1" a="1"/>
  <c r="N120" i="30" s="1"/>
  <c r="O61" i="30"/>
  <c r="P74" i="27"/>
  <c r="P66" i="27"/>
  <c r="P230" i="29"/>
  <c r="P236" i="32"/>
  <c r="N76" i="33"/>
  <c r="N121" i="33" s="1" a="1"/>
  <c r="N121" i="33" s="1"/>
  <c r="O62" i="33"/>
  <c r="P71" i="25"/>
  <c r="P230" i="25"/>
  <c r="P233" i="29"/>
  <c r="P67" i="26"/>
  <c r="P229" i="26"/>
  <c r="P231" i="31"/>
  <c r="N72" i="30"/>
  <c r="N117" i="30" s="1" a="1"/>
  <c r="N117" i="30" s="1"/>
  <c r="O58" i="30"/>
  <c r="P77" i="27"/>
  <c r="P73" i="27"/>
  <c r="P238" i="27"/>
  <c r="N68" i="32"/>
  <c r="N113" i="32" s="1" a="1"/>
  <c r="N113" i="32" s="1"/>
  <c r="N72" i="31"/>
  <c r="N117" i="31" s="1" a="1"/>
  <c r="N117" i="31" s="1"/>
  <c r="O58" i="31"/>
  <c r="P67" i="30"/>
  <c r="P230" i="27"/>
  <c r="P229" i="28"/>
  <c r="P67" i="25"/>
  <c r="P237" i="25"/>
  <c r="P69" i="33"/>
  <c r="P229" i="25"/>
  <c r="P235" i="26"/>
  <c r="P71" i="27"/>
  <c r="P237" i="27"/>
  <c r="P233" i="28"/>
  <c r="P234" i="28"/>
  <c r="P232" i="29"/>
  <c r="P77" i="26"/>
  <c r="P236" i="26"/>
  <c r="P77" i="28"/>
  <c r="P240" i="29"/>
  <c r="P70" i="33"/>
  <c r="P236" i="25"/>
  <c r="P231" i="29"/>
  <c r="P234" i="26"/>
  <c r="P237" i="30"/>
  <c r="P229" i="27"/>
  <c r="P75" i="31"/>
  <c r="P69" i="31"/>
  <c r="P77" i="29"/>
  <c r="P68" i="26"/>
  <c r="P235" i="25"/>
  <c r="P239" i="29"/>
  <c r="P233" i="26"/>
  <c r="P229" i="30"/>
  <c r="P73" i="28"/>
  <c r="X71" i="33"/>
  <c r="X238" i="29"/>
  <c r="W283" i="29" a="1"/>
  <c r="W283" i="29" s="1"/>
  <c r="X75" i="33"/>
  <c r="X70" i="25"/>
  <c r="X229" i="29"/>
  <c r="X77" i="26"/>
  <c r="X234" i="26"/>
  <c r="X234" i="27"/>
  <c r="X237" i="32"/>
  <c r="X230" i="28"/>
  <c r="X238" i="25"/>
  <c r="X235" i="31"/>
  <c r="X72" i="28"/>
  <c r="V70" i="30"/>
  <c r="V115" i="30" s="1" a="1"/>
  <c r="V115" i="30" s="1"/>
  <c r="W56" i="30"/>
  <c r="V77" i="27"/>
  <c r="V122" i="27" s="1" a="1"/>
  <c r="V122" i="27" s="1"/>
  <c r="W63" i="27"/>
  <c r="V146" i="33" a="1"/>
  <c r="V146" i="33" s="1"/>
  <c r="W53" i="33"/>
  <c r="X73" i="33"/>
  <c r="X236" i="29"/>
  <c r="X238" i="28"/>
  <c r="X237" i="25"/>
  <c r="X234" i="31"/>
  <c r="X67" i="30"/>
  <c r="X72" i="27"/>
  <c r="V75" i="32"/>
  <c r="V120" i="32" s="1" a="1"/>
  <c r="V120" i="32" s="1"/>
  <c r="W75" i="32"/>
  <c r="X76" i="26"/>
  <c r="X233" i="26"/>
  <c r="X233" i="27"/>
  <c r="X70" i="33"/>
  <c r="V72" i="33"/>
  <c r="V117" i="33" s="1" a="1"/>
  <c r="V117" i="33" s="1"/>
  <c r="W58" i="33"/>
  <c r="X69" i="25"/>
  <c r="X235" i="29"/>
  <c r="X232" i="26"/>
  <c r="X232" i="27"/>
  <c r="X237" i="28"/>
  <c r="X229" i="25"/>
  <c r="X233" i="31"/>
  <c r="V77" i="30"/>
  <c r="V122" i="30" s="1" a="1"/>
  <c r="V122" i="30" s="1"/>
  <c r="W63" i="30"/>
  <c r="X68" i="31"/>
  <c r="X71" i="31"/>
  <c r="X67" i="32"/>
  <c r="X238" i="30"/>
  <c r="X66" i="33"/>
  <c r="X240" i="27"/>
  <c r="X229" i="28"/>
  <c r="X232" i="31"/>
  <c r="X69" i="28"/>
  <c r="X75" i="30"/>
  <c r="X75" i="27"/>
  <c r="V72" i="31"/>
  <c r="V117" i="31" s="1" a="1"/>
  <c r="V117" i="31" s="1"/>
  <c r="W58" i="31"/>
  <c r="V74" i="31"/>
  <c r="V119" i="31" s="1" a="1"/>
  <c r="V119" i="31" s="1"/>
  <c r="W60" i="31"/>
  <c r="X239" i="30"/>
  <c r="X240" i="26"/>
  <c r="X229" i="30"/>
  <c r="X77" i="25"/>
  <c r="X231" i="26"/>
  <c r="X231" i="27"/>
  <c r="X236" i="28"/>
  <c r="X240" i="31"/>
  <c r="X72" i="30"/>
  <c r="X74" i="27"/>
  <c r="V66" i="32"/>
  <c r="V111" i="32" s="1" a="1"/>
  <c r="V111" i="32" s="1"/>
  <c r="W66" i="32"/>
  <c r="X236" i="30"/>
  <c r="X68" i="25"/>
  <c r="X72" i="26"/>
  <c r="X239" i="26"/>
  <c r="X239" i="27"/>
  <c r="X236" i="32"/>
  <c r="X235" i="28"/>
  <c r="X231" i="31"/>
  <c r="X67" i="28"/>
  <c r="V69" i="30"/>
  <c r="V114" i="30" s="1" a="1"/>
  <c r="V114" i="30" s="1"/>
  <c r="W55" i="30"/>
  <c r="X68" i="27"/>
  <c r="V146" i="31" a="1"/>
  <c r="V146" i="31" s="1"/>
  <c r="W53" i="31"/>
  <c r="X72" i="29"/>
  <c r="X235" i="30"/>
  <c r="X230" i="27"/>
  <c r="X229" i="32"/>
  <c r="X234" i="28"/>
  <c r="X239" i="31"/>
  <c r="X76" i="28"/>
  <c r="X77" i="28"/>
  <c r="X76" i="30"/>
  <c r="X71" i="27"/>
  <c r="X77" i="31"/>
  <c r="X67" i="25"/>
  <c r="X75" i="26"/>
  <c r="X230" i="26"/>
  <c r="X234" i="30"/>
  <c r="X234" i="29"/>
  <c r="X238" i="26"/>
  <c r="X232" i="32"/>
  <c r="X233" i="28"/>
  <c r="X230" i="31"/>
  <c r="X70" i="28"/>
  <c r="X74" i="30"/>
  <c r="X73" i="25"/>
  <c r="X233" i="30"/>
  <c r="V68" i="33"/>
  <c r="V113" i="33" s="1" a="1"/>
  <c r="V113" i="33" s="1"/>
  <c r="W54" i="33"/>
  <c r="X75" i="25"/>
  <c r="X233" i="29"/>
  <c r="X237" i="26"/>
  <c r="X239" i="32"/>
  <c r="X232" i="28"/>
  <c r="X235" i="25"/>
  <c r="X238" i="31"/>
  <c r="X74" i="28"/>
  <c r="X66" i="28"/>
  <c r="V67" i="32"/>
  <c r="V112" i="32" s="1" a="1"/>
  <c r="V112" i="32" s="1"/>
  <c r="W67" i="32"/>
  <c r="X81" i="32" s="1"/>
  <c r="V76" i="31"/>
  <c r="V121" i="31" s="1" a="1"/>
  <c r="V121" i="31" s="1"/>
  <c r="W62" i="31"/>
  <c r="X76" i="31" s="1"/>
  <c r="X232" i="30"/>
  <c r="X229" i="26"/>
  <c r="X235" i="32"/>
  <c r="X240" i="28"/>
  <c r="X234" i="25"/>
  <c r="X67" i="27"/>
  <c r="X240" i="30"/>
  <c r="X66" i="26"/>
  <c r="X74" i="26"/>
  <c r="X238" i="32"/>
  <c r="X231" i="28"/>
  <c r="X233" i="25"/>
  <c r="X73" i="28"/>
  <c r="X71" i="30"/>
  <c r="X66" i="30"/>
  <c r="X70" i="27"/>
  <c r="X66" i="31"/>
  <c r="X73" i="29"/>
  <c r="X71" i="25"/>
  <c r="X232" i="29"/>
  <c r="X67" i="26"/>
  <c r="V77" i="33"/>
  <c r="V122" i="33" s="1" a="1"/>
  <c r="V122" i="33" s="1"/>
  <c r="W63" i="33"/>
  <c r="X72" i="25"/>
  <c r="X240" i="29"/>
  <c r="X236" i="26"/>
  <c r="X231" i="30"/>
  <c r="V69" i="33"/>
  <c r="V114" i="33" s="1" a="1"/>
  <c r="V114" i="33" s="1"/>
  <c r="W55" i="33"/>
  <c r="X66" i="25"/>
  <c r="X231" i="29"/>
  <c r="X73" i="26"/>
  <c r="X235" i="26"/>
  <c r="X238" i="27"/>
  <c r="X231" i="32"/>
  <c r="X239" i="28"/>
  <c r="X232" i="25"/>
  <c r="X68" i="28"/>
  <c r="V68" i="30"/>
  <c r="V113" i="30" s="1" a="1"/>
  <c r="V113" i="30" s="1"/>
  <c r="W54" i="30"/>
  <c r="V73" i="30"/>
  <c r="V118" i="30" s="1" a="1"/>
  <c r="V118" i="30" s="1"/>
  <c r="W59" i="30"/>
  <c r="X66" i="27"/>
  <c r="V73" i="31"/>
  <c r="V118" i="31" s="1" a="1"/>
  <c r="V118" i="31" s="1"/>
  <c r="W59" i="31"/>
  <c r="V69" i="31"/>
  <c r="V114" i="31" s="1" a="1"/>
  <c r="V114" i="31" s="1"/>
  <c r="W69" i="31"/>
  <c r="V74" i="33"/>
  <c r="V119" i="33" s="1" a="1"/>
  <c r="V119" i="33" s="1"/>
  <c r="W60" i="33"/>
  <c r="V75" i="31"/>
  <c r="V120" i="31" s="1" a="1"/>
  <c r="V120" i="31" s="1"/>
  <c r="W61" i="31"/>
  <c r="X72" i="32"/>
  <c r="X239" i="29"/>
  <c r="X70" i="26"/>
  <c r="X237" i="27"/>
  <c r="X234" i="32"/>
  <c r="X240" i="25"/>
  <c r="X230" i="30"/>
  <c r="V76" i="33"/>
  <c r="V121" i="33" s="1" a="1"/>
  <c r="V121" i="33" s="1"/>
  <c r="W62" i="33"/>
  <c r="X74" i="25"/>
  <c r="X230" i="29"/>
  <c r="X71" i="26"/>
  <c r="X229" i="27"/>
  <c r="X231" i="25"/>
  <c r="X237" i="31"/>
  <c r="X75" i="28"/>
  <c r="V76" i="32"/>
  <c r="V121" i="32" s="1" a="1"/>
  <c r="V121" i="32" s="1"/>
  <c r="W76" i="32"/>
  <c r="X75" i="29"/>
  <c r="X239" i="25"/>
  <c r="X229" i="31"/>
  <c r="V69" i="27"/>
  <c r="V114" i="27" s="1" a="1"/>
  <c r="V114" i="27" s="1"/>
  <c r="W55" i="27"/>
  <c r="V76" i="27"/>
  <c r="V121" i="27" s="1" a="1"/>
  <c r="V121" i="27" s="1"/>
  <c r="W62" i="27"/>
  <c r="X236" i="27"/>
  <c r="X233" i="32"/>
  <c r="X237" i="30"/>
  <c r="X76" i="25"/>
  <c r="X237" i="29"/>
  <c r="X69" i="26"/>
  <c r="X235" i="27"/>
  <c r="X240" i="32"/>
  <c r="X230" i="25"/>
  <c r="X236" i="31"/>
  <c r="X71" i="28"/>
  <c r="X73" i="27"/>
  <c r="V70" i="31"/>
  <c r="V115" i="31" s="1" a="1"/>
  <c r="V115" i="31" s="1"/>
  <c r="W56" i="31"/>
  <c r="V74" i="32"/>
  <c r="V119" i="32" s="1" a="1"/>
  <c r="V119" i="32" s="1"/>
  <c r="W74" i="32"/>
  <c r="U357" i="33"/>
  <c r="U413" i="33" s="1"/>
  <c r="M350" i="31"/>
  <c r="M406" i="31" s="1"/>
  <c r="U348" i="33"/>
  <c r="AC348" i="33" s="1"/>
  <c r="U358" i="33"/>
  <c r="U414" i="33" s="1"/>
  <c r="U352" i="27"/>
  <c r="U408" i="27" s="1"/>
  <c r="M349" i="32"/>
  <c r="M351" i="31"/>
  <c r="M407" i="31" s="1"/>
  <c r="M348" i="31"/>
  <c r="AC348" i="31" s="1"/>
  <c r="U352" i="29"/>
  <c r="AC352" i="29" s="1"/>
  <c r="M355" i="33"/>
  <c r="M411" i="33" s="1"/>
  <c r="U382" i="31"/>
  <c r="U404" i="31" s="1"/>
  <c r="U359" i="29"/>
  <c r="AC359" i="29" s="1"/>
  <c r="U356" i="29"/>
  <c r="U412" i="29" s="1"/>
  <c r="M383" i="31"/>
  <c r="M405" i="31" s="1"/>
  <c r="M356" i="33"/>
  <c r="M412" i="33" s="1"/>
  <c r="M357" i="31"/>
  <c r="M354" i="33"/>
  <c r="M410" i="33" s="1"/>
  <c r="M350" i="33"/>
  <c r="M406" i="33" s="1"/>
  <c r="AC113" i="32"/>
  <c r="G10" i="28"/>
  <c r="M355" i="31"/>
  <c r="M411" i="31" s="1"/>
  <c r="M353" i="29"/>
  <c r="U352" i="32"/>
  <c r="AC352" i="32" s="1"/>
  <c r="M382" i="32"/>
  <c r="M404" i="32" s="1"/>
  <c r="U358" i="31"/>
  <c r="U414" i="31" s="1"/>
  <c r="U355" i="33"/>
  <c r="M358" i="31"/>
  <c r="M382" i="31"/>
  <c r="AC117" i="27"/>
  <c r="AC119" i="29"/>
  <c r="N314" i="28" a="1"/>
  <c r="N314" i="28" s="1"/>
  <c r="N389" i="28" s="1"/>
  <c r="N313" i="28" a="1"/>
  <c r="N313" i="28" s="1"/>
  <c r="N388" i="28" s="1"/>
  <c r="AD116" i="29"/>
  <c r="AC113" i="29"/>
  <c r="AA394" i="30"/>
  <c r="N69" i="31"/>
  <c r="N114" i="31" s="1" a="1"/>
  <c r="N114" i="31" s="1"/>
  <c r="AC113" i="31"/>
  <c r="AA409" i="33"/>
  <c r="AC117" i="33"/>
  <c r="AB414" i="31"/>
  <c r="AB414" i="29"/>
  <c r="K394" i="32"/>
  <c r="K422" i="32" s="1"/>
  <c r="AA383" i="25"/>
  <c r="K394" i="25"/>
  <c r="K422" i="25" s="1"/>
  <c r="M123" i="29"/>
  <c r="S395" i="27"/>
  <c r="AC118" i="33"/>
  <c r="U107" i="29"/>
  <c r="N77" i="31"/>
  <c r="N122" i="31" s="1" a="1"/>
  <c r="N122" i="31" s="1"/>
  <c r="V66" i="31"/>
  <c r="V145" i="31" s="1" a="1"/>
  <c r="V145" i="31" s="1"/>
  <c r="AA413" i="32"/>
  <c r="AC277" i="31"/>
  <c r="AC386" i="31"/>
  <c r="AA408" i="25"/>
  <c r="L405" i="27"/>
  <c r="AC145" i="31"/>
  <c r="S412" i="32"/>
  <c r="AA412" i="32" s="1"/>
  <c r="AA406" i="33"/>
  <c r="V72" i="25"/>
  <c r="V117" i="25" s="1" a="1"/>
  <c r="V117" i="25" s="1"/>
  <c r="V77" i="31"/>
  <c r="V122" i="31" s="1" a="1"/>
  <c r="V122" i="31" s="1"/>
  <c r="S360" i="32"/>
  <c r="S420" i="32" s="1"/>
  <c r="AC121" i="29"/>
  <c r="AA383" i="28"/>
  <c r="N285" i="28" a="1"/>
  <c r="N285" i="28" s="1"/>
  <c r="M157" i="32"/>
  <c r="N293" i="28" a="1"/>
  <c r="N293" i="28" s="1"/>
  <c r="N368" i="28" s="1"/>
  <c r="AB406" i="33"/>
  <c r="U281" i="27" a="1"/>
  <c r="U281" i="27" s="1"/>
  <c r="U355" i="27" s="1"/>
  <c r="AC146" i="31"/>
  <c r="V296" i="26" a="1"/>
  <c r="V296" i="26" s="1"/>
  <c r="V371" i="26" s="1"/>
  <c r="V75" i="33"/>
  <c r="V120" i="33" s="1" a="1"/>
  <c r="V120" i="33" s="1"/>
  <c r="AC385" i="31"/>
  <c r="AA405" i="30"/>
  <c r="N276" i="28" a="1"/>
  <c r="N276" i="28" s="1"/>
  <c r="AA383" i="32"/>
  <c r="AB408" i="32"/>
  <c r="AB413" i="31"/>
  <c r="K394" i="31"/>
  <c r="K422" i="31" s="1"/>
  <c r="N66" i="31"/>
  <c r="N145" i="31" s="1" a="1"/>
  <c r="N145" i="31" s="1"/>
  <c r="AB412" i="32"/>
  <c r="AA415" i="25"/>
  <c r="AC372" i="25"/>
  <c r="AC275" i="28"/>
  <c r="T415" i="26"/>
  <c r="AB415" i="26" s="1"/>
  <c r="AC120" i="31"/>
  <c r="S414" i="26"/>
  <c r="AA414" i="26" s="1"/>
  <c r="L405" i="26"/>
  <c r="N312" i="28" a="1"/>
  <c r="N312" i="28" s="1"/>
  <c r="N387" i="28" s="1"/>
  <c r="S410" i="31"/>
  <c r="AA410" i="31" s="1"/>
  <c r="U123" i="29"/>
  <c r="N68" i="33"/>
  <c r="N113" i="33" s="1" a="1"/>
  <c r="N113" i="33" s="1"/>
  <c r="AA407" i="28"/>
  <c r="N70" i="31"/>
  <c r="N115" i="31" s="1" a="1"/>
  <c r="N115" i="31" s="1"/>
  <c r="AC115" i="27"/>
  <c r="K405" i="29"/>
  <c r="AC116" i="31"/>
  <c r="S411" i="31"/>
  <c r="AA411" i="31" s="1"/>
  <c r="AC115" i="33"/>
  <c r="N111" i="29" a="1"/>
  <c r="N111" i="29" s="1"/>
  <c r="AC115" i="31"/>
  <c r="V157" i="29"/>
  <c r="V111" i="29" a="1"/>
  <c r="V111" i="29" s="1"/>
  <c r="V123" i="29" s="1"/>
  <c r="U274" i="27" a="1"/>
  <c r="U274" i="27" s="1"/>
  <c r="U348" i="27" s="1"/>
  <c r="V225" i="27"/>
  <c r="AC145" i="32"/>
  <c r="AC157" i="32" s="1"/>
  <c r="M107" i="29"/>
  <c r="V215" i="27"/>
  <c r="U107" i="32"/>
  <c r="N66" i="32"/>
  <c r="T412" i="26"/>
  <c r="AB412" i="26" s="1"/>
  <c r="M123" i="32"/>
  <c r="AC118" i="27"/>
  <c r="U307" i="27" a="1"/>
  <c r="U307" i="27" s="1"/>
  <c r="U382" i="27" s="1"/>
  <c r="U310" i="27" a="1"/>
  <c r="U310" i="27" s="1"/>
  <c r="U385" i="27" s="1"/>
  <c r="N284" i="28" a="1"/>
  <c r="N284" i="28" s="1"/>
  <c r="M107" i="32"/>
  <c r="T412" i="27"/>
  <c r="AB412" i="27" s="1"/>
  <c r="AC118" i="31"/>
  <c r="V107" i="29"/>
  <c r="L360" i="30"/>
  <c r="L420" i="30" s="1"/>
  <c r="AA123" i="28"/>
  <c r="U284" i="27" a="1"/>
  <c r="U284" i="27" s="1"/>
  <c r="U358" i="27" s="1"/>
  <c r="N298" i="28" a="1"/>
  <c r="N298" i="28" s="1"/>
  <c r="N373" i="28" s="1"/>
  <c r="K394" i="26"/>
  <c r="K422" i="26" s="1"/>
  <c r="U285" i="27" a="1"/>
  <c r="U285" i="27" s="1"/>
  <c r="U359" i="27" s="1"/>
  <c r="T360" i="30"/>
  <c r="T420" i="30" s="1"/>
  <c r="N75" i="31"/>
  <c r="N120" i="31" s="1" a="1"/>
  <c r="N120" i="31" s="1"/>
  <c r="AC283" i="26"/>
  <c r="AC365" i="31"/>
  <c r="AC121" i="31"/>
  <c r="AD145" i="29"/>
  <c r="N282" i="31" a="1"/>
  <c r="N282" i="31" s="1"/>
  <c r="V74" i="25"/>
  <c r="V119" i="25" s="1" a="1"/>
  <c r="V119" i="25" s="1"/>
  <c r="AA383" i="26"/>
  <c r="AB383" i="27"/>
  <c r="M414" i="32"/>
  <c r="M157" i="31"/>
  <c r="K394" i="33"/>
  <c r="K422" i="33" s="1"/>
  <c r="AA383" i="33"/>
  <c r="T395" i="28"/>
  <c r="AA407" i="25"/>
  <c r="U313" i="27" a="1"/>
  <c r="U313" i="27" s="1"/>
  <c r="U388" i="27" s="1"/>
  <c r="U314" i="27" a="1"/>
  <c r="U314" i="27" s="1"/>
  <c r="U389" i="27" s="1"/>
  <c r="V71" i="31"/>
  <c r="V116" i="31" s="1" a="1"/>
  <c r="V116" i="31" s="1"/>
  <c r="V221" i="27"/>
  <c r="U297" i="27" a="1"/>
  <c r="U297" i="27" s="1"/>
  <c r="U372" i="27" s="1"/>
  <c r="AC366" i="26"/>
  <c r="AB286" i="25"/>
  <c r="U280" i="27" a="1"/>
  <c r="U280" i="27" s="1"/>
  <c r="U354" i="27" s="1"/>
  <c r="M123" i="33"/>
  <c r="AC114" i="31"/>
  <c r="AA409" i="25"/>
  <c r="K394" i="29"/>
  <c r="K422" i="29" s="1"/>
  <c r="U309" i="27" a="1"/>
  <c r="U309" i="27" s="1"/>
  <c r="U384" i="27" s="1"/>
  <c r="U276" i="27" a="1"/>
  <c r="U276" i="27" s="1"/>
  <c r="U350" i="27" s="1"/>
  <c r="S406" i="26"/>
  <c r="AA406" i="26" s="1"/>
  <c r="K424" i="30"/>
  <c r="N311" i="28" a="1"/>
  <c r="N311" i="28" s="1"/>
  <c r="N386" i="28" s="1"/>
  <c r="M412" i="31"/>
  <c r="AC120" i="33"/>
  <c r="L405" i="20"/>
  <c r="V217" i="27"/>
  <c r="AC376" i="26"/>
  <c r="U283" i="27" a="1"/>
  <c r="U283" i="27" s="1"/>
  <c r="U357" i="27" s="1"/>
  <c r="M123" i="31"/>
  <c r="S395" i="28"/>
  <c r="V68" i="26"/>
  <c r="V113" i="26" s="1" a="1"/>
  <c r="V113" i="26" s="1"/>
  <c r="L394" i="27"/>
  <c r="L422" i="27" s="1"/>
  <c r="AC282" i="32"/>
  <c r="K395" i="32"/>
  <c r="AA420" i="30"/>
  <c r="AA355" i="31"/>
  <c r="AC384" i="32"/>
  <c r="K416" i="30"/>
  <c r="V281" i="28" a="1"/>
  <c r="V281" i="28" s="1"/>
  <c r="AA383" i="29"/>
  <c r="S413" i="31"/>
  <c r="AA413" i="31" s="1"/>
  <c r="AC365" i="32"/>
  <c r="S411" i="28"/>
  <c r="AA411" i="28" s="1"/>
  <c r="S395" i="31"/>
  <c r="N67" i="31"/>
  <c r="N112" i="31" s="1" a="1"/>
  <c r="N112" i="31" s="1"/>
  <c r="U316" i="27" a="1"/>
  <c r="U316" i="27" s="1"/>
  <c r="U391" i="27" s="1"/>
  <c r="K405" i="27"/>
  <c r="N72" i="25"/>
  <c r="N117" i="25" s="1" a="1"/>
  <c r="N117" i="25" s="1"/>
  <c r="K394" i="28"/>
  <c r="K422" i="28" s="1"/>
  <c r="AB411" i="28"/>
  <c r="AC281" i="32"/>
  <c r="K405" i="33"/>
  <c r="K405" i="28"/>
  <c r="N307" i="28" a="1"/>
  <c r="N307" i="28" s="1"/>
  <c r="AA157" i="25"/>
  <c r="U123" i="31"/>
  <c r="K395" i="27"/>
  <c r="S360" i="28"/>
  <c r="S420" i="28" s="1"/>
  <c r="U301" i="27" a="1"/>
  <c r="U301" i="27" s="1"/>
  <c r="U376" i="27" s="1"/>
  <c r="U295" i="27" a="1"/>
  <c r="U295" i="27" s="1"/>
  <c r="U370" i="27" s="1"/>
  <c r="N274" i="28" a="1"/>
  <c r="N274" i="28" s="1"/>
  <c r="AB383" i="30"/>
  <c r="N68" i="25"/>
  <c r="N113" i="25" s="1" a="1"/>
  <c r="N113" i="25" s="1"/>
  <c r="AA354" i="31"/>
  <c r="V71" i="33"/>
  <c r="V116" i="33" s="1" a="1"/>
  <c r="V116" i="33" s="1"/>
  <c r="T360" i="31"/>
  <c r="T420" i="31" s="1"/>
  <c r="T408" i="29"/>
  <c r="AB408" i="29" s="1"/>
  <c r="K394" i="27"/>
  <c r="K422" i="27" s="1"/>
  <c r="M350" i="26"/>
  <c r="M406" i="26" s="1"/>
  <c r="U318" i="27" a="1"/>
  <c r="U318" i="27" s="1"/>
  <c r="U393" i="27" s="1"/>
  <c r="N298" i="26" a="1"/>
  <c r="N298" i="26" s="1"/>
  <c r="N373" i="26" s="1"/>
  <c r="L394" i="28"/>
  <c r="L422" i="28" s="1"/>
  <c r="U279" i="27" a="1"/>
  <c r="U279" i="27" s="1"/>
  <c r="U353" i="27" s="1"/>
  <c r="AB123" i="33"/>
  <c r="AA383" i="31"/>
  <c r="V68" i="31"/>
  <c r="V113" i="31" s="1" a="1"/>
  <c r="V113" i="31" s="1"/>
  <c r="L405" i="30"/>
  <c r="AC276" i="26"/>
  <c r="T413" i="25"/>
  <c r="AB413" i="25" s="1"/>
  <c r="AB359" i="26"/>
  <c r="T395" i="32"/>
  <c r="N77" i="25"/>
  <c r="N122" i="25" s="1" a="1"/>
  <c r="N122" i="25" s="1"/>
  <c r="U317" i="27" a="1"/>
  <c r="U317" i="27" s="1"/>
  <c r="U392" i="27" s="1"/>
  <c r="V220" i="27"/>
  <c r="AC365" i="26"/>
  <c r="AC122" i="27"/>
  <c r="AB319" i="30"/>
  <c r="L395" i="25"/>
  <c r="AA383" i="27"/>
  <c r="N73" i="33"/>
  <c r="N118" i="33" s="1" a="1"/>
  <c r="N118" i="33" s="1"/>
  <c r="L360" i="25"/>
  <c r="L420" i="25" s="1"/>
  <c r="L424" i="25" s="1"/>
  <c r="S395" i="29"/>
  <c r="T411" i="29"/>
  <c r="AB411" i="29" s="1"/>
  <c r="AC382" i="33"/>
  <c r="AC279" i="29"/>
  <c r="AB411" i="33"/>
  <c r="L395" i="33"/>
  <c r="N75" i="33"/>
  <c r="N120" i="33" s="1" a="1"/>
  <c r="N120" i="33" s="1"/>
  <c r="S413" i="27"/>
  <c r="AA413" i="27" s="1"/>
  <c r="N73" i="31"/>
  <c r="N118" i="31" s="1" a="1"/>
  <c r="N118" i="31" s="1"/>
  <c r="N72" i="33"/>
  <c r="N117" i="33" s="1" a="1"/>
  <c r="N117" i="33" s="1"/>
  <c r="V69" i="25"/>
  <c r="V114" i="25" s="1" a="1"/>
  <c r="V114" i="25" s="1"/>
  <c r="AC384" i="33"/>
  <c r="V218" i="27"/>
  <c r="S411" i="25"/>
  <c r="AA411" i="25" s="1"/>
  <c r="AA415" i="33"/>
  <c r="N270" i="31"/>
  <c r="N76" i="31"/>
  <c r="N121" i="31" s="1" a="1"/>
  <c r="N121" i="31" s="1"/>
  <c r="V67" i="31"/>
  <c r="V112" i="31" s="1" a="1"/>
  <c r="V112" i="31" s="1"/>
  <c r="N77" i="33"/>
  <c r="N122" i="33" s="1" a="1"/>
  <c r="N122" i="33" s="1"/>
  <c r="V276" i="25" a="1"/>
  <c r="V276" i="25" s="1"/>
  <c r="T406" i="26"/>
  <c r="AB406" i="26" s="1"/>
  <c r="U293" i="27" a="1"/>
  <c r="U293" i="27" s="1"/>
  <c r="U368" i="27" s="1"/>
  <c r="M383" i="28"/>
  <c r="T395" i="30"/>
  <c r="U299" i="27" a="1"/>
  <c r="U299" i="27" s="1"/>
  <c r="U374" i="27" s="1"/>
  <c r="M107" i="33"/>
  <c r="AA410" i="33"/>
  <c r="V316" i="27" a="1"/>
  <c r="V316" i="27" s="1"/>
  <c r="V391" i="27" s="1"/>
  <c r="AA358" i="26"/>
  <c r="S415" i="31"/>
  <c r="AA415" i="31" s="1"/>
  <c r="N71" i="33"/>
  <c r="N116" i="33" s="1" a="1"/>
  <c r="N116" i="33" s="1"/>
  <c r="V73" i="25"/>
  <c r="V118" i="25" s="1" a="1"/>
  <c r="V118" i="25" s="1"/>
  <c r="AB410" i="33"/>
  <c r="U157" i="31"/>
  <c r="V290" i="26" a="1"/>
  <c r="V290" i="26" s="1"/>
  <c r="V365" i="26" s="1"/>
  <c r="T409" i="27"/>
  <c r="AB409" i="27" s="1"/>
  <c r="M357" i="33"/>
  <c r="M413" i="33" s="1"/>
  <c r="AA408" i="28"/>
  <c r="V73" i="33"/>
  <c r="V118" i="33" s="1" a="1"/>
  <c r="V118" i="33" s="1"/>
  <c r="AB351" i="30"/>
  <c r="N292" i="28" a="1"/>
  <c r="N292" i="28" s="1"/>
  <c r="N367" i="28" s="1"/>
  <c r="AC119" i="30"/>
  <c r="L405" i="28"/>
  <c r="AC117" i="31"/>
  <c r="AB383" i="31"/>
  <c r="T407" i="25"/>
  <c r="AB407" i="25" s="1"/>
  <c r="L394" i="26"/>
  <c r="L422" i="26" s="1"/>
  <c r="AA413" i="33"/>
  <c r="AB302" i="30"/>
  <c r="AB378" i="30" s="1"/>
  <c r="M107" i="31"/>
  <c r="N278" i="31" a="1"/>
  <c r="N278" i="31" s="1"/>
  <c r="S413" i="25"/>
  <c r="AA413" i="25" s="1"/>
  <c r="N309" i="31" a="1"/>
  <c r="N309" i="31" s="1"/>
  <c r="N384" i="31" s="1"/>
  <c r="AA406" i="32"/>
  <c r="N294" i="31" a="1"/>
  <c r="N294" i="31" s="1"/>
  <c r="N369" i="31" s="1"/>
  <c r="V316" i="26" a="1"/>
  <c r="V316" i="26" s="1"/>
  <c r="V391" i="26" s="1"/>
  <c r="AC388" i="31"/>
  <c r="AB408" i="28"/>
  <c r="T413" i="26"/>
  <c r="AB413" i="26" s="1"/>
  <c r="V70" i="26"/>
  <c r="V115" i="26" s="1" a="1"/>
  <c r="V115" i="26" s="1"/>
  <c r="AC281" i="31"/>
  <c r="AA357" i="31"/>
  <c r="AA409" i="27"/>
  <c r="N283" i="28" a="1"/>
  <c r="N283" i="28" s="1"/>
  <c r="N71" i="25"/>
  <c r="N116" i="25" s="1" a="1"/>
  <c r="N116" i="25" s="1"/>
  <c r="AB383" i="28"/>
  <c r="U315" i="27" a="1"/>
  <c r="U315" i="27" s="1"/>
  <c r="U390" i="27" s="1"/>
  <c r="S412" i="31"/>
  <c r="AA412" i="31" s="1"/>
  <c r="AB415" i="27"/>
  <c r="T410" i="31"/>
  <c r="AB410" i="31" s="1"/>
  <c r="H11" i="29"/>
  <c r="H10" i="29" s="1"/>
  <c r="V275" i="26" a="1"/>
  <c r="V275" i="26" s="1"/>
  <c r="S412" i="25"/>
  <c r="AA412" i="25" s="1"/>
  <c r="AA350" i="26"/>
  <c r="V311" i="31" a="1"/>
  <c r="V311" i="31" s="1"/>
  <c r="V386" i="31" s="1"/>
  <c r="M353" i="33"/>
  <c r="M409" i="33" s="1"/>
  <c r="L394" i="29"/>
  <c r="L422" i="29" s="1"/>
  <c r="AB410" i="26"/>
  <c r="S415" i="26"/>
  <c r="AA415" i="26" s="1"/>
  <c r="U282" i="27" a="1"/>
  <c r="U282" i="27" s="1"/>
  <c r="U356" i="27" s="1"/>
  <c r="AB409" i="32"/>
  <c r="U275" i="27" a="1"/>
  <c r="U275" i="27" s="1"/>
  <c r="N76" i="25"/>
  <c r="N121" i="25" s="1" a="1"/>
  <c r="N121" i="25" s="1"/>
  <c r="U383" i="31"/>
  <c r="AB409" i="26"/>
  <c r="V291" i="27" a="1"/>
  <c r="V291" i="27" s="1"/>
  <c r="V366" i="27" s="1"/>
  <c r="V281" i="31" a="1"/>
  <c r="V281" i="31" s="1"/>
  <c r="AA414" i="32"/>
  <c r="U298" i="27" a="1"/>
  <c r="U298" i="27" s="1"/>
  <c r="U373" i="27" s="1"/>
  <c r="U291" i="27" a="1"/>
  <c r="U291" i="27" s="1"/>
  <c r="U366" i="27" s="1"/>
  <c r="T410" i="32"/>
  <c r="AB410" i="32" s="1"/>
  <c r="V290" i="31" a="1"/>
  <c r="V290" i="31" s="1"/>
  <c r="V365" i="31" s="1"/>
  <c r="V70" i="33"/>
  <c r="V115" i="33" s="1" a="1"/>
  <c r="V115" i="33" s="1"/>
  <c r="AA415" i="28"/>
  <c r="L394" i="30"/>
  <c r="L422" i="30" s="1"/>
  <c r="N314" i="26" a="1"/>
  <c r="N314" i="26" s="1"/>
  <c r="N389" i="26" s="1"/>
  <c r="S414" i="27"/>
  <c r="AA414" i="27" s="1"/>
  <c r="U107" i="31"/>
  <c r="AB357" i="25"/>
  <c r="M352" i="31"/>
  <c r="M408" i="31" s="1"/>
  <c r="AA408" i="26"/>
  <c r="AB408" i="26"/>
  <c r="AA422" i="30"/>
  <c r="U308" i="27" a="1"/>
  <c r="U308" i="27" s="1"/>
  <c r="U383" i="27" s="1"/>
  <c r="AB319" i="25"/>
  <c r="U116" i="33" a="1"/>
  <c r="U116" i="33" s="1"/>
  <c r="U353" i="33" s="1"/>
  <c r="U409" i="33" s="1"/>
  <c r="U107" i="33"/>
  <c r="AB407" i="30"/>
  <c r="T406" i="25"/>
  <c r="AB406" i="25" s="1"/>
  <c r="AC275" i="32"/>
  <c r="V76" i="26"/>
  <c r="V121" i="26" s="1" a="1"/>
  <c r="V121" i="26" s="1"/>
  <c r="AA411" i="29"/>
  <c r="AA409" i="29"/>
  <c r="U270" i="27"/>
  <c r="AC284" i="32"/>
  <c r="AB383" i="26"/>
  <c r="M411" i="32"/>
  <c r="S406" i="29"/>
  <c r="AA406" i="29" s="1"/>
  <c r="S395" i="26"/>
  <c r="L405" i="31"/>
  <c r="L405" i="29"/>
  <c r="AB383" i="29"/>
  <c r="T410" i="25"/>
  <c r="AB410" i="25" s="1"/>
  <c r="U412" i="33"/>
  <c r="T406" i="32"/>
  <c r="AB406" i="32" s="1"/>
  <c r="AB383" i="33"/>
  <c r="T410" i="29"/>
  <c r="AB410" i="29" s="1"/>
  <c r="S413" i="26"/>
  <c r="AA413" i="26" s="1"/>
  <c r="L395" i="28"/>
  <c r="S410" i="32"/>
  <c r="AA410" i="32" s="1"/>
  <c r="K405" i="31"/>
  <c r="T413" i="32"/>
  <c r="AB413" i="32" s="1"/>
  <c r="L394" i="33"/>
  <c r="L422" i="33" s="1"/>
  <c r="S407" i="26"/>
  <c r="AA407" i="26" s="1"/>
  <c r="S413" i="29"/>
  <c r="AA413" i="29" s="1"/>
  <c r="AA407" i="33"/>
  <c r="K395" i="33"/>
  <c r="S413" i="28"/>
  <c r="AA413" i="28" s="1"/>
  <c r="T404" i="20"/>
  <c r="T415" i="25"/>
  <c r="AB415" i="25" s="1"/>
  <c r="K405" i="25"/>
  <c r="T406" i="27"/>
  <c r="AB406" i="27" s="1"/>
  <c r="T409" i="25"/>
  <c r="AB409" i="25" s="1"/>
  <c r="T415" i="33"/>
  <c r="AB415" i="33" s="1"/>
  <c r="T415" i="28"/>
  <c r="AB415" i="28" s="1"/>
  <c r="T409" i="29"/>
  <c r="AB409" i="29" s="1"/>
  <c r="T415" i="31"/>
  <c r="AB415" i="31" s="1"/>
  <c r="T414" i="28"/>
  <c r="AB414" i="28" s="1"/>
  <c r="AA408" i="29"/>
  <c r="T414" i="26"/>
  <c r="AB414" i="26" s="1"/>
  <c r="AB408" i="27"/>
  <c r="AA406" i="31"/>
  <c r="T411" i="25"/>
  <c r="AB411" i="25" s="1"/>
  <c r="T408" i="33"/>
  <c r="AB408" i="33" s="1"/>
  <c r="AA409" i="31"/>
  <c r="T408" i="25"/>
  <c r="AB408" i="25" s="1"/>
  <c r="T409" i="31"/>
  <c r="AB409" i="31" s="1"/>
  <c r="AB412" i="28"/>
  <c r="M355" i="25"/>
  <c r="M411" i="25" s="1"/>
  <c r="AB407" i="27"/>
  <c r="AC277" i="33"/>
  <c r="AC118" i="30"/>
  <c r="AB356" i="27"/>
  <c r="AA412" i="26"/>
  <c r="AA357" i="28"/>
  <c r="AA410" i="29"/>
  <c r="AC284" i="26"/>
  <c r="AB359" i="25"/>
  <c r="M358" i="26"/>
  <c r="M414" i="26" s="1"/>
  <c r="AA412" i="33"/>
  <c r="AC285" i="26"/>
  <c r="T410" i="27"/>
  <c r="AB410" i="27" s="1"/>
  <c r="AB354" i="25"/>
  <c r="K404" i="20"/>
  <c r="AB414" i="32"/>
  <c r="T406" i="31"/>
  <c r="AB406" i="31" s="1"/>
  <c r="T411" i="31"/>
  <c r="AB411" i="31" s="1"/>
  <c r="M359" i="26"/>
  <c r="M415" i="26" s="1"/>
  <c r="T412" i="29"/>
  <c r="AB412" i="29" s="1"/>
  <c r="T407" i="28"/>
  <c r="AB407" i="28" s="1"/>
  <c r="AB414" i="33"/>
  <c r="AB415" i="29"/>
  <c r="AA407" i="29"/>
  <c r="AC114" i="30"/>
  <c r="AA354" i="32"/>
  <c r="AA409" i="26"/>
  <c r="AA408" i="31"/>
  <c r="AC276" i="28"/>
  <c r="AB355" i="25"/>
  <c r="AB359" i="33"/>
  <c r="AA350" i="31"/>
  <c r="AA415" i="29"/>
  <c r="AC275" i="26"/>
  <c r="AB413" i="33"/>
  <c r="S412" i="27"/>
  <c r="AA412" i="27" s="1"/>
  <c r="AA407" i="32"/>
  <c r="AB413" i="28"/>
  <c r="AB412" i="33"/>
  <c r="AA410" i="26"/>
  <c r="AB353" i="25"/>
  <c r="S414" i="25"/>
  <c r="AA414" i="25" s="1"/>
  <c r="S409" i="28"/>
  <c r="AA409" i="28" s="1"/>
  <c r="AB286" i="30"/>
  <c r="T407" i="33"/>
  <c r="AB407" i="33" s="1"/>
  <c r="T407" i="26"/>
  <c r="AB407" i="26" s="1"/>
  <c r="M354" i="26"/>
  <c r="M410" i="26" s="1"/>
  <c r="AA356" i="31"/>
  <c r="AB411" i="30"/>
  <c r="AB415" i="32"/>
  <c r="AB352" i="25"/>
  <c r="AA407" i="31"/>
  <c r="AA411" i="27"/>
  <c r="AA414" i="33"/>
  <c r="AA350" i="29"/>
  <c r="AA357" i="26"/>
  <c r="AA407" i="27"/>
  <c r="AA408" i="33"/>
  <c r="M357" i="25"/>
  <c r="M413" i="25" s="1"/>
  <c r="AC282" i="28"/>
  <c r="AB406" i="29"/>
  <c r="AB354" i="29"/>
  <c r="AB407" i="29"/>
  <c r="AC285" i="29"/>
  <c r="AC283" i="31"/>
  <c r="AA410" i="28"/>
  <c r="AB411" i="26"/>
  <c r="S360" i="29"/>
  <c r="S420" i="29" s="1"/>
  <c r="AA357" i="27"/>
  <c r="AB407" i="32"/>
  <c r="AA408" i="32"/>
  <c r="AA351" i="26"/>
  <c r="AB410" i="28"/>
  <c r="AB413" i="29"/>
  <c r="S414" i="29"/>
  <c r="AA414" i="29" s="1"/>
  <c r="M357" i="28"/>
  <c r="M413" i="28" s="1"/>
  <c r="S360" i="25"/>
  <c r="S420" i="25" s="1"/>
  <c r="AA412" i="28"/>
  <c r="AA415" i="27"/>
  <c r="M349" i="28"/>
  <c r="AC276" i="32"/>
  <c r="AC277" i="32"/>
  <c r="AB356" i="30"/>
  <c r="AB409" i="28"/>
  <c r="AA410" i="25"/>
  <c r="AC283" i="28"/>
  <c r="K360" i="33"/>
  <c r="K420" i="33" s="1"/>
  <c r="S411" i="33"/>
  <c r="AA411" i="33" s="1"/>
  <c r="AB408" i="31"/>
  <c r="AA406" i="27"/>
  <c r="AB413" i="27"/>
  <c r="K405" i="32"/>
  <c r="U355" i="31"/>
  <c r="AC285" i="28"/>
  <c r="K360" i="27"/>
  <c r="K420" i="27" s="1"/>
  <c r="AA406" i="28"/>
  <c r="AA354" i="28"/>
  <c r="AB359" i="28"/>
  <c r="M351" i="32"/>
  <c r="M407" i="32" s="1"/>
  <c r="AA410" i="27"/>
  <c r="V76" i="25"/>
  <c r="V121" i="25" s="1" a="1"/>
  <c r="V121" i="25" s="1"/>
  <c r="V291" i="28" a="1"/>
  <c r="V291" i="28" s="1"/>
  <c r="V366" i="28" s="1"/>
  <c r="N283" i="31" a="1"/>
  <c r="N283" i="31" s="1"/>
  <c r="AB302" i="25"/>
  <c r="AB378" i="25" s="1"/>
  <c r="T414" i="25"/>
  <c r="AB414" i="25" s="1"/>
  <c r="T360" i="25"/>
  <c r="T420" i="25" s="1"/>
  <c r="V283" i="31" a="1"/>
  <c r="V283" i="31" s="1"/>
  <c r="V315" i="26" a="1"/>
  <c r="V315" i="26" s="1"/>
  <c r="V390" i="26" s="1"/>
  <c r="N290" i="26" a="1"/>
  <c r="N290" i="26" s="1"/>
  <c r="N365" i="26" s="1"/>
  <c r="AC285" i="32"/>
  <c r="M358" i="25"/>
  <c r="M414" i="25" s="1"/>
  <c r="T360" i="28"/>
  <c r="T420" i="28" s="1"/>
  <c r="T411" i="27"/>
  <c r="AB411" i="27" s="1"/>
  <c r="L395" i="30"/>
  <c r="T360" i="32"/>
  <c r="T420" i="32" s="1"/>
  <c r="AA411" i="26"/>
  <c r="AC373" i="32"/>
  <c r="V278" i="32" a="1"/>
  <c r="V278" i="32" s="1"/>
  <c r="V352" i="32" s="1"/>
  <c r="S414" i="31"/>
  <c r="AA414" i="31" s="1"/>
  <c r="AA408" i="27"/>
  <c r="AA415" i="32"/>
  <c r="AC280" i="28"/>
  <c r="AA406" i="25"/>
  <c r="AC282" i="25"/>
  <c r="S409" i="32"/>
  <c r="AA409" i="32" s="1"/>
  <c r="T411" i="32"/>
  <c r="AB411" i="32" s="1"/>
  <c r="AA414" i="28"/>
  <c r="S395" i="32"/>
  <c r="N69" i="25"/>
  <c r="N114" i="25" s="1" a="1"/>
  <c r="N114" i="25" s="1"/>
  <c r="T407" i="31"/>
  <c r="AB407" i="31" s="1"/>
  <c r="K405" i="26"/>
  <c r="V282" i="31" a="1"/>
  <c r="V282" i="31" s="1"/>
  <c r="AC283" i="25"/>
  <c r="AB157" i="30"/>
  <c r="S411" i="32"/>
  <c r="AA411" i="32" s="1"/>
  <c r="V318" i="29" a="1"/>
  <c r="V318" i="29" s="1"/>
  <c r="V393" i="29" s="1"/>
  <c r="AC308" i="31"/>
  <c r="AB351" i="31"/>
  <c r="U357" i="31"/>
  <c r="U413" i="31" s="1"/>
  <c r="V308" i="31" a="1"/>
  <c r="V308" i="31" s="1"/>
  <c r="M355" i="26"/>
  <c r="M411" i="26" s="1"/>
  <c r="S412" i="29"/>
  <c r="AA412" i="29" s="1"/>
  <c r="L405" i="33"/>
  <c r="M357" i="26"/>
  <c r="M413" i="26" s="1"/>
  <c r="V284" i="28" a="1"/>
  <c r="V284" i="28" s="1"/>
  <c r="AA356" i="29"/>
  <c r="T412" i="25"/>
  <c r="AB412" i="25" s="1"/>
  <c r="L360" i="31"/>
  <c r="L420" i="31" s="1"/>
  <c r="AC373" i="25"/>
  <c r="V291" i="25" a="1"/>
  <c r="V291" i="25" s="1"/>
  <c r="V366" i="25" s="1"/>
  <c r="L394" i="31"/>
  <c r="L422" i="31" s="1"/>
  <c r="AA157" i="28"/>
  <c r="V70" i="25"/>
  <c r="V115" i="25" s="1" a="1"/>
  <c r="V115" i="25" s="1"/>
  <c r="T409" i="33"/>
  <c r="AB409" i="33" s="1"/>
  <c r="AB123" i="30"/>
  <c r="V295" i="25" a="1"/>
  <c r="V295" i="25" s="1"/>
  <c r="V370" i="25" s="1"/>
  <c r="M349" i="25"/>
  <c r="L394" i="32"/>
  <c r="L422" i="32" s="1"/>
  <c r="AB383" i="32"/>
  <c r="AB412" i="30"/>
  <c r="N75" i="26"/>
  <c r="N120" i="26" s="1" a="1"/>
  <c r="N120" i="26" s="1"/>
  <c r="AC280" i="31"/>
  <c r="M351" i="26"/>
  <c r="M407" i="26" s="1"/>
  <c r="K395" i="26"/>
  <c r="L360" i="29"/>
  <c r="L420" i="29" s="1"/>
  <c r="L406" i="30"/>
  <c r="AB406" i="30" s="1"/>
  <c r="L405" i="32"/>
  <c r="L408" i="30"/>
  <c r="AB408" i="30" s="1"/>
  <c r="N290" i="28" a="1"/>
  <c r="N290" i="28" s="1"/>
  <c r="N365" i="28" s="1"/>
  <c r="N77" i="26"/>
  <c r="N122" i="26" s="1" a="1"/>
  <c r="N122" i="26" s="1"/>
  <c r="AC371" i="32"/>
  <c r="M356" i="26"/>
  <c r="M412" i="26" s="1"/>
  <c r="AC371" i="33"/>
  <c r="AC349" i="31"/>
  <c r="AC284" i="25"/>
  <c r="N285" i="25" a="1"/>
  <c r="N285" i="25" s="1"/>
  <c r="U415" i="33"/>
  <c r="K360" i="31"/>
  <c r="K420" i="31" s="1"/>
  <c r="V72" i="26"/>
  <c r="V117" i="26" s="1" a="1"/>
  <c r="V117" i="26" s="1"/>
  <c r="N292" i="25" a="1"/>
  <c r="N292" i="25" s="1"/>
  <c r="N367" i="25" s="1"/>
  <c r="AB123" i="25"/>
  <c r="L395" i="29"/>
  <c r="M354" i="28"/>
  <c r="M410" i="28" s="1"/>
  <c r="AC390" i="32"/>
  <c r="AC386" i="25"/>
  <c r="V295" i="28" a="1"/>
  <c r="V295" i="28" s="1"/>
  <c r="V370" i="28" s="1"/>
  <c r="L395" i="26"/>
  <c r="AC284" i="28"/>
  <c r="V312" i="29" a="1"/>
  <c r="V312" i="29" s="1"/>
  <c r="V387" i="29" s="1"/>
  <c r="N314" i="29" a="1"/>
  <c r="N314" i="29" s="1"/>
  <c r="N389" i="29" s="1"/>
  <c r="T395" i="31"/>
  <c r="S395" i="25"/>
  <c r="M410" i="32"/>
  <c r="V75" i="30"/>
  <c r="V120" i="30" s="1" a="1"/>
  <c r="V120" i="30" s="1"/>
  <c r="N74" i="25"/>
  <c r="N119" i="25" s="1" a="1"/>
  <c r="N119" i="25" s="1"/>
  <c r="K395" i="29"/>
  <c r="N316" i="28" a="1"/>
  <c r="N316" i="28" s="1"/>
  <c r="N391" i="28" s="1"/>
  <c r="AC366" i="31"/>
  <c r="M415" i="32"/>
  <c r="N70" i="25"/>
  <c r="N115" i="25" s="1" a="1"/>
  <c r="N115" i="25" s="1"/>
  <c r="AC376" i="25"/>
  <c r="M350" i="28"/>
  <c r="M406" i="28" s="1"/>
  <c r="AC389" i="29"/>
  <c r="AB123" i="32"/>
  <c r="V277" i="26" a="1"/>
  <c r="V277" i="26" s="1"/>
  <c r="M356" i="25"/>
  <c r="M412" i="25" s="1"/>
  <c r="AC371" i="25"/>
  <c r="T360" i="33"/>
  <c r="T420" i="33" s="1"/>
  <c r="M413" i="29"/>
  <c r="AB157" i="25"/>
  <c r="AC391" i="29"/>
  <c r="M415" i="29"/>
  <c r="V68" i="25"/>
  <c r="V113" i="25" s="1" a="1"/>
  <c r="V113" i="25" s="1"/>
  <c r="T395" i="25"/>
  <c r="L395" i="27"/>
  <c r="AA157" i="31"/>
  <c r="AC365" i="33"/>
  <c r="V69" i="28"/>
  <c r="V114" i="28" s="1" a="1"/>
  <c r="V114" i="28" s="1"/>
  <c r="U411" i="29"/>
  <c r="T360" i="27"/>
  <c r="T420" i="27" s="1"/>
  <c r="M405" i="33"/>
  <c r="T414" i="27"/>
  <c r="AB414" i="27" s="1"/>
  <c r="M352" i="25"/>
  <c r="M408" i="25" s="1"/>
  <c r="AA157" i="27"/>
  <c r="AC309" i="32"/>
  <c r="M319" i="32"/>
  <c r="K360" i="28"/>
  <c r="K420" i="28" s="1"/>
  <c r="V73" i="26"/>
  <c r="V118" i="26" s="1" a="1"/>
  <c r="V118" i="26" s="1"/>
  <c r="AC368" i="26"/>
  <c r="M408" i="32"/>
  <c r="T412" i="31"/>
  <c r="AB412" i="31" s="1"/>
  <c r="M410" i="29"/>
  <c r="AC387" i="25"/>
  <c r="AB157" i="32"/>
  <c r="L360" i="27"/>
  <c r="L420" i="27" s="1"/>
  <c r="T406" i="28"/>
  <c r="AB406" i="28" s="1"/>
  <c r="M353" i="28"/>
  <c r="AC375" i="29"/>
  <c r="M355" i="28"/>
  <c r="M411" i="28" s="1"/>
  <c r="M412" i="32"/>
  <c r="M408" i="29"/>
  <c r="N310" i="26" a="1"/>
  <c r="N310" i="26" s="1"/>
  <c r="N385" i="26" s="1"/>
  <c r="AC385" i="29"/>
  <c r="L415" i="30"/>
  <c r="AB415" i="30" s="1"/>
  <c r="AB377" i="28"/>
  <c r="M411" i="29"/>
  <c r="AC355" i="29"/>
  <c r="M405" i="29"/>
  <c r="AC135" i="20"/>
  <c r="AC367" i="25"/>
  <c r="AC295" i="28"/>
  <c r="M370" i="28"/>
  <c r="AC370" i="28" s="1"/>
  <c r="U351" i="31"/>
  <c r="AC276" i="29"/>
  <c r="U350" i="29"/>
  <c r="AC371" i="28"/>
  <c r="AC389" i="33"/>
  <c r="AC372" i="28"/>
  <c r="AC384" i="31"/>
  <c r="M353" i="25"/>
  <c r="M409" i="25" s="1"/>
  <c r="AC375" i="33"/>
  <c r="AC297" i="32"/>
  <c r="U372" i="32"/>
  <c r="AC372" i="32" s="1"/>
  <c r="M354" i="31"/>
  <c r="T377" i="27"/>
  <c r="T421" i="27" s="1"/>
  <c r="AB421" i="27" s="1"/>
  <c r="T377" i="26"/>
  <c r="T421" i="26" s="1"/>
  <c r="AB421" i="26" s="1"/>
  <c r="AC276" i="33"/>
  <c r="U350" i="33"/>
  <c r="AC312" i="32"/>
  <c r="U387" i="32"/>
  <c r="AC387" i="32" s="1"/>
  <c r="AC383" i="29"/>
  <c r="AC315" i="25"/>
  <c r="U390" i="25"/>
  <c r="AC390" i="25" s="1"/>
  <c r="AC299" i="25"/>
  <c r="U374" i="25"/>
  <c r="AC374" i="25" s="1"/>
  <c r="M359" i="28"/>
  <c r="M415" i="28" s="1"/>
  <c r="AC390" i="33"/>
  <c r="AC317" i="25"/>
  <c r="U392" i="25"/>
  <c r="AC392" i="25" s="1"/>
  <c r="AA395" i="30"/>
  <c r="L413" i="30"/>
  <c r="AB413" i="30" s="1"/>
  <c r="AC310" i="28"/>
  <c r="M385" i="28"/>
  <c r="AC385" i="28" s="1"/>
  <c r="AC384" i="25"/>
  <c r="AC316" i="32"/>
  <c r="M391" i="32"/>
  <c r="AC299" i="29"/>
  <c r="U374" i="29"/>
  <c r="AC374" i="29" s="1"/>
  <c r="AC309" i="29"/>
  <c r="U384" i="29"/>
  <c r="AC384" i="29" s="1"/>
  <c r="AC369" i="33"/>
  <c r="AC295" i="32"/>
  <c r="U370" i="32"/>
  <c r="AC370" i="32" s="1"/>
  <c r="AC316" i="25"/>
  <c r="U391" i="25"/>
  <c r="AC391" i="25" s="1"/>
  <c r="M377" i="25"/>
  <c r="M421" i="25" s="1"/>
  <c r="AC365" i="29"/>
  <c r="AC284" i="33"/>
  <c r="M358" i="33"/>
  <c r="M409" i="32"/>
  <c r="L410" i="30"/>
  <c r="AB410" i="30" s="1"/>
  <c r="AC293" i="28"/>
  <c r="M368" i="28"/>
  <c r="AC368" i="28" s="1"/>
  <c r="AC292" i="29"/>
  <c r="U367" i="29"/>
  <c r="AC367" i="29" s="1"/>
  <c r="K395" i="25"/>
  <c r="M351" i="28"/>
  <c r="AC314" i="25"/>
  <c r="U389" i="25"/>
  <c r="AC389" i="25" s="1"/>
  <c r="M111" i="26" a="1"/>
  <c r="M111" i="26" s="1"/>
  <c r="M123" i="26" s="1"/>
  <c r="AC388" i="28"/>
  <c r="AB157" i="26"/>
  <c r="AC300" i="25"/>
  <c r="U375" i="25"/>
  <c r="AC375" i="25" s="1"/>
  <c r="M349" i="26"/>
  <c r="AC317" i="33"/>
  <c r="M392" i="33"/>
  <c r="AC392" i="33" s="1"/>
  <c r="AC312" i="29"/>
  <c r="U387" i="29"/>
  <c r="AC387" i="29" s="1"/>
  <c r="AC293" i="31"/>
  <c r="U368" i="31"/>
  <c r="M302" i="32"/>
  <c r="M378" i="32" s="1"/>
  <c r="M366" i="32"/>
  <c r="M377" i="32" s="1"/>
  <c r="M421" i="32" s="1"/>
  <c r="AC383" i="33"/>
  <c r="AA286" i="33"/>
  <c r="AC279" i="32"/>
  <c r="U353" i="32"/>
  <c r="AC318" i="31"/>
  <c r="M393" i="31"/>
  <c r="AC393" i="31" s="1"/>
  <c r="L360" i="26"/>
  <c r="L420" i="26" s="1"/>
  <c r="M356" i="28"/>
  <c r="M412" i="28" s="1"/>
  <c r="AC366" i="33"/>
  <c r="AC295" i="29"/>
  <c r="U370" i="29"/>
  <c r="AC370" i="29" s="1"/>
  <c r="AC311" i="33"/>
  <c r="M386" i="33"/>
  <c r="AC386" i="33" s="1"/>
  <c r="K395" i="28"/>
  <c r="AC369" i="25"/>
  <c r="AC295" i="26"/>
  <c r="M370" i="26"/>
  <c r="M377" i="26" s="1"/>
  <c r="M421" i="26" s="1"/>
  <c r="M352" i="26"/>
  <c r="M408" i="26" s="1"/>
  <c r="N317" i="28" a="1"/>
  <c r="N317" i="28" s="1"/>
  <c r="N392" i="28" s="1"/>
  <c r="T395" i="33"/>
  <c r="M352" i="28"/>
  <c r="M408" i="28" s="1"/>
  <c r="V285" i="31" a="1"/>
  <c r="V285" i="31" s="1"/>
  <c r="M383" i="26"/>
  <c r="U355" i="32"/>
  <c r="AC355" i="32" s="1"/>
  <c r="L377" i="30"/>
  <c r="L421" i="30" s="1"/>
  <c r="AB421" i="30" s="1"/>
  <c r="AB365" i="30"/>
  <c r="AB377" i="30" s="1"/>
  <c r="AB377" i="25"/>
  <c r="AC317" i="28"/>
  <c r="U392" i="28"/>
  <c r="AC392" i="28" s="1"/>
  <c r="AC385" i="33"/>
  <c r="AC285" i="31"/>
  <c r="M359" i="31"/>
  <c r="AC359" i="31" s="1"/>
  <c r="AC375" i="31"/>
  <c r="L395" i="32"/>
  <c r="S360" i="33"/>
  <c r="S420" i="33" s="1"/>
  <c r="AC293" i="29"/>
  <c r="M368" i="29"/>
  <c r="M407" i="29" s="1"/>
  <c r="AC369" i="29"/>
  <c r="T360" i="29"/>
  <c r="T420" i="29" s="1"/>
  <c r="U351" i="32"/>
  <c r="AB377" i="27"/>
  <c r="T377" i="25"/>
  <c r="T421" i="25" s="1"/>
  <c r="AB421" i="25" s="1"/>
  <c r="AA123" i="26"/>
  <c r="AC309" i="26"/>
  <c r="U384" i="26"/>
  <c r="AC384" i="26" s="1"/>
  <c r="AC300" i="28"/>
  <c r="U375" i="28"/>
  <c r="AC375" i="28" s="1"/>
  <c r="K360" i="32"/>
  <c r="K420" i="32" s="1"/>
  <c r="AC370" i="25"/>
  <c r="AC390" i="29"/>
  <c r="AC298" i="31"/>
  <c r="U373" i="31"/>
  <c r="AC373" i="31" s="1"/>
  <c r="AC391" i="31"/>
  <c r="M358" i="28"/>
  <c r="M414" i="28" s="1"/>
  <c r="AC388" i="26"/>
  <c r="M350" i="25"/>
  <c r="M406" i="25" s="1"/>
  <c r="AC389" i="26"/>
  <c r="AC390" i="26"/>
  <c r="AC371" i="29"/>
  <c r="S360" i="26"/>
  <c r="S420" i="26" s="1"/>
  <c r="AC292" i="26"/>
  <c r="U367" i="26"/>
  <c r="AC368" i="25"/>
  <c r="AC318" i="26"/>
  <c r="U393" i="26"/>
  <c r="AC393" i="26" s="1"/>
  <c r="AC385" i="26"/>
  <c r="AC282" i="31"/>
  <c r="U356" i="31"/>
  <c r="AC371" i="26"/>
  <c r="AC372" i="26"/>
  <c r="AC386" i="29"/>
  <c r="AC373" i="26"/>
  <c r="U359" i="32"/>
  <c r="L409" i="30"/>
  <c r="AB409" i="30" s="1"/>
  <c r="AB368" i="33"/>
  <c r="AB377" i="33" s="1"/>
  <c r="T377" i="33"/>
  <c r="T421" i="33" s="1"/>
  <c r="AB421" i="33" s="1"/>
  <c r="AC388" i="29"/>
  <c r="AC391" i="28"/>
  <c r="AC393" i="25"/>
  <c r="AC373" i="29"/>
  <c r="AC315" i="31"/>
  <c r="U390" i="31"/>
  <c r="AC390" i="31" s="1"/>
  <c r="L360" i="32"/>
  <c r="L420" i="32" s="1"/>
  <c r="AC387" i="26"/>
  <c r="AC365" i="25"/>
  <c r="AC391" i="33"/>
  <c r="L360" i="33"/>
  <c r="L420" i="33" s="1"/>
  <c r="K360" i="29"/>
  <c r="K420" i="29" s="1"/>
  <c r="AB366" i="29"/>
  <c r="AB377" i="29" s="1"/>
  <c r="T377" i="29"/>
  <c r="T421" i="29" s="1"/>
  <c r="AB421" i="29" s="1"/>
  <c r="M351" i="33"/>
  <c r="M383" i="32"/>
  <c r="AC383" i="32" s="1"/>
  <c r="AC294" i="31"/>
  <c r="U369" i="31"/>
  <c r="AC369" i="31" s="1"/>
  <c r="AC385" i="25"/>
  <c r="AC297" i="31"/>
  <c r="U372" i="31"/>
  <c r="AC372" i="31" s="1"/>
  <c r="AC318" i="29"/>
  <c r="U393" i="29"/>
  <c r="AC393" i="29" s="1"/>
  <c r="AC386" i="28"/>
  <c r="M351" i="25"/>
  <c r="M407" i="25" s="1"/>
  <c r="T395" i="27"/>
  <c r="T395" i="26"/>
  <c r="U358" i="32"/>
  <c r="AC358" i="32" s="1"/>
  <c r="U353" i="29"/>
  <c r="AC293" i="33"/>
  <c r="M368" i="33"/>
  <c r="AC368" i="33" s="1"/>
  <c r="AC301" i="33"/>
  <c r="M376" i="33"/>
  <c r="AC376" i="33" s="1"/>
  <c r="AC299" i="26"/>
  <c r="U374" i="26"/>
  <c r="AC374" i="26" s="1"/>
  <c r="AC372" i="29"/>
  <c r="AC299" i="28"/>
  <c r="U374" i="28"/>
  <c r="AC374" i="28" s="1"/>
  <c r="AC278" i="31"/>
  <c r="U352" i="31"/>
  <c r="AC317" i="31"/>
  <c r="M392" i="31"/>
  <c r="AC392" i="31" s="1"/>
  <c r="AC295" i="31"/>
  <c r="U370" i="31"/>
  <c r="AC370" i="31" s="1"/>
  <c r="AC393" i="33"/>
  <c r="AC314" i="31"/>
  <c r="U389" i="31"/>
  <c r="AC389" i="31" s="1"/>
  <c r="M353" i="26"/>
  <c r="L360" i="28"/>
  <c r="L420" i="28" s="1"/>
  <c r="AC369" i="28"/>
  <c r="AC388" i="33"/>
  <c r="AC374" i="32"/>
  <c r="AC300" i="32"/>
  <c r="U375" i="32"/>
  <c r="AC375" i="32" s="1"/>
  <c r="AC293" i="32"/>
  <c r="U368" i="32"/>
  <c r="AC368" i="32" s="1"/>
  <c r="AC374" i="33"/>
  <c r="AC369" i="32"/>
  <c r="G15" i="31"/>
  <c r="T377" i="28"/>
  <c r="T421" i="28" s="1"/>
  <c r="AB421" i="28" s="1"/>
  <c r="L414" i="30"/>
  <c r="AB414" i="30" s="1"/>
  <c r="AC291" i="28"/>
  <c r="U366" i="28"/>
  <c r="AC366" i="28" s="1"/>
  <c r="AA157" i="26"/>
  <c r="AC312" i="31"/>
  <c r="U387" i="31"/>
  <c r="AC387" i="31" s="1"/>
  <c r="AC301" i="29"/>
  <c r="U376" i="29"/>
  <c r="AC376" i="29" s="1"/>
  <c r="S395" i="33"/>
  <c r="AC317" i="32"/>
  <c r="U392" i="32"/>
  <c r="AC392" i="32" s="1"/>
  <c r="AC310" i="32"/>
  <c r="U385" i="32"/>
  <c r="AC385" i="32" s="1"/>
  <c r="T360" i="26"/>
  <c r="T420" i="26" s="1"/>
  <c r="T395" i="29"/>
  <c r="S360" i="27"/>
  <c r="S420" i="27" s="1"/>
  <c r="AB367" i="31"/>
  <c r="AB377" i="31" s="1"/>
  <c r="T377" i="31"/>
  <c r="T421" i="31" s="1"/>
  <c r="AB421" i="31" s="1"/>
  <c r="AC298" i="28"/>
  <c r="U373" i="28"/>
  <c r="AC373" i="28" s="1"/>
  <c r="K395" i="31"/>
  <c r="AC301" i="32"/>
  <c r="U376" i="32"/>
  <c r="AC376" i="32" s="1"/>
  <c r="K360" i="26"/>
  <c r="K420" i="26" s="1"/>
  <c r="AC376" i="28"/>
  <c r="AC388" i="25"/>
  <c r="V294" i="28" a="1"/>
  <c r="V294" i="28" s="1"/>
  <c r="V369" i="28" s="1"/>
  <c r="AC301" i="31"/>
  <c r="M376" i="31"/>
  <c r="AC376" i="31" s="1"/>
  <c r="AC370" i="33"/>
  <c r="AC292" i="32"/>
  <c r="U367" i="32"/>
  <c r="AC367" i="32" s="1"/>
  <c r="AC366" i="29"/>
  <c r="M354" i="25"/>
  <c r="M410" i="25" s="1"/>
  <c r="AC291" i="25"/>
  <c r="U366" i="25"/>
  <c r="AC366" i="25" s="1"/>
  <c r="AC386" i="32"/>
  <c r="L395" i="31"/>
  <c r="AB367" i="32"/>
  <c r="AB377" i="32" s="1"/>
  <c r="T377" i="32"/>
  <c r="T421" i="32" s="1"/>
  <c r="AB421" i="32" s="1"/>
  <c r="AC300" i="26"/>
  <c r="U375" i="26"/>
  <c r="AC375" i="26" s="1"/>
  <c r="AC299" i="31"/>
  <c r="M374" i="31"/>
  <c r="AC374" i="31" s="1"/>
  <c r="AC315" i="28"/>
  <c r="U390" i="28"/>
  <c r="AC390" i="28" s="1"/>
  <c r="AC318" i="32"/>
  <c r="U393" i="32"/>
  <c r="AC393" i="32" s="1"/>
  <c r="AC309" i="28"/>
  <c r="U384" i="28"/>
  <c r="AC384" i="28" s="1"/>
  <c r="AC387" i="33"/>
  <c r="AC387" i="28"/>
  <c r="K360" i="25"/>
  <c r="K420" i="25" s="1"/>
  <c r="AC386" i="26"/>
  <c r="AC372" i="33"/>
  <c r="AC365" i="28"/>
  <c r="S360" i="31"/>
  <c r="S420" i="31" s="1"/>
  <c r="AC373" i="33"/>
  <c r="N309" i="28" a="1"/>
  <c r="N309" i="28" s="1"/>
  <c r="N384" i="28" s="1"/>
  <c r="AC316" i="26"/>
  <c r="U391" i="26"/>
  <c r="AC391" i="26" s="1"/>
  <c r="AC296" i="31"/>
  <c r="M371" i="31"/>
  <c r="U107" i="30"/>
  <c r="AC317" i="26"/>
  <c r="U392" i="26"/>
  <c r="AC392" i="26" s="1"/>
  <c r="AC292" i="33"/>
  <c r="U367" i="33"/>
  <c r="AC392" i="29"/>
  <c r="AC292" i="28"/>
  <c r="U367" i="28"/>
  <c r="AC367" i="28" s="1"/>
  <c r="AC393" i="28"/>
  <c r="M383" i="25"/>
  <c r="AC369" i="26"/>
  <c r="AC388" i="32"/>
  <c r="AC389" i="28"/>
  <c r="AA123" i="31"/>
  <c r="AC367" i="31"/>
  <c r="AA361" i="30"/>
  <c r="M359" i="25"/>
  <c r="M415" i="25" s="1"/>
  <c r="AC314" i="32"/>
  <c r="U389" i="32"/>
  <c r="AC389" i="32" s="1"/>
  <c r="U356" i="32"/>
  <c r="AC356" i="32" s="1"/>
  <c r="AB377" i="26"/>
  <c r="M302" i="31"/>
  <c r="M378" i="31" s="1"/>
  <c r="V294" i="26" a="1"/>
  <c r="V294" i="26" s="1"/>
  <c r="V369" i="26" s="1"/>
  <c r="M319" i="31"/>
  <c r="U111" i="26" a="1"/>
  <c r="U111" i="26" s="1"/>
  <c r="U348" i="26" s="1"/>
  <c r="N310" i="25" a="1"/>
  <c r="N310" i="25" s="1"/>
  <c r="N385" i="25" s="1"/>
  <c r="AC291" i="31"/>
  <c r="N299" i="28" a="1"/>
  <c r="N299" i="28" s="1"/>
  <c r="N374" i="28" s="1"/>
  <c r="AC294" i="29"/>
  <c r="AC284" i="29"/>
  <c r="AC301" i="25"/>
  <c r="N73" i="25"/>
  <c r="N118" i="25" s="1" a="1"/>
  <c r="N118" i="25" s="1"/>
  <c r="M107" i="27"/>
  <c r="N344" i="33"/>
  <c r="AB157" i="28"/>
  <c r="AB123" i="26"/>
  <c r="AB123" i="28"/>
  <c r="M107" i="26"/>
  <c r="M286" i="31"/>
  <c r="V296" i="31" a="1"/>
  <c r="V296" i="31" s="1"/>
  <c r="V371" i="31" s="1"/>
  <c r="M286" i="29"/>
  <c r="M286" i="32"/>
  <c r="N282" i="28" a="1"/>
  <c r="N282" i="28" s="1"/>
  <c r="U111" i="28" a="1"/>
  <c r="U111" i="28" s="1"/>
  <c r="U123" i="28" s="1"/>
  <c r="AC281" i="33"/>
  <c r="AC318" i="25"/>
  <c r="N315" i="28" a="1"/>
  <c r="N315" i="28" s="1"/>
  <c r="N390" i="28" s="1"/>
  <c r="AC310" i="29"/>
  <c r="AC296" i="25"/>
  <c r="AC275" i="31"/>
  <c r="AB157" i="33"/>
  <c r="N77" i="28"/>
  <c r="N122" i="28" s="1" a="1"/>
  <c r="N122" i="28" s="1"/>
  <c r="N270" i="28"/>
  <c r="AC296" i="29"/>
  <c r="U123" i="27"/>
  <c r="V301" i="26" a="1"/>
  <c r="V301" i="26" s="1"/>
  <c r="V376" i="26" s="1"/>
  <c r="V75" i="26"/>
  <c r="V120" i="26" s="1" a="1"/>
  <c r="V120" i="26" s="1"/>
  <c r="V313" i="29" a="1"/>
  <c r="V313" i="29" s="1"/>
  <c r="V388" i="29" s="1"/>
  <c r="V316" i="29" a="1"/>
  <c r="V316" i="29" s="1"/>
  <c r="V391" i="29" s="1"/>
  <c r="AA157" i="29"/>
  <c r="N73" i="26"/>
  <c r="N118" i="26" s="1" a="1"/>
  <c r="N118" i="26" s="1"/>
  <c r="N275" i="28" a="1"/>
  <c r="N275" i="28" s="1"/>
  <c r="AC281" i="29"/>
  <c r="N76" i="26"/>
  <c r="N121" i="26" s="1" a="1"/>
  <c r="N121" i="26" s="1"/>
  <c r="N71" i="26"/>
  <c r="N116" i="26" s="1" a="1"/>
  <c r="N116" i="26" s="1"/>
  <c r="AA123" i="32"/>
  <c r="AC279" i="25"/>
  <c r="N291" i="28" a="1"/>
  <c r="N291" i="28" s="1"/>
  <c r="AC279" i="28"/>
  <c r="AC132" i="20"/>
  <c r="M123" i="30"/>
  <c r="AC316" i="28"/>
  <c r="AC297" i="25"/>
  <c r="N157" i="29"/>
  <c r="AC291" i="29"/>
  <c r="AC280" i="33"/>
  <c r="AB286" i="26"/>
  <c r="AC311" i="29"/>
  <c r="AC136" i="20"/>
  <c r="U111" i="25" a="1"/>
  <c r="U111" i="25" s="1"/>
  <c r="U123" i="25" s="1"/>
  <c r="AC278" i="26"/>
  <c r="AC298" i="25"/>
  <c r="AC316" i="33"/>
  <c r="AC278" i="29"/>
  <c r="V77" i="25"/>
  <c r="V122" i="25" s="1" a="1"/>
  <c r="V122" i="25" s="1"/>
  <c r="AC285" i="25"/>
  <c r="N294" i="26" a="1"/>
  <c r="N294" i="26" s="1"/>
  <c r="AC308" i="25"/>
  <c r="U350" i="26"/>
  <c r="AC113" i="26"/>
  <c r="U349" i="26"/>
  <c r="AC112" i="26"/>
  <c r="U350" i="25"/>
  <c r="AC113" i="25"/>
  <c r="AC120" i="30"/>
  <c r="U351" i="26"/>
  <c r="AC114" i="26"/>
  <c r="AC309" i="25"/>
  <c r="N281" i="32" a="1"/>
  <c r="N281" i="32" s="1"/>
  <c r="N297" i="32" a="1"/>
  <c r="N297" i="32" s="1"/>
  <c r="N372" i="32" s="1"/>
  <c r="AC313" i="29"/>
  <c r="V66" i="25"/>
  <c r="V145" i="25" s="1" a="1"/>
  <c r="V145" i="25" s="1"/>
  <c r="AB349" i="31"/>
  <c r="T405" i="31"/>
  <c r="N316" i="25" a="1"/>
  <c r="N316" i="25" s="1"/>
  <c r="N391" i="25" s="1"/>
  <c r="N283" i="25" a="1"/>
  <c r="N283" i="25" s="1"/>
  <c r="N311" i="25" a="1"/>
  <c r="N311" i="25" s="1"/>
  <c r="N386" i="25" s="1"/>
  <c r="V301" i="29" a="1"/>
  <c r="V301" i="29" s="1"/>
  <c r="V376" i="29" s="1"/>
  <c r="V285" i="29" a="1"/>
  <c r="V285" i="29" s="1"/>
  <c r="V359" i="29" s="1"/>
  <c r="M276" i="30" a="1"/>
  <c r="M276" i="30" s="1"/>
  <c r="M350" i="30" s="1"/>
  <c r="N217" i="30"/>
  <c r="M292" i="30" a="1"/>
  <c r="M292" i="30" s="1"/>
  <c r="M367" i="30" s="1"/>
  <c r="M309" i="30" a="1"/>
  <c r="M309" i="30" s="1"/>
  <c r="M384" i="30" s="1"/>
  <c r="AA123" i="29"/>
  <c r="S394" i="26"/>
  <c r="S422" i="26" s="1"/>
  <c r="AA382" i="26"/>
  <c r="N291" i="29" a="1"/>
  <c r="N291" i="29" s="1"/>
  <c r="N366" i="29" s="1"/>
  <c r="N308" i="29" a="1"/>
  <c r="N308" i="29" s="1"/>
  <c r="N383" i="29" s="1"/>
  <c r="N275" i="29" a="1"/>
  <c r="N275" i="29" s="1"/>
  <c r="N349" i="29" s="1"/>
  <c r="L404" i="30"/>
  <c r="L361" i="30"/>
  <c r="AD131" i="33"/>
  <c r="AD140" i="29"/>
  <c r="AC300" i="29"/>
  <c r="N146" i="26" a="1"/>
  <c r="N146" i="26" s="1"/>
  <c r="N67" i="26"/>
  <c r="N112" i="26" s="1" a="1"/>
  <c r="N112" i="26" s="1"/>
  <c r="V71" i="26"/>
  <c r="V116" i="26" s="1" a="1"/>
  <c r="V116" i="26" s="1"/>
  <c r="AB302" i="31"/>
  <c r="AB378" i="31" s="1"/>
  <c r="M286" i="28"/>
  <c r="U355" i="28"/>
  <c r="AC118" i="28"/>
  <c r="U302" i="31"/>
  <c r="U378" i="31" s="1"/>
  <c r="AC290" i="31"/>
  <c r="AD146" i="29"/>
  <c r="V224" i="30"/>
  <c r="U316" i="30" a="1"/>
  <c r="U316" i="30" s="1"/>
  <c r="U391" i="30" s="1"/>
  <c r="U283" i="30" a="1"/>
  <c r="U283" i="30" s="1"/>
  <c r="U357" i="30" s="1"/>
  <c r="U299" i="30" a="1"/>
  <c r="U299" i="30" s="1"/>
  <c r="U374" i="30" s="1"/>
  <c r="AD136" i="33"/>
  <c r="AB286" i="33"/>
  <c r="AC313" i="33"/>
  <c r="AC299" i="32"/>
  <c r="N301" i="28" a="1"/>
  <c r="N301" i="28" s="1"/>
  <c r="N376" i="28" s="1"/>
  <c r="V283" i="25" a="1"/>
  <c r="V283" i="25" s="1"/>
  <c r="V316" i="25" a="1"/>
  <c r="V316" i="25" s="1"/>
  <c r="V391" i="25" s="1"/>
  <c r="V299" i="25" a="1"/>
  <c r="V299" i="25" s="1"/>
  <c r="V374" i="25" s="1"/>
  <c r="AC280" i="32"/>
  <c r="AC312" i="26"/>
  <c r="AD135" i="33"/>
  <c r="M111" i="28" a="1"/>
  <c r="M111" i="28" s="1"/>
  <c r="V292" i="31" a="1"/>
  <c r="V292" i="31" s="1"/>
  <c r="V367" i="31" s="1"/>
  <c r="U349" i="25"/>
  <c r="AC112" i="25"/>
  <c r="V278" i="31" a="1"/>
  <c r="V278" i="31" s="1"/>
  <c r="V294" i="31" a="1"/>
  <c r="V294" i="31" s="1"/>
  <c r="N74" i="28"/>
  <c r="N119" i="28" s="1" a="1"/>
  <c r="N119" i="28" s="1"/>
  <c r="N72" i="28"/>
  <c r="N117" i="28" s="1" a="1"/>
  <c r="N117" i="28" s="1"/>
  <c r="N280" i="31" a="1"/>
  <c r="N280" i="31" s="1"/>
  <c r="N296" i="31" a="1"/>
  <c r="N296" i="31" s="1"/>
  <c r="N216" i="27"/>
  <c r="M308" i="27" a="1"/>
  <c r="M308" i="27" s="1"/>
  <c r="M291" i="27" a="1"/>
  <c r="M291" i="27" s="1"/>
  <c r="M366" i="27" s="1"/>
  <c r="M275" i="27" a="1"/>
  <c r="M275" i="27" s="1"/>
  <c r="M349" i="27" s="1"/>
  <c r="T404" i="26"/>
  <c r="T361" i="26"/>
  <c r="AB348" i="26"/>
  <c r="AB157" i="29"/>
  <c r="V76" i="30"/>
  <c r="V121" i="30" s="1" a="1"/>
  <c r="V121" i="30" s="1"/>
  <c r="U351" i="28"/>
  <c r="AC114" i="28"/>
  <c r="N76" i="27"/>
  <c r="N121" i="27" s="1" a="1"/>
  <c r="N121" i="27" s="1"/>
  <c r="V66" i="27"/>
  <c r="V111" i="27" s="1" a="1"/>
  <c r="V111" i="27" s="1"/>
  <c r="M286" i="33"/>
  <c r="AD140" i="28"/>
  <c r="AC111" i="30"/>
  <c r="U123" i="30"/>
  <c r="N75" i="25"/>
  <c r="N120" i="25" s="1" a="1"/>
  <c r="N120" i="25" s="1"/>
  <c r="N66" i="25"/>
  <c r="N145" i="25" s="1" a="1"/>
  <c r="N145" i="25" s="1"/>
  <c r="M319" i="29"/>
  <c r="T361" i="25"/>
  <c r="AB348" i="25"/>
  <c r="T404" i="25"/>
  <c r="N275" i="25" a="1"/>
  <c r="N275" i="25" s="1"/>
  <c r="N291" i="25" a="1"/>
  <c r="N291" i="25" s="1"/>
  <c r="N366" i="25" s="1"/>
  <c r="N308" i="25" a="1"/>
  <c r="N308" i="25" s="1"/>
  <c r="U107" i="26"/>
  <c r="V276" i="29" a="1"/>
  <c r="V276" i="29" s="1"/>
  <c r="V350" i="29" s="1"/>
  <c r="V292" i="29" a="1"/>
  <c r="V292" i="29" s="1"/>
  <c r="V367" i="29" s="1"/>
  <c r="N225" i="30"/>
  <c r="M300" i="30" a="1"/>
  <c r="M300" i="30" s="1"/>
  <c r="M375" i="30" s="1"/>
  <c r="M284" i="30" a="1"/>
  <c r="M284" i="30" s="1"/>
  <c r="M358" i="30" s="1"/>
  <c r="M317" i="30" a="1"/>
  <c r="M317" i="30" s="1"/>
  <c r="M392" i="30" s="1"/>
  <c r="AB349" i="28"/>
  <c r="T405" i="28"/>
  <c r="N282" i="29" a="1"/>
  <c r="N282" i="29" s="1"/>
  <c r="N298" i="29" a="1"/>
  <c r="N298" i="29" s="1"/>
  <c r="N373" i="29" s="1"/>
  <c r="N315" i="29" a="1"/>
  <c r="N315" i="29" s="1"/>
  <c r="N390" i="29" s="1"/>
  <c r="L404" i="29"/>
  <c r="L361" i="29"/>
  <c r="AD148" i="33"/>
  <c r="V317" i="29" a="1"/>
  <c r="V317" i="29" s="1"/>
  <c r="V392" i="29" s="1"/>
  <c r="N68" i="26"/>
  <c r="N113" i="26" s="1" a="1"/>
  <c r="N113" i="26" s="1"/>
  <c r="N291" i="26" a="1"/>
  <c r="N291" i="26" s="1"/>
  <c r="N366" i="26" s="1"/>
  <c r="N308" i="26" a="1"/>
  <c r="N308" i="26" s="1"/>
  <c r="N275" i="26" a="1"/>
  <c r="N275" i="26" s="1"/>
  <c r="AB319" i="29"/>
  <c r="AC318" i="33"/>
  <c r="U353" i="26"/>
  <c r="AC116" i="26"/>
  <c r="V314" i="32" a="1"/>
  <c r="V314" i="32" s="1"/>
  <c r="V389" i="32" s="1"/>
  <c r="V297" i="32" a="1"/>
  <c r="V297" i="32" s="1"/>
  <c r="V281" i="32" a="1"/>
  <c r="V281" i="32" s="1"/>
  <c r="U359" i="28"/>
  <c r="AC122" i="28"/>
  <c r="AC307" i="31"/>
  <c r="U319" i="31"/>
  <c r="AD112" i="29"/>
  <c r="AC311" i="28"/>
  <c r="V223" i="30"/>
  <c r="U282" i="30" a="1"/>
  <c r="U282" i="30" s="1"/>
  <c r="U356" i="30" s="1"/>
  <c r="U315" i="30" a="1"/>
  <c r="U315" i="30" s="1"/>
  <c r="U390" i="30" s="1"/>
  <c r="U298" i="30" a="1"/>
  <c r="U298" i="30" s="1"/>
  <c r="U373" i="30" s="1"/>
  <c r="U382" i="28"/>
  <c r="U157" i="28"/>
  <c r="AC145" i="28"/>
  <c r="AC274" i="25"/>
  <c r="U286" i="25"/>
  <c r="V275" i="28" a="1"/>
  <c r="V275" i="28" s="1"/>
  <c r="V308" i="28" a="1"/>
  <c r="V308" i="28" s="1"/>
  <c r="N318" i="28" a="1"/>
  <c r="N318" i="28" s="1"/>
  <c r="N393" i="28" s="1"/>
  <c r="V282" i="25" a="1"/>
  <c r="V282" i="25" s="1"/>
  <c r="V315" i="25" a="1"/>
  <c r="V315" i="25" s="1"/>
  <c r="V390" i="25" s="1"/>
  <c r="AC296" i="32"/>
  <c r="M382" i="29"/>
  <c r="M394" i="29" s="1"/>
  <c r="M422" i="29" s="1"/>
  <c r="M157" i="29"/>
  <c r="V312" i="26" a="1"/>
  <c r="V312" i="26" s="1"/>
  <c r="V387" i="26" s="1"/>
  <c r="AD152" i="33"/>
  <c r="M107" i="28"/>
  <c r="V310" i="31" a="1"/>
  <c r="V310" i="31" s="1"/>
  <c r="V385" i="31" s="1"/>
  <c r="V293" i="31" a="1"/>
  <c r="V293" i="31" s="1"/>
  <c r="V368" i="31" s="1"/>
  <c r="V277" i="31" a="1"/>
  <c r="V277" i="31" s="1"/>
  <c r="N70" i="28"/>
  <c r="N115" i="28" s="1" a="1"/>
  <c r="N115" i="28" s="1"/>
  <c r="V73" i="28"/>
  <c r="V118" i="28" s="1" a="1"/>
  <c r="V118" i="28" s="1"/>
  <c r="N312" i="31" a="1"/>
  <c r="N312" i="31" s="1"/>
  <c r="N387" i="31" s="1"/>
  <c r="N295" i="31" a="1"/>
  <c r="N295" i="31" s="1"/>
  <c r="N370" i="31" s="1"/>
  <c r="M282" i="27" a="1"/>
  <c r="M282" i="27" s="1"/>
  <c r="M356" i="27" s="1"/>
  <c r="M298" i="27" a="1"/>
  <c r="M298" i="27" s="1"/>
  <c r="N223" i="27"/>
  <c r="M315" i="27" a="1"/>
  <c r="M315" i="27" s="1"/>
  <c r="M390" i="27" s="1"/>
  <c r="N66" i="30"/>
  <c r="N111" i="30" s="1" a="1"/>
  <c r="N111" i="30" s="1"/>
  <c r="V74" i="30"/>
  <c r="V119" i="30" s="1" a="1"/>
  <c r="V119" i="30" s="1"/>
  <c r="N294" i="29" a="1"/>
  <c r="N294" i="29" s="1"/>
  <c r="N369" i="29" s="1"/>
  <c r="U302" i="33"/>
  <c r="U378" i="33" s="1"/>
  <c r="AC291" i="33"/>
  <c r="AA286" i="29"/>
  <c r="N74" i="27"/>
  <c r="N119" i="27" s="1" a="1"/>
  <c r="N119" i="27" s="1"/>
  <c r="N66" i="27"/>
  <c r="N145" i="27" s="1" a="1"/>
  <c r="N145" i="27" s="1"/>
  <c r="AC301" i="26"/>
  <c r="S361" i="26"/>
  <c r="AA348" i="26"/>
  <c r="S404" i="26"/>
  <c r="N315" i="25" a="1"/>
  <c r="N315" i="25" s="1"/>
  <c r="N390" i="25" s="1"/>
  <c r="N298" i="25" a="1"/>
  <c r="N298" i="25" s="1"/>
  <c r="N373" i="25" s="1"/>
  <c r="N282" i="25" a="1"/>
  <c r="N282" i="25" s="1"/>
  <c r="V284" i="29" a="1"/>
  <c r="V284" i="29" s="1"/>
  <c r="V358" i="29" s="1"/>
  <c r="V300" i="29" a="1"/>
  <c r="V300" i="29" s="1"/>
  <c r="V375" i="29" s="1"/>
  <c r="M316" i="30" a="1"/>
  <c r="M316" i="30" s="1"/>
  <c r="M391" i="30" s="1"/>
  <c r="N224" i="30"/>
  <c r="M283" i="30" a="1"/>
  <c r="M283" i="30" s="1"/>
  <c r="M357" i="30" s="1"/>
  <c r="M299" i="30" a="1"/>
  <c r="M299" i="30" s="1"/>
  <c r="M374" i="30" s="1"/>
  <c r="S361" i="29"/>
  <c r="AA348" i="29"/>
  <c r="S404" i="29"/>
  <c r="AC116" i="27"/>
  <c r="K404" i="32"/>
  <c r="K361" i="32"/>
  <c r="AC112" i="27"/>
  <c r="V69" i="26"/>
  <c r="V114" i="26" s="1" a="1"/>
  <c r="V114" i="26" s="1"/>
  <c r="N282" i="26" a="1"/>
  <c r="N282" i="26" s="1"/>
  <c r="N315" i="26" a="1"/>
  <c r="N315" i="26" s="1"/>
  <c r="V283" i="27" a="1"/>
  <c r="V283" i="27" s="1"/>
  <c r="V299" i="27" a="1"/>
  <c r="V299" i="27" s="1"/>
  <c r="V374" i="27" s="1"/>
  <c r="U352" i="28"/>
  <c r="AC115" i="28"/>
  <c r="M302" i="28"/>
  <c r="M378" i="28" s="1"/>
  <c r="V290" i="32" a="1"/>
  <c r="V290" i="32" s="1"/>
  <c r="V365" i="32" s="1"/>
  <c r="V307" i="32" a="1"/>
  <c r="V307" i="32" s="1"/>
  <c r="V270" i="32"/>
  <c r="AA349" i="28"/>
  <c r="S405" i="28"/>
  <c r="AC294" i="28"/>
  <c r="U107" i="28"/>
  <c r="V283" i="28" a="1"/>
  <c r="V283" i="28" s="1"/>
  <c r="V299" i="28" a="1"/>
  <c r="V299" i="28" s="1"/>
  <c r="V374" i="28" s="1"/>
  <c r="V316" i="28" a="1"/>
  <c r="V316" i="28" s="1"/>
  <c r="V391" i="28" s="1"/>
  <c r="AC283" i="32"/>
  <c r="V290" i="25" a="1"/>
  <c r="V290" i="25" s="1"/>
  <c r="V365" i="25" s="1"/>
  <c r="V270" i="25"/>
  <c r="V274" i="25" a="1"/>
  <c r="V274" i="25" s="1"/>
  <c r="V307" i="25" a="1"/>
  <c r="V307" i="25" s="1"/>
  <c r="AD139" i="33"/>
  <c r="AB286" i="28"/>
  <c r="AA157" i="33"/>
  <c r="AB349" i="30"/>
  <c r="T405" i="30"/>
  <c r="AC307" i="28"/>
  <c r="U319" i="28"/>
  <c r="AB157" i="27"/>
  <c r="AC146" i="25"/>
  <c r="U383" i="25"/>
  <c r="V301" i="31" a="1"/>
  <c r="V301" i="31" s="1"/>
  <c r="V376" i="31" s="1"/>
  <c r="V318" i="31" a="1"/>
  <c r="V318" i="31" s="1"/>
  <c r="V68" i="28"/>
  <c r="V113" i="28" s="1" a="1"/>
  <c r="V113" i="28" s="1"/>
  <c r="AA319" i="29"/>
  <c r="N280" i="28" a="1"/>
  <c r="N280" i="28" s="1"/>
  <c r="T394" i="29"/>
  <c r="T422" i="29" s="1"/>
  <c r="AB382" i="29"/>
  <c r="AB349" i="33"/>
  <c r="T405" i="33"/>
  <c r="N70" i="30"/>
  <c r="N115" i="30" s="1" a="1"/>
  <c r="N115" i="30" s="1"/>
  <c r="AD134" i="33"/>
  <c r="AC308" i="33"/>
  <c r="N77" i="27"/>
  <c r="N122" i="27" s="1" a="1"/>
  <c r="N122" i="27" s="1"/>
  <c r="N73" i="27"/>
  <c r="N118" i="27" s="1" a="1"/>
  <c r="N118" i="27" s="1"/>
  <c r="AC309" i="33"/>
  <c r="N285" i="26" a="1"/>
  <c r="N285" i="26" s="1"/>
  <c r="AA319" i="31"/>
  <c r="U413" i="32"/>
  <c r="AC348" i="29"/>
  <c r="U382" i="26"/>
  <c r="U157" i="26"/>
  <c r="AC145" i="26"/>
  <c r="V77" i="26"/>
  <c r="V122" i="26" s="1" a="1"/>
  <c r="V122" i="26" s="1"/>
  <c r="V279" i="26" a="1"/>
  <c r="V279" i="26" s="1"/>
  <c r="V295" i="26" a="1"/>
  <c r="V295" i="26" s="1"/>
  <c r="V370" i="26" s="1"/>
  <c r="N307" i="26" a="1"/>
  <c r="N307" i="26" s="1"/>
  <c r="N274" i="26" a="1"/>
  <c r="N274" i="26" s="1"/>
  <c r="N270" i="26"/>
  <c r="V315" i="27" a="1"/>
  <c r="V315" i="27" s="1"/>
  <c r="V390" i="27" s="1"/>
  <c r="V282" i="27" a="1"/>
  <c r="V282" i="27" s="1"/>
  <c r="U349" i="32"/>
  <c r="AC112" i="32"/>
  <c r="V309" i="29" a="1"/>
  <c r="V309" i="29" s="1"/>
  <c r="V384" i="29" s="1"/>
  <c r="V277" i="32" a="1"/>
  <c r="V277" i="32" s="1"/>
  <c r="V351" i="32" s="1"/>
  <c r="V293" i="32" a="1"/>
  <c r="V293" i="32" s="1"/>
  <c r="V310" i="32" a="1"/>
  <c r="V310" i="32" s="1"/>
  <c r="V385" i="32" s="1"/>
  <c r="AC274" i="31"/>
  <c r="U286" i="31"/>
  <c r="AC277" i="28"/>
  <c r="AA286" i="26"/>
  <c r="AC278" i="28"/>
  <c r="U302" i="25"/>
  <c r="U378" i="25" s="1"/>
  <c r="AC290" i="25"/>
  <c r="V298" i="28" a="1"/>
  <c r="V298" i="28" s="1"/>
  <c r="V282" i="28" a="1"/>
  <c r="V282" i="28" s="1"/>
  <c r="AC311" i="31"/>
  <c r="V316" i="32" a="1"/>
  <c r="V316" i="32" s="1"/>
  <c r="AC307" i="33"/>
  <c r="M319" i="33"/>
  <c r="M395" i="33" s="1"/>
  <c r="AA382" i="31"/>
  <c r="S394" i="31"/>
  <c r="S422" i="31" s="1"/>
  <c r="AD156" i="33"/>
  <c r="AC281" i="28"/>
  <c r="AB348" i="27"/>
  <c r="T404" i="27"/>
  <c r="T361" i="27"/>
  <c r="AC122" i="30"/>
  <c r="U302" i="28"/>
  <c r="U378" i="28" s="1"/>
  <c r="AC290" i="28"/>
  <c r="AD133" i="33"/>
  <c r="AC298" i="33"/>
  <c r="T394" i="27"/>
  <c r="T422" i="27" s="1"/>
  <c r="AB382" i="27"/>
  <c r="U382" i="29"/>
  <c r="U157" i="29"/>
  <c r="AC145" i="29"/>
  <c r="AC157" i="29" s="1"/>
  <c r="V276" i="31" a="1"/>
  <c r="V276" i="31" s="1"/>
  <c r="V309" i="31" a="1"/>
  <c r="V309" i="31" s="1"/>
  <c r="N69" i="28"/>
  <c r="N114" i="28" s="1" a="1"/>
  <c r="N114" i="28" s="1"/>
  <c r="N277" i="31" a="1"/>
  <c r="N277" i="31" s="1"/>
  <c r="N293" i="31" a="1"/>
  <c r="N293" i="31" s="1"/>
  <c r="N368" i="31" s="1"/>
  <c r="N310" i="31" a="1"/>
  <c r="N310" i="31" s="1"/>
  <c r="N385" i="31" s="1"/>
  <c r="N296" i="28" a="1"/>
  <c r="N296" i="28" s="1"/>
  <c r="N371" i="28" s="1"/>
  <c r="AB302" i="32"/>
  <c r="AB378" i="32" s="1"/>
  <c r="AD151" i="33"/>
  <c r="AC275" i="33"/>
  <c r="AC313" i="31"/>
  <c r="G10" i="26"/>
  <c r="AC114" i="32"/>
  <c r="N270" i="25"/>
  <c r="N290" i="25" a="1"/>
  <c r="N290" i="25" s="1"/>
  <c r="N365" i="25" s="1"/>
  <c r="N307" i="25" a="1"/>
  <c r="N307" i="25" s="1"/>
  <c r="N274" i="25" a="1"/>
  <c r="N274" i="25" s="1"/>
  <c r="AC354" i="32"/>
  <c r="U410" i="32"/>
  <c r="V308" i="29" a="1"/>
  <c r="V308" i="29" s="1"/>
  <c r="V291" i="29" a="1"/>
  <c r="V291" i="29" s="1"/>
  <c r="N216" i="30"/>
  <c r="M308" i="30" a="1"/>
  <c r="M308" i="30" s="1"/>
  <c r="M383" i="30" s="1"/>
  <c r="M291" i="30" a="1"/>
  <c r="M291" i="30" s="1"/>
  <c r="M366" i="30" s="1"/>
  <c r="M275" i="30" a="1"/>
  <c r="M275" i="30" s="1"/>
  <c r="M349" i="30" s="1"/>
  <c r="AA286" i="31"/>
  <c r="AD118" i="29"/>
  <c r="U356" i="26"/>
  <c r="AC119" i="26"/>
  <c r="S394" i="28"/>
  <c r="S422" i="28" s="1"/>
  <c r="AA382" i="28"/>
  <c r="L361" i="25"/>
  <c r="L404" i="25"/>
  <c r="L416" i="25" s="1"/>
  <c r="K404" i="31"/>
  <c r="K361" i="31"/>
  <c r="U394" i="33"/>
  <c r="U422" i="33" s="1"/>
  <c r="N314" i="25" a="1"/>
  <c r="N314" i="25" s="1"/>
  <c r="N389" i="25" s="1"/>
  <c r="N281" i="25" a="1"/>
  <c r="N281" i="25" s="1"/>
  <c r="N297" i="25" a="1"/>
  <c r="N297" i="25" s="1"/>
  <c r="N372" i="25" s="1"/>
  <c r="V299" i="29" a="1"/>
  <c r="V299" i="29" s="1"/>
  <c r="V374" i="29" s="1"/>
  <c r="V283" i="29" a="1"/>
  <c r="V283" i="29" s="1"/>
  <c r="V357" i="29" s="1"/>
  <c r="N223" i="30"/>
  <c r="M315" i="30" a="1"/>
  <c r="M315" i="30" s="1"/>
  <c r="M390" i="30" s="1"/>
  <c r="M298" i="30" a="1"/>
  <c r="M298" i="30" s="1"/>
  <c r="M373" i="30" s="1"/>
  <c r="M282" i="30" a="1"/>
  <c r="M282" i="30" s="1"/>
  <c r="M356" i="30" s="1"/>
  <c r="K404" i="33"/>
  <c r="K361" i="33"/>
  <c r="AB123" i="31"/>
  <c r="M157" i="27"/>
  <c r="AA349" i="27"/>
  <c r="S405" i="27"/>
  <c r="V278" i="26" a="1"/>
  <c r="V278" i="26" s="1"/>
  <c r="V311" i="26" a="1"/>
  <c r="V311" i="26" s="1"/>
  <c r="V386" i="26" s="1"/>
  <c r="N281" i="26" a="1"/>
  <c r="N281" i="26" s="1"/>
  <c r="N297" i="26" a="1"/>
  <c r="N297" i="26" s="1"/>
  <c r="N372" i="26" s="1"/>
  <c r="V317" i="32" a="1"/>
  <c r="V317" i="32" s="1"/>
  <c r="V392" i="32" s="1"/>
  <c r="V300" i="32" a="1"/>
  <c r="V300" i="32" s="1"/>
  <c r="V375" i="32" s="1"/>
  <c r="V284" i="32" a="1"/>
  <c r="V284" i="32" s="1"/>
  <c r="AC308" i="32"/>
  <c r="U357" i="28"/>
  <c r="AC120" i="28"/>
  <c r="AC121" i="27"/>
  <c r="AB319" i="27"/>
  <c r="U319" i="25"/>
  <c r="AC307" i="25"/>
  <c r="V307" i="28" a="1"/>
  <c r="V307" i="28" s="1"/>
  <c r="V274" i="28" a="1"/>
  <c r="V274" i="28" s="1"/>
  <c r="V290" i="28" a="1"/>
  <c r="V290" i="28" s="1"/>
  <c r="V365" i="28" s="1"/>
  <c r="M302" i="26"/>
  <c r="M378" i="26" s="1"/>
  <c r="K404" i="25"/>
  <c r="K361" i="25"/>
  <c r="AA286" i="32"/>
  <c r="AC284" i="31"/>
  <c r="AC314" i="28"/>
  <c r="AC308" i="26"/>
  <c r="S394" i="33"/>
  <c r="S422" i="33" s="1"/>
  <c r="AA382" i="33"/>
  <c r="U351" i="27"/>
  <c r="AC114" i="27"/>
  <c r="U286" i="28"/>
  <c r="AC274" i="28"/>
  <c r="AC310" i="31"/>
  <c r="AD150" i="33"/>
  <c r="AC282" i="33"/>
  <c r="T394" i="26"/>
  <c r="T422" i="26" s="1"/>
  <c r="AB382" i="26"/>
  <c r="AA319" i="28"/>
  <c r="V300" i="31" a="1"/>
  <c r="V300" i="31" s="1"/>
  <c r="V375" i="31" s="1"/>
  <c r="V317" i="31" a="1"/>
  <c r="V317" i="31" s="1"/>
  <c r="V392" i="31" s="1"/>
  <c r="V284" i="31" a="1"/>
  <c r="V284" i="31" s="1"/>
  <c r="V75" i="28"/>
  <c r="V120" i="28" s="1" a="1"/>
  <c r="V120" i="28" s="1"/>
  <c r="N301" i="31" a="1"/>
  <c r="N301" i="31" s="1"/>
  <c r="N376" i="31" s="1"/>
  <c r="N285" i="31" a="1"/>
  <c r="N285" i="31" s="1"/>
  <c r="V71" i="30"/>
  <c r="V116" i="30" s="1" a="1"/>
  <c r="V116" i="30" s="1"/>
  <c r="V66" i="30"/>
  <c r="V145" i="30" s="1" a="1"/>
  <c r="V145" i="30" s="1"/>
  <c r="U319" i="26"/>
  <c r="AC307" i="26"/>
  <c r="N71" i="27"/>
  <c r="N116" i="27" s="1" a="1"/>
  <c r="N116" i="27" s="1"/>
  <c r="V73" i="27"/>
  <c r="V118" i="27" s="1" a="1"/>
  <c r="V118" i="27" s="1"/>
  <c r="K404" i="29"/>
  <c r="K361" i="29"/>
  <c r="N215" i="30"/>
  <c r="M270" i="30"/>
  <c r="M290" i="30" a="1"/>
  <c r="M290" i="30" s="1"/>
  <c r="M365" i="30" s="1"/>
  <c r="M274" i="30" a="1"/>
  <c r="M274" i="30" s="1"/>
  <c r="M348" i="30" s="1"/>
  <c r="M307" i="30" a="1"/>
  <c r="M307" i="30" s="1"/>
  <c r="M382" i="30" s="1"/>
  <c r="AB302" i="29"/>
  <c r="AB378" i="29" s="1"/>
  <c r="AC294" i="25"/>
  <c r="N313" i="26" a="1"/>
  <c r="N313" i="26" s="1"/>
  <c r="N388" i="26" s="1"/>
  <c r="N280" i="26" a="1"/>
  <c r="N280" i="26" s="1"/>
  <c r="V314" i="27" a="1"/>
  <c r="V314" i="27" s="1"/>
  <c r="V389" i="27" s="1"/>
  <c r="V281" i="27" a="1"/>
  <c r="V281" i="27" s="1"/>
  <c r="V296" i="32" a="1"/>
  <c r="V296" i="32" s="1"/>
  <c r="V371" i="32" s="1"/>
  <c r="V280" i="32" a="1"/>
  <c r="V280" i="32" s="1"/>
  <c r="V354" i="32" s="1"/>
  <c r="V313" i="32" a="1"/>
  <c r="V313" i="32" s="1"/>
  <c r="V388" i="32" s="1"/>
  <c r="AC310" i="33"/>
  <c r="AC291" i="32"/>
  <c r="AC294" i="33"/>
  <c r="U353" i="28"/>
  <c r="AC116" i="28"/>
  <c r="AC316" i="31"/>
  <c r="V314" i="28" a="1"/>
  <c r="V314" i="28" s="1"/>
  <c r="V297" i="28" a="1"/>
  <c r="V297" i="28" s="1"/>
  <c r="V372" i="28" s="1"/>
  <c r="M286" i="26"/>
  <c r="T361" i="33"/>
  <c r="AB348" i="33"/>
  <c r="T404" i="33"/>
  <c r="AA319" i="26"/>
  <c r="AC290" i="33"/>
  <c r="M302" i="33"/>
  <c r="M378" i="33" s="1"/>
  <c r="T394" i="33"/>
  <c r="T422" i="33" s="1"/>
  <c r="AB382" i="33"/>
  <c r="AC297" i="28"/>
  <c r="AC291" i="26"/>
  <c r="AB123" i="27"/>
  <c r="AB349" i="32"/>
  <c r="T405" i="32"/>
  <c r="V291" i="31" a="1"/>
  <c r="V291" i="31" s="1"/>
  <c r="V366" i="31" s="1"/>
  <c r="V275" i="31" a="1"/>
  <c r="V275" i="31" s="1"/>
  <c r="V293" i="29" a="1"/>
  <c r="V293" i="29" s="1"/>
  <c r="V368" i="29" s="1"/>
  <c r="N292" i="31" a="1"/>
  <c r="N292" i="31" s="1"/>
  <c r="N276" i="31" a="1"/>
  <c r="N276" i="31" s="1"/>
  <c r="U302" i="26"/>
  <c r="U378" i="26" s="1"/>
  <c r="AC290" i="26"/>
  <c r="V298" i="27" a="1"/>
  <c r="V298" i="27" s="1"/>
  <c r="V373" i="27" s="1"/>
  <c r="V294" i="29" a="1"/>
  <c r="V294" i="29" s="1"/>
  <c r="U358" i="26"/>
  <c r="AC121" i="26"/>
  <c r="T361" i="31"/>
  <c r="AB348" i="31"/>
  <c r="T404" i="31"/>
  <c r="N277" i="32" a="1"/>
  <c r="N277" i="32" s="1"/>
  <c r="N351" i="32" s="1"/>
  <c r="N310" i="32" a="1"/>
  <c r="N310" i="32" s="1"/>
  <c r="N385" i="32" s="1"/>
  <c r="L361" i="31"/>
  <c r="L404" i="31"/>
  <c r="AD140" i="30"/>
  <c r="N312" i="25" a="1"/>
  <c r="N312" i="25" s="1"/>
  <c r="N387" i="25" s="1"/>
  <c r="N295" i="25" a="1"/>
  <c r="N295" i="25" s="1"/>
  <c r="N370" i="25" s="1"/>
  <c r="N279" i="25" a="1"/>
  <c r="N279" i="25" s="1"/>
  <c r="AD140" i="26"/>
  <c r="V274" i="29" a="1"/>
  <c r="V274" i="29" s="1"/>
  <c r="V290" i="29" a="1"/>
  <c r="V290" i="29" s="1"/>
  <c r="V365" i="29" s="1"/>
  <c r="V270" i="29"/>
  <c r="V307" i="29" a="1"/>
  <c r="V307" i="29" s="1"/>
  <c r="V382" i="29" s="1"/>
  <c r="N222" i="30"/>
  <c r="M297" i="30" a="1"/>
  <c r="M297" i="30" s="1"/>
  <c r="M372" i="30" s="1"/>
  <c r="M314" i="30" a="1"/>
  <c r="M314" i="30" s="1"/>
  <c r="M389" i="30" s="1"/>
  <c r="M281" i="30" a="1"/>
  <c r="M281" i="30" s="1"/>
  <c r="N279" i="29" a="1"/>
  <c r="N279" i="29" s="1"/>
  <c r="N353" i="29" s="1"/>
  <c r="N312" i="29" a="1"/>
  <c r="N312" i="29" s="1"/>
  <c r="AC113" i="30"/>
  <c r="U354" i="28"/>
  <c r="AC117" i="28"/>
  <c r="AC311" i="25"/>
  <c r="V318" i="26" a="1"/>
  <c r="V318" i="26" s="1"/>
  <c r="V393" i="26" s="1"/>
  <c r="V285" i="26" a="1"/>
  <c r="V285" i="26" s="1"/>
  <c r="N279" i="26" a="1"/>
  <c r="N279" i="26" s="1"/>
  <c r="N295" i="26" a="1"/>
  <c r="N295" i="26" s="1"/>
  <c r="N370" i="26" s="1"/>
  <c r="AC113" i="27"/>
  <c r="T361" i="30"/>
  <c r="T404" i="30"/>
  <c r="AB348" i="30"/>
  <c r="U123" i="32"/>
  <c r="V283" i="32" a="1"/>
  <c r="V283" i="32" s="1"/>
  <c r="V299" i="32" a="1"/>
  <c r="V299" i="32" s="1"/>
  <c r="V374" i="32" s="1"/>
  <c r="N312" i="26" a="1"/>
  <c r="N312" i="26" s="1"/>
  <c r="N387" i="26" s="1"/>
  <c r="AC278" i="33"/>
  <c r="AC308" i="28"/>
  <c r="AC121" i="30"/>
  <c r="V215" i="30"/>
  <c r="W229" i="30" s="1"/>
  <c r="X243" i="30" s="1"/>
  <c r="U290" i="30" a="1"/>
  <c r="U290" i="30" s="1"/>
  <c r="U365" i="30" s="1"/>
  <c r="U307" i="30" a="1"/>
  <c r="U307" i="30" s="1"/>
  <c r="U382" i="30" s="1"/>
  <c r="U270" i="30"/>
  <c r="U274" i="30" a="1"/>
  <c r="U274" i="30" s="1"/>
  <c r="U348" i="30" s="1"/>
  <c r="AC279" i="33"/>
  <c r="V296" i="28" a="1"/>
  <c r="V296" i="28" s="1"/>
  <c r="V280" i="28" a="1"/>
  <c r="V280" i="28" s="1"/>
  <c r="AC300" i="31"/>
  <c r="M319" i="25"/>
  <c r="AC354" i="29"/>
  <c r="U410" i="29"/>
  <c r="AA319" i="25"/>
  <c r="V270" i="28"/>
  <c r="AC315" i="33"/>
  <c r="AB319" i="28"/>
  <c r="AC314" i="26"/>
  <c r="N69" i="33"/>
  <c r="N114" i="33" s="1" a="1"/>
  <c r="N114" i="33" s="1"/>
  <c r="V316" i="31" a="1"/>
  <c r="V316" i="31" s="1"/>
  <c r="V299" i="31" a="1"/>
  <c r="V299" i="31" s="1"/>
  <c r="V374" i="31" s="1"/>
  <c r="AC274" i="32"/>
  <c r="U286" i="32"/>
  <c r="V71" i="28"/>
  <c r="V116" i="28" s="1" a="1"/>
  <c r="V116" i="28" s="1"/>
  <c r="AC277" i="29"/>
  <c r="N215" i="27"/>
  <c r="M270" i="27"/>
  <c r="M274" i="27" a="1"/>
  <c r="M274" i="27" s="1"/>
  <c r="M307" i="27" a="1"/>
  <c r="M307" i="27" s="1"/>
  <c r="M382" i="27" s="1"/>
  <c r="M290" i="27" a="1"/>
  <c r="M290" i="27" s="1"/>
  <c r="M365" i="27" s="1"/>
  <c r="AC365" i="27" s="1"/>
  <c r="U286" i="26"/>
  <c r="AC274" i="26"/>
  <c r="N299" i="31" a="1"/>
  <c r="N299" i="31" s="1"/>
  <c r="N374" i="31" s="1"/>
  <c r="V72" i="27"/>
  <c r="V117" i="27" s="1" a="1"/>
  <c r="V117" i="27" s="1"/>
  <c r="U355" i="25"/>
  <c r="AC118" i="25"/>
  <c r="U415" i="31"/>
  <c r="AC119" i="27"/>
  <c r="K361" i="27"/>
  <c r="K404" i="27"/>
  <c r="AD140" i="27"/>
  <c r="N278" i="28" a="1"/>
  <c r="N278" i="28" s="1"/>
  <c r="N296" i="26" a="1"/>
  <c r="N296" i="26" s="1"/>
  <c r="M348" i="25"/>
  <c r="M123" i="25"/>
  <c r="N307" i="29" a="1"/>
  <c r="N307" i="29" s="1"/>
  <c r="N382" i="29" s="1"/>
  <c r="N270" i="29"/>
  <c r="N274" i="29" a="1"/>
  <c r="N274" i="29" s="1"/>
  <c r="N290" i="29" a="1"/>
  <c r="N290" i="29" s="1"/>
  <c r="N365" i="29" s="1"/>
  <c r="AA157" i="32"/>
  <c r="AA319" i="33"/>
  <c r="G10" i="33"/>
  <c r="N72" i="26"/>
  <c r="N117" i="26" s="1" a="1"/>
  <c r="N117" i="26" s="1"/>
  <c r="V276" i="26" a="1"/>
  <c r="V276" i="26" s="1"/>
  <c r="V292" i="26" a="1"/>
  <c r="V292" i="26" s="1"/>
  <c r="V367" i="26" s="1"/>
  <c r="V309" i="26" a="1"/>
  <c r="V309" i="26" s="1"/>
  <c r="V384" i="26" s="1"/>
  <c r="N278" i="26" a="1"/>
  <c r="N278" i="26" s="1"/>
  <c r="N311" i="26" a="1"/>
  <c r="N311" i="26" s="1"/>
  <c r="N386" i="26" s="1"/>
  <c r="AC283" i="29"/>
  <c r="T361" i="28"/>
  <c r="AB348" i="28"/>
  <c r="T404" i="28"/>
  <c r="V292" i="32" a="1"/>
  <c r="V292" i="32" s="1"/>
  <c r="V367" i="32" s="1"/>
  <c r="V276" i="32" a="1"/>
  <c r="V276" i="32" s="1"/>
  <c r="V350" i="32" s="1"/>
  <c r="V309" i="32" a="1"/>
  <c r="V309" i="32" s="1"/>
  <c r="V384" i="32" s="1"/>
  <c r="AC357" i="29"/>
  <c r="M404" i="33"/>
  <c r="AC115" i="30"/>
  <c r="V222" i="30"/>
  <c r="U297" i="30" a="1"/>
  <c r="U297" i="30" s="1"/>
  <c r="U314" i="30" a="1"/>
  <c r="U314" i="30" s="1"/>
  <c r="U389" i="30" s="1"/>
  <c r="U281" i="30" a="1"/>
  <c r="U281" i="30" s="1"/>
  <c r="U355" i="30" s="1"/>
  <c r="AC295" i="33"/>
  <c r="V312" i="28" a="1"/>
  <c r="V312" i="28" s="1"/>
  <c r="V279" i="28" a="1"/>
  <c r="V279" i="28" s="1"/>
  <c r="M319" i="26"/>
  <c r="U350" i="28"/>
  <c r="AC113" i="28"/>
  <c r="V314" i="25" a="1"/>
  <c r="V314" i="25" s="1"/>
  <c r="V389" i="25" s="1"/>
  <c r="V281" i="25" a="1"/>
  <c r="V281" i="25" s="1"/>
  <c r="AB302" i="33"/>
  <c r="AB378" i="33" s="1"/>
  <c r="N310" i="28" a="1"/>
  <c r="N310" i="28" s="1"/>
  <c r="M286" i="25"/>
  <c r="S361" i="31"/>
  <c r="AA348" i="31"/>
  <c r="S404" i="31"/>
  <c r="AB302" i="28"/>
  <c r="AB378" i="28" s="1"/>
  <c r="AA123" i="33"/>
  <c r="N279" i="28" a="1"/>
  <c r="N279" i="28" s="1"/>
  <c r="AC297" i="26"/>
  <c r="V274" i="32" a="1"/>
  <c r="V274" i="32" s="1"/>
  <c r="V72" i="28"/>
  <c r="V117" i="28" s="1" a="1"/>
  <c r="V117" i="28" s="1"/>
  <c r="N222" i="27"/>
  <c r="M297" i="27" a="1"/>
  <c r="M297" i="27" s="1"/>
  <c r="M281" i="27" a="1"/>
  <c r="M281" i="27" s="1"/>
  <c r="M314" i="27" a="1"/>
  <c r="M314" i="27" s="1"/>
  <c r="U351" i="25"/>
  <c r="AC114" i="25"/>
  <c r="S361" i="27"/>
  <c r="S404" i="27"/>
  <c r="AA348" i="27"/>
  <c r="N72" i="27"/>
  <c r="N117" i="27" s="1" a="1"/>
  <c r="N117" i="27" s="1"/>
  <c r="N295" i="29" a="1"/>
  <c r="N295" i="29" s="1"/>
  <c r="N370" i="29" s="1"/>
  <c r="AD155" i="33"/>
  <c r="U359" i="26"/>
  <c r="AC122" i="26"/>
  <c r="N146" i="25" a="1"/>
  <c r="N146" i="25" s="1"/>
  <c r="N67" i="25"/>
  <c r="N112" i="25" s="1" a="1"/>
  <c r="N112" i="25" s="1"/>
  <c r="N317" i="32" a="1"/>
  <c r="N317" i="32" s="1"/>
  <c r="N392" i="32" s="1"/>
  <c r="N284" i="32" a="1"/>
  <c r="N284" i="32" s="1"/>
  <c r="N300" i="32" a="1"/>
  <c r="N300" i="32" s="1"/>
  <c r="N375" i="32" s="1"/>
  <c r="AD122" i="29"/>
  <c r="N291" i="32" a="1"/>
  <c r="N291" i="32" s="1"/>
  <c r="N366" i="32" s="1"/>
  <c r="N275" i="32" a="1"/>
  <c r="N275" i="32" s="1"/>
  <c r="N349" i="32" s="1"/>
  <c r="AC314" i="29"/>
  <c r="V297" i="29" a="1"/>
  <c r="V297" i="29" s="1"/>
  <c r="V372" i="29" s="1"/>
  <c r="V314" i="29" a="1"/>
  <c r="V314" i="29" s="1"/>
  <c r="V281" i="29" a="1"/>
  <c r="V281" i="29" s="1"/>
  <c r="V355" i="29" s="1"/>
  <c r="N312" i="32" a="1"/>
  <c r="N312" i="32" s="1"/>
  <c r="N387" i="32" s="1"/>
  <c r="N279" i="32" a="1"/>
  <c r="N279" i="32" s="1"/>
  <c r="N295" i="32" a="1"/>
  <c r="N295" i="32" s="1"/>
  <c r="N370" i="32" s="1"/>
  <c r="AA349" i="33"/>
  <c r="S405" i="33"/>
  <c r="AC297" i="29"/>
  <c r="S361" i="28"/>
  <c r="AA348" i="28"/>
  <c r="S404" i="28"/>
  <c r="U357" i="25"/>
  <c r="AC120" i="25"/>
  <c r="M145" i="25" a="1"/>
  <c r="M145" i="25" s="1"/>
  <c r="AC145" i="25" s="1"/>
  <c r="V280" i="29" a="1"/>
  <c r="V280" i="29" s="1"/>
  <c r="V354" i="29" s="1"/>
  <c r="V296" i="29" a="1"/>
  <c r="V296" i="29" s="1"/>
  <c r="V371" i="29" s="1"/>
  <c r="AD132" i="33"/>
  <c r="H12" i="27"/>
  <c r="G10" i="27"/>
  <c r="N281" i="29" a="1"/>
  <c r="N281" i="29" s="1"/>
  <c r="N355" i="29" s="1"/>
  <c r="N297" i="29" a="1"/>
  <c r="N297" i="29" s="1"/>
  <c r="N372" i="29" s="1"/>
  <c r="AD140" i="32"/>
  <c r="U356" i="28"/>
  <c r="AC119" i="28"/>
  <c r="AC278" i="25"/>
  <c r="V284" i="26" a="1"/>
  <c r="V284" i="26" s="1"/>
  <c r="V317" i="26" a="1"/>
  <c r="V317" i="26" s="1"/>
  <c r="V392" i="26" s="1"/>
  <c r="V300" i="26" a="1"/>
  <c r="V300" i="26" s="1"/>
  <c r="V375" i="26" s="1"/>
  <c r="N293" i="26" a="1"/>
  <c r="N293" i="26" s="1"/>
  <c r="N368" i="26" s="1"/>
  <c r="N277" i="26" a="1"/>
  <c r="N277" i="26" s="1"/>
  <c r="V294" i="27" a="1"/>
  <c r="V294" i="27" s="1"/>
  <c r="V369" i="27" s="1"/>
  <c r="V311" i="27" a="1"/>
  <c r="V311" i="27" s="1"/>
  <c r="V386" i="27" s="1"/>
  <c r="V278" i="27" a="1"/>
  <c r="V278" i="27" s="1"/>
  <c r="AC316" i="29"/>
  <c r="AD140" i="25"/>
  <c r="V312" i="32" a="1"/>
  <c r="V312" i="32" s="1"/>
  <c r="V387" i="32" s="1"/>
  <c r="V295" i="32" a="1"/>
  <c r="V295" i="32" s="1"/>
  <c r="V279" i="32" a="1"/>
  <c r="V279" i="32" s="1"/>
  <c r="T394" i="32"/>
  <c r="T422" i="32" s="1"/>
  <c r="AB382" i="32"/>
  <c r="AC315" i="29"/>
  <c r="T394" i="30"/>
  <c r="T422" i="30" s="1"/>
  <c r="AB382" i="30"/>
  <c r="V297" i="25" a="1"/>
  <c r="V297" i="25" s="1"/>
  <c r="U296" i="30" a="1"/>
  <c r="U296" i="30" s="1"/>
  <c r="U371" i="30" s="1"/>
  <c r="V221" i="30"/>
  <c r="U280" i="30" a="1"/>
  <c r="U280" i="30" s="1"/>
  <c r="U354" i="30" s="1"/>
  <c r="U313" i="30" a="1"/>
  <c r="U313" i="30" s="1"/>
  <c r="U388" i="30" s="1"/>
  <c r="AC312" i="33"/>
  <c r="V311" i="28" a="1"/>
  <c r="V311" i="28" s="1"/>
  <c r="V278" i="28" a="1"/>
  <c r="V278" i="28" s="1"/>
  <c r="AA319" i="32"/>
  <c r="V298" i="25" a="1"/>
  <c r="V298" i="25" s="1"/>
  <c r="V280" i="25" a="1"/>
  <c r="V280" i="25" s="1"/>
  <c r="V296" i="25" a="1"/>
  <c r="V296" i="25" s="1"/>
  <c r="V371" i="25" s="1"/>
  <c r="V313" i="25" a="1"/>
  <c r="V313" i="25" s="1"/>
  <c r="V388" i="25" s="1"/>
  <c r="U383" i="26"/>
  <c r="AC146" i="26"/>
  <c r="N277" i="28" a="1"/>
  <c r="N277" i="28" s="1"/>
  <c r="M302" i="25"/>
  <c r="M378" i="25" s="1"/>
  <c r="AB319" i="33"/>
  <c r="N294" i="28" a="1"/>
  <c r="N294" i="28" s="1"/>
  <c r="N295" i="28" a="1"/>
  <c r="N295" i="28" s="1"/>
  <c r="AC281" i="26"/>
  <c r="AC349" i="29"/>
  <c r="U405" i="29"/>
  <c r="AC307" i="32"/>
  <c r="U319" i="32"/>
  <c r="U395" i="32" s="1"/>
  <c r="N73" i="28"/>
  <c r="N118" i="28" s="1" a="1"/>
  <c r="N118" i="28" s="1"/>
  <c r="M280" i="27" a="1"/>
  <c r="M280" i="27" s="1"/>
  <c r="M313" i="27" a="1"/>
  <c r="M313" i="27" s="1"/>
  <c r="M296" i="27" a="1"/>
  <c r="M296" i="27" s="1"/>
  <c r="N221" i="27"/>
  <c r="N146" i="30" a="1"/>
  <c r="N146" i="30" s="1"/>
  <c r="N67" i="30"/>
  <c r="N112" i="30" s="1" a="1"/>
  <c r="N112" i="30" s="1"/>
  <c r="N309" i="26" a="1"/>
  <c r="N309" i="26" s="1"/>
  <c r="N384" i="26" s="1"/>
  <c r="V75" i="27"/>
  <c r="V120" i="27" s="1" a="1"/>
  <c r="V120" i="27" s="1"/>
  <c r="AD138" i="33"/>
  <c r="N313" i="25" a="1"/>
  <c r="N313" i="25" s="1"/>
  <c r="N388" i="25" s="1"/>
  <c r="N296" i="25" a="1"/>
  <c r="N296" i="25" s="1"/>
  <c r="N371" i="25" s="1"/>
  <c r="N280" i="25" a="1"/>
  <c r="N280" i="25" s="1"/>
  <c r="V315" i="29" a="1"/>
  <c r="V315" i="29" s="1"/>
  <c r="V282" i="29" a="1"/>
  <c r="V282" i="29" s="1"/>
  <c r="N311" i="32" a="1"/>
  <c r="N311" i="32" s="1"/>
  <c r="N386" i="32" s="1"/>
  <c r="N278" i="32" a="1"/>
  <c r="N278" i="32" s="1"/>
  <c r="N66" i="33"/>
  <c r="N145" i="33" s="1" a="1"/>
  <c r="N145" i="33" s="1"/>
  <c r="AB157" i="31"/>
  <c r="M107" i="25"/>
  <c r="AD149" i="33"/>
  <c r="K404" i="28"/>
  <c r="K361" i="28"/>
  <c r="AD114" i="29"/>
  <c r="N313" i="29" a="1"/>
  <c r="N313" i="29" s="1"/>
  <c r="N296" i="29" a="1"/>
  <c r="N296" i="29" s="1"/>
  <c r="N371" i="29" s="1"/>
  <c r="N280" i="29" a="1"/>
  <c r="N280" i="29" s="1"/>
  <c r="N354" i="29" s="1"/>
  <c r="S394" i="32"/>
  <c r="S422" i="32" s="1"/>
  <c r="AA382" i="32"/>
  <c r="S394" i="29"/>
  <c r="S422" i="29" s="1"/>
  <c r="AA382" i="29"/>
  <c r="N69" i="26"/>
  <c r="N114" i="26" s="1" a="1"/>
  <c r="N114" i="26" s="1"/>
  <c r="V308" i="26" a="1"/>
  <c r="V308" i="26" s="1"/>
  <c r="V291" i="26" a="1"/>
  <c r="V291" i="26" s="1"/>
  <c r="AA123" i="25"/>
  <c r="N301" i="26" a="1"/>
  <c r="N301" i="26" s="1"/>
  <c r="N318" i="26" a="1"/>
  <c r="N318" i="26" s="1"/>
  <c r="K404" i="26"/>
  <c r="K361" i="26"/>
  <c r="V275" i="32" a="1"/>
  <c r="V275" i="32" s="1"/>
  <c r="V291" i="32" a="1"/>
  <c r="V291" i="32" s="1"/>
  <c r="V308" i="32" a="1"/>
  <c r="V308" i="32" s="1"/>
  <c r="AC282" i="29"/>
  <c r="T361" i="32"/>
  <c r="AB348" i="32"/>
  <c r="T404" i="32"/>
  <c r="V220" i="30"/>
  <c r="U295" i="30" a="1"/>
  <c r="U295" i="30" s="1"/>
  <c r="U370" i="30" s="1"/>
  <c r="U279" i="30" a="1"/>
  <c r="U279" i="30" s="1"/>
  <c r="U353" i="30" s="1"/>
  <c r="U312" i="30" a="1"/>
  <c r="U312" i="30" s="1"/>
  <c r="U387" i="30" s="1"/>
  <c r="AC315" i="32"/>
  <c r="V277" i="28" a="1"/>
  <c r="V277" i="28" s="1"/>
  <c r="V293" i="28" a="1"/>
  <c r="V293" i="28" s="1"/>
  <c r="V310" i="28" a="1"/>
  <c r="V310" i="28" s="1"/>
  <c r="V385" i="28" s="1"/>
  <c r="V297" i="27" a="1"/>
  <c r="V297" i="27" s="1"/>
  <c r="V372" i="27" s="1"/>
  <c r="V312" i="25" a="1"/>
  <c r="V312" i="25" s="1"/>
  <c r="V279" i="25" a="1"/>
  <c r="V279" i="25" s="1"/>
  <c r="AC274" i="33"/>
  <c r="U286" i="33"/>
  <c r="AC275" i="25"/>
  <c r="U356" i="25"/>
  <c r="AC119" i="25"/>
  <c r="AC313" i="26"/>
  <c r="S361" i="33"/>
  <c r="AA348" i="33"/>
  <c r="S404" i="33"/>
  <c r="V300" i="25" a="1"/>
  <c r="V300" i="25" s="1"/>
  <c r="V375" i="25" s="1"/>
  <c r="AA360" i="30"/>
  <c r="N314" i="32" a="1"/>
  <c r="N314" i="32" s="1"/>
  <c r="N389" i="32" s="1"/>
  <c r="V297" i="26" a="1"/>
  <c r="V297" i="26" s="1"/>
  <c r="AB286" i="32"/>
  <c r="AC283" i="33"/>
  <c r="AC290" i="32"/>
  <c r="U302" i="32"/>
  <c r="U378" i="32" s="1"/>
  <c r="N68" i="28"/>
  <c r="N113" i="28" s="1" a="1"/>
  <c r="N113" i="28" s="1"/>
  <c r="N220" i="27"/>
  <c r="M279" i="27" a="1"/>
  <c r="M279" i="27" s="1"/>
  <c r="M353" i="27" s="1"/>
  <c r="M312" i="27" a="1"/>
  <c r="M312" i="27" s="1"/>
  <c r="M295" i="27" a="1"/>
  <c r="M295" i="27" s="1"/>
  <c r="AA123" i="27"/>
  <c r="AC294" i="32"/>
  <c r="V74" i="27"/>
  <c r="V119" i="27" s="1" a="1"/>
  <c r="V119" i="27" s="1"/>
  <c r="N281" i="28" a="1"/>
  <c r="N281" i="28" s="1"/>
  <c r="S405" i="29"/>
  <c r="AA349" i="29"/>
  <c r="AC146" i="27"/>
  <c r="N283" i="32" a="1"/>
  <c r="N283" i="32" s="1"/>
  <c r="N357" i="32" s="1"/>
  <c r="N299" i="32" a="1"/>
  <c r="N299" i="32" s="1"/>
  <c r="N374" i="32" s="1"/>
  <c r="U382" i="25"/>
  <c r="U157" i="25"/>
  <c r="T394" i="25"/>
  <c r="T422" i="25" s="1"/>
  <c r="AB422" i="25" s="1"/>
  <c r="AB382" i="25"/>
  <c r="AB394" i="25" s="1"/>
  <c r="AC290" i="29"/>
  <c r="U302" i="29"/>
  <c r="U378" i="29" s="1"/>
  <c r="N278" i="29" a="1"/>
  <c r="N278" i="29" s="1"/>
  <c r="N352" i="29" s="1"/>
  <c r="N311" i="29" a="1"/>
  <c r="N311" i="29" s="1"/>
  <c r="N386" i="29" s="1"/>
  <c r="AA349" i="26"/>
  <c r="S405" i="26"/>
  <c r="N66" i="26"/>
  <c r="N111" i="26" s="1" a="1"/>
  <c r="N111" i="26" s="1"/>
  <c r="V283" i="26" a="1"/>
  <c r="V283" i="26" s="1"/>
  <c r="V299" i="26" a="1"/>
  <c r="V299" i="26" s="1"/>
  <c r="V374" i="26" s="1"/>
  <c r="N292" i="26" a="1"/>
  <c r="N292" i="26" s="1"/>
  <c r="N367" i="26" s="1"/>
  <c r="N276" i="26" a="1"/>
  <c r="N276" i="26" s="1"/>
  <c r="V301" i="27" a="1"/>
  <c r="V301" i="27" s="1"/>
  <c r="V376" i="27" s="1"/>
  <c r="V318" i="27" a="1"/>
  <c r="V318" i="27" s="1"/>
  <c r="V393" i="27" s="1"/>
  <c r="V311" i="32" a="1"/>
  <c r="V311" i="32" s="1"/>
  <c r="V294" i="32" a="1"/>
  <c r="V294" i="32" s="1"/>
  <c r="V369" i="32" s="1"/>
  <c r="M302" i="29"/>
  <c r="M378" i="29" s="1"/>
  <c r="AC298" i="29"/>
  <c r="AB319" i="31"/>
  <c r="V207" i="33"/>
  <c r="W221" i="33" s="1"/>
  <c r="V208" i="33"/>
  <c r="V201" i="33"/>
  <c r="W215" i="33" s="1"/>
  <c r="V209" i="33"/>
  <c r="W223" i="33" s="1"/>
  <c r="V210" i="33"/>
  <c r="W224" i="33" s="1"/>
  <c r="V202" i="33"/>
  <c r="W216" i="33" s="1"/>
  <c r="V211" i="33"/>
  <c r="V203" i="33"/>
  <c r="W217" i="33" s="1"/>
  <c r="V212" i="33"/>
  <c r="W226" i="33" s="1"/>
  <c r="V204" i="33"/>
  <c r="W218" i="33" s="1"/>
  <c r="V205" i="33"/>
  <c r="W219" i="33" s="1"/>
  <c r="V206" i="33"/>
  <c r="W220" i="33" s="1"/>
  <c r="U294" i="30" a="1"/>
  <c r="U294" i="30" s="1"/>
  <c r="U369" i="30" s="1"/>
  <c r="U311" i="30" a="1"/>
  <c r="U311" i="30" s="1"/>
  <c r="U386" i="30" s="1"/>
  <c r="V219" i="30"/>
  <c r="U278" i="30" a="1"/>
  <c r="U278" i="30" s="1"/>
  <c r="U352" i="30" s="1"/>
  <c r="N70" i="33"/>
  <c r="N115" i="33" s="1" a="1"/>
  <c r="N115" i="33" s="1"/>
  <c r="AC275" i="29"/>
  <c r="V318" i="28" a="1"/>
  <c r="V318" i="28" s="1"/>
  <c r="V301" i="28" a="1"/>
  <c r="V301" i="28" s="1"/>
  <c r="AA286" i="28"/>
  <c r="V294" i="25" a="1"/>
  <c r="V294" i="25" s="1"/>
  <c r="V369" i="25" s="1"/>
  <c r="V311" i="25" a="1"/>
  <c r="V311" i="25" s="1"/>
  <c r="V278" i="25" a="1"/>
  <c r="V278" i="25" s="1"/>
  <c r="AC140" i="27"/>
  <c r="L404" i="32"/>
  <c r="L361" i="32"/>
  <c r="U352" i="26"/>
  <c r="AC115" i="26"/>
  <c r="AC296" i="26"/>
  <c r="S416" i="30"/>
  <c r="AA404" i="30"/>
  <c r="N66" i="28"/>
  <c r="N145" i="28" s="1" a="1"/>
  <c r="N145" i="28" s="1"/>
  <c r="N300" i="31" a="1"/>
  <c r="N300" i="31" s="1"/>
  <c r="N375" i="31" s="1"/>
  <c r="N284" i="31" a="1"/>
  <c r="N284" i="31" s="1"/>
  <c r="N317" i="31" a="1"/>
  <c r="N317" i="31" s="1"/>
  <c r="N219" i="27"/>
  <c r="M311" i="27" a="1"/>
  <c r="M311" i="27" s="1"/>
  <c r="M294" i="27" a="1"/>
  <c r="M294" i="27" s="1"/>
  <c r="M278" i="27" a="1"/>
  <c r="M278" i="27" s="1"/>
  <c r="AD130" i="33"/>
  <c r="AC278" i="32"/>
  <c r="V68" i="27"/>
  <c r="V113" i="27" s="1" a="1"/>
  <c r="V113" i="27" s="1"/>
  <c r="N297" i="28" a="1"/>
  <c r="N297" i="28" s="1"/>
  <c r="N372" i="28" s="1"/>
  <c r="V66" i="33"/>
  <c r="V111" i="33" s="1" a="1"/>
  <c r="V111" i="33" s="1"/>
  <c r="AC300" i="33"/>
  <c r="N296" i="32" a="1"/>
  <c r="N296" i="32" s="1"/>
  <c r="N371" i="32" s="1"/>
  <c r="N313" i="32" a="1"/>
  <c r="N313" i="32" s="1"/>
  <c r="N388" i="32" s="1"/>
  <c r="N280" i="32" a="1"/>
  <c r="N280" i="32" s="1"/>
  <c r="V146" i="25" a="1"/>
  <c r="V146" i="25" s="1"/>
  <c r="V67" i="25"/>
  <c r="V112" i="25" s="1" a="1"/>
  <c r="V112" i="25" s="1"/>
  <c r="AC112" i="30"/>
  <c r="T394" i="31"/>
  <c r="T422" i="31" s="1"/>
  <c r="AB382" i="31"/>
  <c r="AC274" i="29"/>
  <c r="U286" i="29"/>
  <c r="N294" i="25" a="1"/>
  <c r="N294" i="25" s="1"/>
  <c r="N369" i="25" s="1"/>
  <c r="N278" i="25" a="1"/>
  <c r="N278" i="25" s="1"/>
  <c r="N310" i="29" a="1"/>
  <c r="N310" i="29" s="1"/>
  <c r="N385" i="29" s="1"/>
  <c r="N293" i="29" a="1"/>
  <c r="N293" i="29" s="1"/>
  <c r="N277" i="29" a="1"/>
  <c r="N277" i="29" s="1"/>
  <c r="N351" i="29" s="1"/>
  <c r="V282" i="26" a="1"/>
  <c r="V282" i="26" s="1"/>
  <c r="V298" i="26" a="1"/>
  <c r="V298" i="26" s="1"/>
  <c r="AC301" i="28"/>
  <c r="U354" i="26"/>
  <c r="AC117" i="26"/>
  <c r="V276" i="28" a="1"/>
  <c r="V276" i="28" s="1"/>
  <c r="V309" i="28" a="1"/>
  <c r="V309" i="28" s="1"/>
  <c r="G15" i="32"/>
  <c r="H11" i="32"/>
  <c r="H10" i="32" s="1"/>
  <c r="U349" i="28"/>
  <c r="AC112" i="28"/>
  <c r="M382" i="26"/>
  <c r="M157" i="26"/>
  <c r="U157" i="27"/>
  <c r="AC145" i="27"/>
  <c r="V293" i="25" a="1"/>
  <c r="V293" i="25" s="1"/>
  <c r="V368" i="25" s="1"/>
  <c r="V310" i="25" a="1"/>
  <c r="V310" i="25" s="1"/>
  <c r="V277" i="25" a="1"/>
  <c r="V277" i="25" s="1"/>
  <c r="AB286" i="27"/>
  <c r="AA286" i="27"/>
  <c r="U319" i="33"/>
  <c r="U395" i="33" s="1"/>
  <c r="U358" i="25"/>
  <c r="AC121" i="25"/>
  <c r="AC280" i="26"/>
  <c r="U358" i="28"/>
  <c r="AC121" i="28"/>
  <c r="V315" i="31" a="1"/>
  <c r="V315" i="31" s="1"/>
  <c r="V390" i="31" s="1"/>
  <c r="V298" i="31" a="1"/>
  <c r="V298" i="31" s="1"/>
  <c r="V373" i="31" s="1"/>
  <c r="N75" i="28"/>
  <c r="N120" i="28" s="1" a="1"/>
  <c r="N120" i="28" s="1"/>
  <c r="N76" i="28"/>
  <c r="N121" i="28" s="1" a="1"/>
  <c r="N121" i="28" s="1"/>
  <c r="N218" i="27"/>
  <c r="M277" i="27" a="1"/>
  <c r="M277" i="27" s="1"/>
  <c r="M293" i="27" a="1"/>
  <c r="M293" i="27" s="1"/>
  <c r="M310" i="27" a="1"/>
  <c r="M310" i="27" s="1"/>
  <c r="AC120" i="27"/>
  <c r="V146" i="30" a="1"/>
  <c r="V146" i="30" s="1"/>
  <c r="V67" i="30"/>
  <c r="V112" i="30" s="1" a="1"/>
  <c r="V112" i="30" s="1"/>
  <c r="AD147" i="33"/>
  <c r="AC311" i="32"/>
  <c r="V71" i="27"/>
  <c r="V116" i="27" s="1" a="1"/>
  <c r="V116" i="27" s="1"/>
  <c r="T361" i="29"/>
  <c r="AB348" i="29"/>
  <c r="T404" i="29"/>
  <c r="N140" i="33"/>
  <c r="M313" i="30" a="1"/>
  <c r="M313" i="30" s="1"/>
  <c r="M388" i="30" s="1"/>
  <c r="M280" i="30" a="1"/>
  <c r="M280" i="30" s="1"/>
  <c r="M354" i="30" s="1"/>
  <c r="M296" i="30" a="1"/>
  <c r="M296" i="30" s="1"/>
  <c r="M371" i="30" s="1"/>
  <c r="N221" i="30"/>
  <c r="S361" i="25"/>
  <c r="AA348" i="25"/>
  <c r="S404" i="25"/>
  <c r="AD117" i="29"/>
  <c r="N276" i="32" a="1"/>
  <c r="N276" i="32" s="1"/>
  <c r="N309" i="32" a="1"/>
  <c r="N309" i="32" s="1"/>
  <c r="N384" i="32" s="1"/>
  <c r="N292" i="32" a="1"/>
  <c r="N292" i="32" s="1"/>
  <c r="N367" i="32" s="1"/>
  <c r="AC280" i="29"/>
  <c r="S394" i="27"/>
  <c r="S422" i="27" s="1"/>
  <c r="AA382" i="27"/>
  <c r="S405" i="25"/>
  <c r="AA349" i="25"/>
  <c r="AC146" i="30"/>
  <c r="U107" i="25"/>
  <c r="V298" i="29" a="1"/>
  <c r="V298" i="29" s="1"/>
  <c r="AC307" i="29"/>
  <c r="U319" i="29"/>
  <c r="N277" i="25" a="1"/>
  <c r="N277" i="25" s="1"/>
  <c r="N293" i="25" a="1"/>
  <c r="N293" i="25" s="1"/>
  <c r="N368" i="25" s="1"/>
  <c r="N220" i="30"/>
  <c r="M312" i="30" a="1"/>
  <c r="M312" i="30" s="1"/>
  <c r="M387" i="30" s="1"/>
  <c r="M295" i="30" a="1"/>
  <c r="M295" i="30" s="1"/>
  <c r="M370" i="30" s="1"/>
  <c r="M279" i="30" a="1"/>
  <c r="M279" i="30" s="1"/>
  <c r="M353" i="30" s="1"/>
  <c r="AD154" i="33"/>
  <c r="AC293" i="25"/>
  <c r="N301" i="29" a="1"/>
  <c r="N301" i="29" s="1"/>
  <c r="N285" i="29" a="1"/>
  <c r="N285" i="29" s="1"/>
  <c r="N359" i="29" s="1"/>
  <c r="N318" i="29" a="1"/>
  <c r="N318" i="29" s="1"/>
  <c r="V318" i="32" a="1"/>
  <c r="V318" i="32" s="1"/>
  <c r="V393" i="32" s="1"/>
  <c r="V146" i="26" a="1"/>
  <c r="V146" i="26" s="1"/>
  <c r="V67" i="26"/>
  <c r="V112" i="26" s="1" a="1"/>
  <c r="V112" i="26" s="1"/>
  <c r="V307" i="26" a="1"/>
  <c r="V307" i="26" s="1"/>
  <c r="V274" i="26" a="1"/>
  <c r="V274" i="26" s="1"/>
  <c r="V270" i="26"/>
  <c r="S361" i="32"/>
  <c r="AA348" i="32"/>
  <c r="S404" i="32"/>
  <c r="N316" i="26" a="1"/>
  <c r="N316" i="26" s="1"/>
  <c r="N283" i="26" a="1"/>
  <c r="N283" i="26" s="1"/>
  <c r="AC310" i="26"/>
  <c r="AD120" i="29"/>
  <c r="S394" i="25"/>
  <c r="S422" i="25" s="1"/>
  <c r="AA382" i="25"/>
  <c r="V315" i="32" a="1"/>
  <c r="V315" i="32" s="1"/>
  <c r="V390" i="32" s="1"/>
  <c r="V282" i="32" a="1"/>
  <c r="V282" i="32" s="1"/>
  <c r="V298" i="32" a="1"/>
  <c r="V298" i="32" s="1"/>
  <c r="V373" i="32" s="1"/>
  <c r="AC317" i="29"/>
  <c r="N300" i="28" a="1"/>
  <c r="N300" i="28" s="1"/>
  <c r="N375" i="28" s="1"/>
  <c r="V226" i="30"/>
  <c r="U318" i="30" a="1"/>
  <c r="U318" i="30" s="1"/>
  <c r="U393" i="30" s="1"/>
  <c r="U285" i="30" a="1"/>
  <c r="U285" i="30" s="1"/>
  <c r="U359" i="30" s="1"/>
  <c r="U301" i="30" a="1"/>
  <c r="U301" i="30" s="1"/>
  <c r="U376" i="30" s="1"/>
  <c r="V275" i="29" a="1"/>
  <c r="V275" i="29" s="1"/>
  <c r="AC279" i="31"/>
  <c r="V300" i="28" a="1"/>
  <c r="V300" i="28" s="1"/>
  <c r="V375" i="28" s="1"/>
  <c r="V317" i="28" a="1"/>
  <c r="V317" i="28" s="1"/>
  <c r="U383" i="28"/>
  <c r="AC146" i="28"/>
  <c r="U107" i="27"/>
  <c r="AC296" i="28"/>
  <c r="AC281" i="25"/>
  <c r="V318" i="25" a="1"/>
  <c r="V318" i="25" s="1"/>
  <c r="V393" i="25" s="1"/>
  <c r="V285" i="25" a="1"/>
  <c r="V285" i="25" s="1"/>
  <c r="V301" i="25" a="1"/>
  <c r="V301" i="25" s="1"/>
  <c r="V376" i="25" s="1"/>
  <c r="AC311" i="26"/>
  <c r="M157" i="30"/>
  <c r="V67" i="33"/>
  <c r="V112" i="33" s="1" a="1"/>
  <c r="V112" i="33" s="1"/>
  <c r="AC140" i="30"/>
  <c r="N284" i="26" a="1"/>
  <c r="N284" i="26" s="1"/>
  <c r="V270" i="31"/>
  <c r="V274" i="31" a="1"/>
  <c r="V274" i="31" s="1"/>
  <c r="V307" i="31" a="1"/>
  <c r="V307" i="31" s="1"/>
  <c r="AC299" i="33"/>
  <c r="N71" i="28"/>
  <c r="N116" i="28" s="1" a="1"/>
  <c r="N116" i="28" s="1"/>
  <c r="V146" i="28" a="1"/>
  <c r="V146" i="28" s="1"/>
  <c r="V67" i="28"/>
  <c r="V112" i="28" s="1" a="1"/>
  <c r="V112" i="28" s="1"/>
  <c r="N308" i="31" a="1"/>
  <c r="N308" i="31" s="1"/>
  <c r="N275" i="31" a="1"/>
  <c r="N275" i="31" s="1"/>
  <c r="N291" i="31" a="1"/>
  <c r="N291" i="31" s="1"/>
  <c r="N366" i="31" s="1"/>
  <c r="N226" i="27"/>
  <c r="M285" i="27" a="1"/>
  <c r="M285" i="27" s="1"/>
  <c r="M301" i="27" a="1"/>
  <c r="M301" i="27" s="1"/>
  <c r="M376" i="27" s="1"/>
  <c r="M318" i="27" a="1"/>
  <c r="M318" i="27" s="1"/>
  <c r="N146" i="27" a="1"/>
  <c r="N146" i="27" s="1"/>
  <c r="N67" i="27"/>
  <c r="N112" i="27" s="1" a="1"/>
  <c r="N112" i="27" s="1"/>
  <c r="S424" i="30"/>
  <c r="AB123" i="29"/>
  <c r="AB319" i="32"/>
  <c r="V140" i="33"/>
  <c r="AD128" i="33"/>
  <c r="V285" i="32" a="1"/>
  <c r="V285" i="32" s="1"/>
  <c r="V359" i="32" s="1"/>
  <c r="V301" i="32" a="1"/>
  <c r="V301" i="32" s="1"/>
  <c r="V376" i="32" s="1"/>
  <c r="U352" i="25"/>
  <c r="AC115" i="25"/>
  <c r="V218" i="30"/>
  <c r="U277" i="30" a="1"/>
  <c r="U277" i="30" s="1"/>
  <c r="U351" i="30" s="1"/>
  <c r="U310" i="30" a="1"/>
  <c r="U310" i="30" s="1"/>
  <c r="U385" i="30" s="1"/>
  <c r="U293" i="30" a="1"/>
  <c r="U293" i="30" s="1"/>
  <c r="U368" i="30" s="1"/>
  <c r="N298" i="32" a="1"/>
  <c r="N298" i="32" s="1"/>
  <c r="N373" i="32" s="1"/>
  <c r="N315" i="32" a="1"/>
  <c r="N315" i="32" s="1"/>
  <c r="N390" i="32" s="1"/>
  <c r="N282" i="32" a="1"/>
  <c r="N282" i="32" s="1"/>
  <c r="N146" i="33" a="1"/>
  <c r="N146" i="33" s="1"/>
  <c r="AA349" i="32"/>
  <c r="S405" i="32"/>
  <c r="V75" i="25"/>
  <c r="V120" i="25" s="1" a="1"/>
  <c r="V120" i="25" s="1"/>
  <c r="AC292" i="25"/>
  <c r="AB319" i="26"/>
  <c r="N318" i="25" a="1"/>
  <c r="N318" i="25" s="1"/>
  <c r="N393" i="25" s="1"/>
  <c r="N301" i="25" a="1"/>
  <c r="N301" i="25" s="1"/>
  <c r="N376" i="25" s="1"/>
  <c r="AB349" i="25"/>
  <c r="T405" i="25"/>
  <c r="AB405" i="25" s="1"/>
  <c r="V295" i="29" a="1"/>
  <c r="V295" i="29" s="1"/>
  <c r="V279" i="29" a="1"/>
  <c r="V279" i="29" s="1"/>
  <c r="V353" i="29" s="1"/>
  <c r="M311" i="30" a="1"/>
  <c r="M311" i="30" s="1"/>
  <c r="M386" i="30" s="1"/>
  <c r="N219" i="30"/>
  <c r="M294" i="30" a="1"/>
  <c r="M294" i="30" s="1"/>
  <c r="M369" i="30" s="1"/>
  <c r="M278" i="30" a="1"/>
  <c r="M278" i="30" s="1"/>
  <c r="M352" i="30" s="1"/>
  <c r="AD137" i="33"/>
  <c r="AC277" i="25"/>
  <c r="N276" i="29" a="1"/>
  <c r="N276" i="29" s="1"/>
  <c r="N292" i="29" a="1"/>
  <c r="N292" i="29" s="1"/>
  <c r="N367" i="29" s="1"/>
  <c r="V66" i="26"/>
  <c r="V111" i="26" s="1" a="1"/>
  <c r="V111" i="26" s="1"/>
  <c r="V74" i="26"/>
  <c r="V119" i="26" s="1" a="1"/>
  <c r="V119" i="26" s="1"/>
  <c r="V281" i="26" a="1"/>
  <c r="V281" i="26" s="1"/>
  <c r="V314" i="26" a="1"/>
  <c r="V314" i="26" s="1"/>
  <c r="V275" i="27" a="1"/>
  <c r="V275" i="27" s="1"/>
  <c r="V308" i="27" a="1"/>
  <c r="V308" i="27" s="1"/>
  <c r="AC277" i="26"/>
  <c r="AD121" i="29"/>
  <c r="AD115" i="29"/>
  <c r="AC312" i="25"/>
  <c r="N294" i="32" a="1"/>
  <c r="N294" i="32" s="1"/>
  <c r="N369" i="32" s="1"/>
  <c r="AC318" i="28"/>
  <c r="AC280" i="25"/>
  <c r="U354" i="25"/>
  <c r="AC117" i="25"/>
  <c r="V217" i="30"/>
  <c r="U309" i="30" a="1"/>
  <c r="U309" i="30" s="1"/>
  <c r="U292" i="30" a="1"/>
  <c r="U292" i="30" s="1"/>
  <c r="U276" i="30" a="1"/>
  <c r="U276" i="30" s="1"/>
  <c r="AC308" i="29"/>
  <c r="AC312" i="28"/>
  <c r="L404" i="27"/>
  <c r="L361" i="27"/>
  <c r="V313" i="28" a="1"/>
  <c r="V313" i="28" s="1"/>
  <c r="V309" i="25" a="1"/>
  <c r="V309" i="25" s="1"/>
  <c r="V384" i="25" s="1"/>
  <c r="V292" i="25" a="1"/>
  <c r="V292" i="25" s="1"/>
  <c r="AC294" i="26"/>
  <c r="AC297" i="33"/>
  <c r="M107" i="30"/>
  <c r="AC292" i="31"/>
  <c r="N299" i="26" a="1"/>
  <c r="N299" i="26" s="1"/>
  <c r="N374" i="26" s="1"/>
  <c r="AB349" i="29"/>
  <c r="T405" i="29"/>
  <c r="AC117" i="30"/>
  <c r="V314" i="31" a="1"/>
  <c r="V314" i="31" s="1"/>
  <c r="V389" i="31" s="1"/>
  <c r="V297" i="31" a="1"/>
  <c r="V297" i="31" s="1"/>
  <c r="V76" i="28"/>
  <c r="V121" i="28" s="1" a="1"/>
  <c r="V121" i="28" s="1"/>
  <c r="V77" i="28"/>
  <c r="V122" i="28" s="1" a="1"/>
  <c r="V122" i="28" s="1"/>
  <c r="N315" i="31" a="1"/>
  <c r="N315" i="31" s="1"/>
  <c r="N390" i="31" s="1"/>
  <c r="N298" i="31" a="1"/>
  <c r="N298" i="31" s="1"/>
  <c r="N373" i="31" s="1"/>
  <c r="N217" i="27"/>
  <c r="M276" i="27" a="1"/>
  <c r="M276" i="27" s="1"/>
  <c r="M309" i="27" a="1"/>
  <c r="M309" i="27" s="1"/>
  <c r="M292" i="27" a="1"/>
  <c r="M292" i="27" s="1"/>
  <c r="N69" i="30"/>
  <c r="N114" i="30" s="1" a="1"/>
  <c r="N114" i="30" s="1"/>
  <c r="N68" i="27"/>
  <c r="N113" i="27" s="1" a="1"/>
  <c r="N113" i="27" s="1"/>
  <c r="N317" i="25" a="1"/>
  <c r="N317" i="25" s="1"/>
  <c r="N392" i="25" s="1"/>
  <c r="AC282" i="26"/>
  <c r="V344" i="33"/>
  <c r="U157" i="30"/>
  <c r="AD140" i="31"/>
  <c r="U359" i="25"/>
  <c r="AC122" i="25"/>
  <c r="N300" i="26" a="1"/>
  <c r="N300" i="26" s="1"/>
  <c r="N375" i="26" s="1"/>
  <c r="N317" i="26" a="1"/>
  <c r="N317" i="26" s="1"/>
  <c r="N392" i="26" s="1"/>
  <c r="U353" i="25"/>
  <c r="AC116" i="25"/>
  <c r="N285" i="32" a="1"/>
  <c r="N285" i="32" s="1"/>
  <c r="N359" i="32" s="1"/>
  <c r="N318" i="32" a="1"/>
  <c r="N318" i="32" s="1"/>
  <c r="N393" i="32" s="1"/>
  <c r="V71" i="25"/>
  <c r="V116" i="25" s="1" a="1"/>
  <c r="V116" i="25" s="1"/>
  <c r="AC276" i="25"/>
  <c r="N309" i="25" a="1"/>
  <c r="N309" i="25" s="1"/>
  <c r="N384" i="25" s="1"/>
  <c r="N276" i="25" a="1"/>
  <c r="N276" i="25" s="1"/>
  <c r="V311" i="29" a="1"/>
  <c r="V311" i="29" s="1"/>
  <c r="V278" i="29" a="1"/>
  <c r="V278" i="29" s="1"/>
  <c r="N218" i="30"/>
  <c r="M277" i="30" a="1"/>
  <c r="M277" i="30" s="1"/>
  <c r="M351" i="30" s="1"/>
  <c r="M293" i="30" a="1"/>
  <c r="M293" i="30" s="1"/>
  <c r="M368" i="30" s="1"/>
  <c r="M310" i="30" a="1"/>
  <c r="M310" i="30" s="1"/>
  <c r="M385" i="30" s="1"/>
  <c r="AC310" i="25"/>
  <c r="N300" i="29" a="1"/>
  <c r="N300" i="29" s="1"/>
  <c r="N375" i="29" s="1"/>
  <c r="N317" i="29" a="1"/>
  <c r="N317" i="29" s="1"/>
  <c r="N392" i="29" s="1"/>
  <c r="N284" i="29" a="1"/>
  <c r="N284" i="29" s="1"/>
  <c r="N358" i="29" s="1"/>
  <c r="AB382" i="28"/>
  <c r="T394" i="28"/>
  <c r="T422" i="28" s="1"/>
  <c r="N70" i="26"/>
  <c r="N115" i="26" s="1" a="1"/>
  <c r="N115" i="26" s="1"/>
  <c r="V313" i="26" a="1"/>
  <c r="V313" i="26" s="1"/>
  <c r="V280" i="26" a="1"/>
  <c r="V280" i="26" s="1"/>
  <c r="V310" i="26" a="1"/>
  <c r="V310" i="26" s="1"/>
  <c r="AC293" i="26"/>
  <c r="AC285" i="33"/>
  <c r="AC295" i="25"/>
  <c r="V285" i="28" a="1"/>
  <c r="V285" i="28" s="1"/>
  <c r="AC313" i="25"/>
  <c r="AB349" i="27"/>
  <c r="T405" i="27"/>
  <c r="V225" i="30"/>
  <c r="U300" i="30" a="1"/>
  <c r="U300" i="30" s="1"/>
  <c r="U317" i="30" a="1"/>
  <c r="U317" i="30" s="1"/>
  <c r="U284" i="30" a="1"/>
  <c r="U284" i="30" s="1"/>
  <c r="V285" i="27" a="1"/>
  <c r="V285" i="27" s="1"/>
  <c r="AA319" i="27"/>
  <c r="V315" i="28" a="1"/>
  <c r="V315" i="28" s="1"/>
  <c r="U355" i="26"/>
  <c r="AC118" i="26"/>
  <c r="V317" i="25" a="1"/>
  <c r="V317" i="25" s="1"/>
  <c r="V392" i="25" s="1"/>
  <c r="V284" i="25" a="1"/>
  <c r="V284" i="25" s="1"/>
  <c r="AD129" i="33"/>
  <c r="L404" i="26"/>
  <c r="L361" i="26"/>
  <c r="AC309" i="31"/>
  <c r="AB302" i="27"/>
  <c r="AB378" i="27" s="1"/>
  <c r="AA286" i="25"/>
  <c r="V280" i="31" a="1"/>
  <c r="V280" i="31" s="1"/>
  <c r="V313" i="31" a="1"/>
  <c r="V313" i="31" s="1"/>
  <c r="AB349" i="26"/>
  <c r="T405" i="26"/>
  <c r="N146" i="28" a="1"/>
  <c r="N146" i="28" s="1"/>
  <c r="N67" i="28"/>
  <c r="N112" i="28" s="1" a="1"/>
  <c r="N112" i="28" s="1"/>
  <c r="V70" i="28"/>
  <c r="V115" i="28" s="1" a="1"/>
  <c r="V115" i="28" s="1"/>
  <c r="N290" i="31" a="1"/>
  <c r="N290" i="31" s="1"/>
  <c r="N274" i="31" a="1"/>
  <c r="N274" i="31" s="1"/>
  <c r="N307" i="31" a="1"/>
  <c r="N307" i="31" s="1"/>
  <c r="N225" i="27"/>
  <c r="M284" i="27" a="1"/>
  <c r="M284" i="27" s="1"/>
  <c r="M300" i="27" a="1"/>
  <c r="M300" i="27" s="1"/>
  <c r="M317" i="27" a="1"/>
  <c r="M317" i="27" s="1"/>
  <c r="N299" i="25" a="1"/>
  <c r="N299" i="25" s="1"/>
  <c r="N374" i="25" s="1"/>
  <c r="V72" i="30"/>
  <c r="V117" i="30" s="1" a="1"/>
  <c r="V117" i="30" s="1"/>
  <c r="V146" i="27" a="1"/>
  <c r="V146" i="27" s="1"/>
  <c r="V67" i="27"/>
  <c r="V112" i="27" s="1" a="1"/>
  <c r="V112" i="27" s="1"/>
  <c r="L404" i="33"/>
  <c r="L361" i="33"/>
  <c r="AC315" i="26"/>
  <c r="N309" i="29" a="1"/>
  <c r="N309" i="29" s="1"/>
  <c r="N384" i="29" s="1"/>
  <c r="M123" i="27"/>
  <c r="AC145" i="30"/>
  <c r="N290" i="32" a="1"/>
  <c r="N290" i="32" s="1"/>
  <c r="N365" i="32" s="1"/>
  <c r="N307" i="32" a="1"/>
  <c r="N307" i="32" s="1"/>
  <c r="N274" i="32" a="1"/>
  <c r="N274" i="32" s="1"/>
  <c r="N270" i="32"/>
  <c r="N300" i="25" a="1"/>
  <c r="N300" i="25" s="1"/>
  <c r="N375" i="25" s="1"/>
  <c r="N284" i="25" a="1"/>
  <c r="N284" i="25" s="1"/>
  <c r="V310" i="29" a="1"/>
  <c r="V310" i="29" s="1"/>
  <c r="V277" i="29" a="1"/>
  <c r="V277" i="29" s="1"/>
  <c r="N226" i="30"/>
  <c r="M318" i="30" a="1"/>
  <c r="M318" i="30" s="1"/>
  <c r="M393" i="30" s="1"/>
  <c r="M301" i="30" a="1"/>
  <c r="M301" i="30" s="1"/>
  <c r="M376" i="30" s="1"/>
  <c r="M285" i="30" a="1"/>
  <c r="M285" i="30" s="1"/>
  <c r="M359" i="30" s="1"/>
  <c r="AB286" i="29"/>
  <c r="N207" i="33"/>
  <c r="O221" i="33" s="1"/>
  <c r="N208" i="33"/>
  <c r="O222" i="33" s="1"/>
  <c r="N201" i="33"/>
  <c r="O215" i="33" s="1"/>
  <c r="N209" i="33"/>
  <c r="O223" i="33" s="1"/>
  <c r="N202" i="33"/>
  <c r="O216" i="33" s="1"/>
  <c r="N210" i="33"/>
  <c r="O224" i="33" s="1"/>
  <c r="N211" i="33"/>
  <c r="N203" i="33"/>
  <c r="N212" i="33"/>
  <c r="N204" i="33"/>
  <c r="N205" i="33"/>
  <c r="N206" i="33"/>
  <c r="O220" i="33" s="1"/>
  <c r="N316" i="29" a="1"/>
  <c r="N316" i="29" s="1"/>
  <c r="N283" i="29" a="1"/>
  <c r="N283" i="29" s="1"/>
  <c r="N357" i="29" s="1"/>
  <c r="N299" i="29" a="1"/>
  <c r="N299" i="29" s="1"/>
  <c r="N374" i="29" s="1"/>
  <c r="N74" i="26"/>
  <c r="N119" i="26" s="1" a="1"/>
  <c r="N119" i="26" s="1"/>
  <c r="V292" i="28" a="1"/>
  <c r="V292" i="28" s="1"/>
  <c r="V293" i="26" a="1"/>
  <c r="V293" i="26" s="1"/>
  <c r="V368" i="26" s="1"/>
  <c r="M319" i="28"/>
  <c r="AC116" i="30"/>
  <c r="L404" i="28"/>
  <c r="L361" i="28"/>
  <c r="V216" i="30"/>
  <c r="U275" i="30" a="1"/>
  <c r="U275" i="30" s="1"/>
  <c r="U308" i="30" a="1"/>
  <c r="U308" i="30" s="1"/>
  <c r="U291" i="30" a="1"/>
  <c r="U291" i="30" s="1"/>
  <c r="AD153" i="33"/>
  <c r="U357" i="26"/>
  <c r="AC120" i="26"/>
  <c r="AB286" i="31"/>
  <c r="AC296" i="33"/>
  <c r="AC298" i="32"/>
  <c r="AC313" i="28"/>
  <c r="U407" i="33"/>
  <c r="V275" i="25" a="1"/>
  <c r="V275" i="25" s="1"/>
  <c r="V308" i="25" a="1"/>
  <c r="V308" i="25" s="1"/>
  <c r="AC314" i="33"/>
  <c r="AC313" i="32"/>
  <c r="AC279" i="26"/>
  <c r="M382" i="28"/>
  <c r="M157" i="28"/>
  <c r="AC276" i="31"/>
  <c r="U414" i="29"/>
  <c r="N301" i="32" a="1"/>
  <c r="N301" i="32" s="1"/>
  <c r="N376" i="32" s="1"/>
  <c r="V312" i="31" a="1"/>
  <c r="V312" i="31" s="1"/>
  <c r="V387" i="31" s="1"/>
  <c r="V279" i="31" a="1"/>
  <c r="V279" i="31" s="1"/>
  <c r="V295" i="31" a="1"/>
  <c r="V295" i="31" s="1"/>
  <c r="AB302" i="26"/>
  <c r="AB378" i="26" s="1"/>
  <c r="V74" i="28"/>
  <c r="V66" i="28"/>
  <c r="V111" i="28" s="1" a="1"/>
  <c r="V111" i="28" s="1"/>
  <c r="N281" i="31" a="1"/>
  <c r="N281" i="31" s="1"/>
  <c r="N314" i="31" a="1"/>
  <c r="N314" i="31" s="1"/>
  <c r="N389" i="31" s="1"/>
  <c r="N224" i="27"/>
  <c r="M299" i="27" a="1"/>
  <c r="M299" i="27" s="1"/>
  <c r="M283" i="27" a="1"/>
  <c r="M283" i="27" s="1"/>
  <c r="M316" i="27" a="1"/>
  <c r="M316" i="27" s="1"/>
  <c r="N71" i="30"/>
  <c r="N116" i="30" s="1" a="1"/>
  <c r="N116" i="30" s="1"/>
  <c r="N75" i="27"/>
  <c r="N120" i="27" s="1" a="1"/>
  <c r="N120" i="27" s="1"/>
  <c r="V70" i="27"/>
  <c r="V115" i="27" s="1" a="1"/>
  <c r="V115" i="27" s="1"/>
  <c r="AA349" i="31"/>
  <c r="S405" i="31"/>
  <c r="AC298" i="26"/>
  <c r="O132" i="20" a="1"/>
  <c r="O132" i="20" s="1"/>
  <c r="O149" i="20" a="1"/>
  <c r="O149" i="20" s="1"/>
  <c r="W134" i="20" a="1"/>
  <c r="W134" i="20" s="1"/>
  <c r="W151" i="20" a="1"/>
  <c r="W151" i="20" s="1"/>
  <c r="X135" i="20" a="1"/>
  <c r="X135" i="20" s="1"/>
  <c r="X152" i="20" a="1"/>
  <c r="X152" i="20" s="1"/>
  <c r="O139" i="20" a="1"/>
  <c r="O139" i="20" s="1"/>
  <c r="O156" i="20" a="1"/>
  <c r="O156" i="20" s="1"/>
  <c r="O138" i="20" a="1"/>
  <c r="O138" i="20" s="1"/>
  <c r="O155" i="20" a="1"/>
  <c r="O155" i="20" s="1"/>
  <c r="P136" i="20" a="1"/>
  <c r="P136" i="20" s="1"/>
  <c r="P153" i="20" a="1"/>
  <c r="P153" i="20" s="1"/>
  <c r="W132" i="20" a="1"/>
  <c r="W132" i="20" s="1"/>
  <c r="W149" i="20" a="1"/>
  <c r="W149" i="20" s="1"/>
  <c r="O137" i="20" a="1"/>
  <c r="O137" i="20" s="1"/>
  <c r="O154" i="20" a="1"/>
  <c r="O154" i="20" s="1"/>
  <c r="P137" i="20" a="1"/>
  <c r="P137" i="20" s="1"/>
  <c r="P154" i="20" a="1"/>
  <c r="P154" i="20" s="1"/>
  <c r="W137" i="20" a="1"/>
  <c r="W137" i="20" s="1"/>
  <c r="W154" i="20" a="1"/>
  <c r="W154" i="20" s="1"/>
  <c r="O136" i="20" a="1"/>
  <c r="O136" i="20" s="1"/>
  <c r="O153" i="20" a="1"/>
  <c r="O153" i="20" s="1"/>
  <c r="X132" i="20" a="1"/>
  <c r="X132" i="20" s="1"/>
  <c r="X149" i="20" a="1"/>
  <c r="X149" i="20" s="1"/>
  <c r="O131" i="20" a="1"/>
  <c r="O131" i="20" s="1"/>
  <c r="O148" i="20" a="1"/>
  <c r="O148" i="20" s="1"/>
  <c r="O134" i="20" a="1"/>
  <c r="O134" i="20" s="1"/>
  <c r="O151" i="20" a="1"/>
  <c r="O151" i="20" s="1"/>
  <c r="W131" i="20" a="1"/>
  <c r="W131" i="20" s="1"/>
  <c r="W148" i="20" a="1"/>
  <c r="W148" i="20" s="1"/>
  <c r="O133" i="20" a="1"/>
  <c r="O133" i="20" s="1"/>
  <c r="O150" i="20" a="1"/>
  <c r="O150" i="20" s="1"/>
  <c r="W139" i="20" a="1"/>
  <c r="W139" i="20" s="1"/>
  <c r="W156" i="20" a="1"/>
  <c r="W156" i="20" s="1"/>
  <c r="P134" i="20" a="1"/>
  <c r="P134" i="20" s="1"/>
  <c r="P151" i="20" a="1"/>
  <c r="P151" i="20" s="1"/>
  <c r="X136" i="20" a="1"/>
  <c r="X136" i="20" s="1"/>
  <c r="X153" i="20" a="1"/>
  <c r="X153" i="20" s="1"/>
  <c r="O135" i="20" a="1"/>
  <c r="O135" i="20" s="1"/>
  <c r="O152" i="20" a="1"/>
  <c r="O152" i="20" s="1"/>
  <c r="W130" i="20" a="1"/>
  <c r="W130" i="20" s="1"/>
  <c r="W147" i="20" a="1"/>
  <c r="W147" i="20" s="1"/>
  <c r="X130" i="20" a="1"/>
  <c r="X130" i="20" s="1"/>
  <c r="X147" i="20" a="1"/>
  <c r="X147" i="20" s="1"/>
  <c r="X131" i="20" a="1"/>
  <c r="X131" i="20" s="1"/>
  <c r="X148" i="20" a="1"/>
  <c r="X148" i="20" s="1"/>
  <c r="X139" i="20" a="1"/>
  <c r="X139" i="20" s="1"/>
  <c r="X156" i="20" a="1"/>
  <c r="X156" i="20" s="1"/>
  <c r="X138" i="20" a="1"/>
  <c r="X138" i="20" s="1"/>
  <c r="X155" i="20" a="1"/>
  <c r="X155" i="20" s="1"/>
  <c r="P135" i="20" a="1"/>
  <c r="P135" i="20" s="1"/>
  <c r="P152" i="20" a="1"/>
  <c r="P152" i="20" s="1"/>
  <c r="O130" i="20" a="1"/>
  <c r="O130" i="20" s="1"/>
  <c r="O147" i="20" a="1"/>
  <c r="O147" i="20" s="1"/>
  <c r="X133" i="20" a="1"/>
  <c r="X133" i="20" s="1"/>
  <c r="X150" i="20" a="1"/>
  <c r="X150" i="20" s="1"/>
  <c r="P130" i="20" a="1"/>
  <c r="P130" i="20" s="1"/>
  <c r="P147" i="20" a="1"/>
  <c r="P147" i="20" s="1"/>
  <c r="P131" i="20" a="1"/>
  <c r="P131" i="20" s="1"/>
  <c r="P148" i="20" a="1"/>
  <c r="P148" i="20" s="1"/>
  <c r="X134" i="20" a="1"/>
  <c r="X134" i="20" s="1"/>
  <c r="X151" i="20" a="1"/>
  <c r="X151" i="20" s="1"/>
  <c r="W133" i="20" a="1"/>
  <c r="W133" i="20" s="1"/>
  <c r="W150" i="20" a="1"/>
  <c r="W150" i="20" s="1"/>
  <c r="P133" i="20" a="1"/>
  <c r="P133" i="20" s="1"/>
  <c r="P150" i="20" a="1"/>
  <c r="P150" i="20" s="1"/>
  <c r="P132" i="20" a="1"/>
  <c r="P132" i="20" s="1"/>
  <c r="P149" i="20" a="1"/>
  <c r="P149" i="20" s="1"/>
  <c r="W138" i="20" a="1"/>
  <c r="W138" i="20" s="1"/>
  <c r="W155" i="20" a="1"/>
  <c r="W155" i="20" s="1"/>
  <c r="W135" i="20" a="1"/>
  <c r="W135" i="20" s="1"/>
  <c r="W152" i="20" a="1"/>
  <c r="W152" i="20" s="1"/>
  <c r="P138" i="20" a="1"/>
  <c r="P138" i="20" s="1"/>
  <c r="P155" i="20" a="1"/>
  <c r="P155" i="20" s="1"/>
  <c r="X137" i="20" a="1"/>
  <c r="X137" i="20" s="1"/>
  <c r="X154" i="20" a="1"/>
  <c r="X154" i="20" s="1"/>
  <c r="W136" i="20" a="1"/>
  <c r="W136" i="20" s="1"/>
  <c r="W153" i="20" a="1"/>
  <c r="W153" i="20" s="1"/>
  <c r="G13" i="20"/>
  <c r="H14" i="20" s="1"/>
  <c r="C13" i="36"/>
  <c r="K415" i="20"/>
  <c r="T407" i="20"/>
  <c r="L404" i="20"/>
  <c r="V58" i="20"/>
  <c r="W72" i="20" s="1"/>
  <c r="X86" i="20" s="1"/>
  <c r="N56" i="20"/>
  <c r="O70" i="20" s="1"/>
  <c r="P84" i="20" s="1"/>
  <c r="N58" i="20"/>
  <c r="O72" i="20" s="1"/>
  <c r="P86" i="20" s="1"/>
  <c r="V57" i="20"/>
  <c r="W71" i="20" s="1"/>
  <c r="X85" i="20" s="1"/>
  <c r="M54" i="20"/>
  <c r="M113" i="20" s="1" a="1"/>
  <c r="M113" i="20" s="1"/>
  <c r="V52" i="20"/>
  <c r="W66" i="20" s="1"/>
  <c r="X80" i="20" s="1"/>
  <c r="V62" i="20"/>
  <c r="W76" i="20" s="1"/>
  <c r="X90" i="20" s="1"/>
  <c r="V54" i="20"/>
  <c r="W68" i="20" s="1"/>
  <c r="X82" i="20" s="1"/>
  <c r="N57" i="20"/>
  <c r="O71" i="20" s="1"/>
  <c r="P85" i="20" s="1"/>
  <c r="V61" i="20"/>
  <c r="W75" i="20" s="1"/>
  <c r="X89" i="20" s="1"/>
  <c r="V59" i="20"/>
  <c r="W73" i="20" s="1"/>
  <c r="X87" i="20" s="1"/>
  <c r="N53" i="20"/>
  <c r="O67" i="20" s="1"/>
  <c r="P81" i="20" s="1"/>
  <c r="V56" i="20"/>
  <c r="W70" i="20" s="1"/>
  <c r="X84" i="20" s="1"/>
  <c r="V60" i="20"/>
  <c r="W74" i="20" s="1"/>
  <c r="X88" i="20" s="1"/>
  <c r="N55" i="20"/>
  <c r="O69" i="20" s="1"/>
  <c r="P83" i="20" s="1"/>
  <c r="V55" i="20"/>
  <c r="W69" i="20" s="1"/>
  <c r="X83" i="20" s="1"/>
  <c r="N62" i="20"/>
  <c r="O76" i="20" s="1"/>
  <c r="P90" i="20" s="1"/>
  <c r="N59" i="20"/>
  <c r="O73" i="20" s="1"/>
  <c r="P87" i="20" s="1"/>
  <c r="V53" i="20"/>
  <c r="W67" i="20" s="1"/>
  <c r="X81" i="20" s="1"/>
  <c r="N61" i="20"/>
  <c r="O75" i="20" s="1"/>
  <c r="P89" i="20" s="1"/>
  <c r="N52" i="20"/>
  <c r="O66" i="20" s="1"/>
  <c r="P80" i="20" s="1"/>
  <c r="V63" i="20"/>
  <c r="W77" i="20" s="1"/>
  <c r="X91" i="20" s="1"/>
  <c r="N60" i="20"/>
  <c r="O74" i="20" s="1"/>
  <c r="P88" i="20" s="1"/>
  <c r="N63" i="20"/>
  <c r="O77" i="20" s="1"/>
  <c r="P91" i="20" s="1"/>
  <c r="AB302" i="20"/>
  <c r="AB378" i="20" s="1"/>
  <c r="K405" i="20"/>
  <c r="L408" i="20"/>
  <c r="AB408" i="20" s="1"/>
  <c r="K406" i="20"/>
  <c r="L406" i="20"/>
  <c r="AB406" i="20" s="1"/>
  <c r="AB319" i="20"/>
  <c r="K361" i="20"/>
  <c r="L360" i="20"/>
  <c r="L420" i="20" s="1"/>
  <c r="L407" i="20"/>
  <c r="L395" i="20"/>
  <c r="K395" i="20"/>
  <c r="N54" i="20"/>
  <c r="O68" i="20" s="1"/>
  <c r="P82" i="20" s="1"/>
  <c r="L361" i="20"/>
  <c r="F10" i="20"/>
  <c r="G11" i="20" s="1"/>
  <c r="G24" i="23"/>
  <c r="G33" i="23"/>
  <c r="P27" i="23"/>
  <c r="P25" i="23"/>
  <c r="P34" i="23"/>
  <c r="P33" i="23"/>
  <c r="G34" i="23"/>
  <c r="P31" i="23"/>
  <c r="G25" i="23"/>
  <c r="P28" i="23"/>
  <c r="P24" i="23"/>
  <c r="P30" i="23"/>
  <c r="G32" i="23"/>
  <c r="G26" i="23"/>
  <c r="P35" i="23"/>
  <c r="G30" i="23"/>
  <c r="G27" i="23"/>
  <c r="G28" i="23"/>
  <c r="G29" i="23"/>
  <c r="G35" i="23"/>
  <c r="G31" i="23"/>
  <c r="P32" i="23"/>
  <c r="N399" i="20"/>
  <c r="N400" i="20" s="1"/>
  <c r="N423" i="20" s="1"/>
  <c r="O28" i="23"/>
  <c r="O32" i="23"/>
  <c r="O31" i="23"/>
  <c r="O27" i="23"/>
  <c r="O34" i="23"/>
  <c r="O29" i="23"/>
  <c r="O25" i="23"/>
  <c r="O26" i="23"/>
  <c r="O30" i="23"/>
  <c r="O35" i="23"/>
  <c r="O33" i="23"/>
  <c r="O24" i="23"/>
  <c r="P29" i="23"/>
  <c r="F34" i="23"/>
  <c r="F25" i="23"/>
  <c r="F24" i="23"/>
  <c r="F33" i="23"/>
  <c r="F35" i="23"/>
  <c r="F28" i="23"/>
  <c r="F32" i="23"/>
  <c r="F29" i="23"/>
  <c r="F26" i="23"/>
  <c r="F31" i="23"/>
  <c r="F27" i="23"/>
  <c r="F30" i="23"/>
  <c r="D44" i="23"/>
  <c r="D47" i="23"/>
  <c r="D45" i="23"/>
  <c r="D49" i="23"/>
  <c r="D48" i="23"/>
  <c r="D42" i="23"/>
  <c r="D43" i="23"/>
  <c r="D52" i="23"/>
  <c r="D51" i="23"/>
  <c r="D50" i="23"/>
  <c r="U52" i="20"/>
  <c r="U145" i="20" s="1" a="1"/>
  <c r="U145" i="20" s="1"/>
  <c r="U157" i="20" s="1"/>
  <c r="U63" i="20"/>
  <c r="M63" i="20"/>
  <c r="M122" i="20" s="1" a="1"/>
  <c r="M122" i="20" s="1"/>
  <c r="AB414" i="20"/>
  <c r="AB423" i="20"/>
  <c r="T405" i="20"/>
  <c r="T410" i="20"/>
  <c r="AB410" i="20" s="1"/>
  <c r="T409" i="20"/>
  <c r="AB409" i="20" s="1"/>
  <c r="L415" i="20"/>
  <c r="AB415" i="20" s="1"/>
  <c r="L412" i="20"/>
  <c r="AB412" i="20" s="1"/>
  <c r="L413" i="20"/>
  <c r="AB413" i="20" s="1"/>
  <c r="T361" i="20"/>
  <c r="U400" i="20"/>
  <c r="U423" i="20" s="1"/>
  <c r="AC399" i="20"/>
  <c r="AD325" i="20"/>
  <c r="W216" i="20"/>
  <c r="X230" i="20" s="1"/>
  <c r="O222" i="20"/>
  <c r="P236" i="20" s="1"/>
  <c r="AB411" i="20"/>
  <c r="AB123" i="20"/>
  <c r="V399" i="20"/>
  <c r="AD163" i="20"/>
  <c r="W399" i="20"/>
  <c r="T360" i="20"/>
  <c r="M58" i="20"/>
  <c r="M117" i="20" s="1" a="1"/>
  <c r="M117" i="20" s="1"/>
  <c r="AC137" i="20"/>
  <c r="AC129" i="20"/>
  <c r="M57" i="20"/>
  <c r="M116" i="20" s="1" a="1"/>
  <c r="M116" i="20" s="1"/>
  <c r="AC130" i="20"/>
  <c r="M59" i="20"/>
  <c r="M118" i="20" s="1" a="1"/>
  <c r="M118" i="20" s="1"/>
  <c r="M52" i="20"/>
  <c r="M111" i="20" s="1" a="1"/>
  <c r="M111" i="20" s="1"/>
  <c r="M61" i="20"/>
  <c r="M120" i="20" s="1" a="1"/>
  <c r="M120" i="20" s="1"/>
  <c r="M55" i="20"/>
  <c r="M114" i="20" s="1" a="1"/>
  <c r="M114" i="20" s="1"/>
  <c r="M62" i="20"/>
  <c r="M121" i="20" s="1" a="1"/>
  <c r="M121" i="20" s="1"/>
  <c r="M53" i="20"/>
  <c r="M112" i="20" s="1" a="1"/>
  <c r="M112" i="20" s="1"/>
  <c r="M56" i="20"/>
  <c r="M115" i="20" s="1" a="1"/>
  <c r="M115" i="20" s="1"/>
  <c r="M60" i="20"/>
  <c r="M119" i="20" s="1" a="1"/>
  <c r="M119" i="20" s="1"/>
  <c r="AC134" i="20"/>
  <c r="AC138" i="20"/>
  <c r="AC133" i="20"/>
  <c r="U54" i="20"/>
  <c r="U113" i="20" s="1" a="1"/>
  <c r="U113" i="20" s="1"/>
  <c r="U57" i="20"/>
  <c r="U116" i="20" s="1" a="1"/>
  <c r="U116" i="20" s="1"/>
  <c r="U62" i="20"/>
  <c r="AC139" i="20"/>
  <c r="U56" i="20"/>
  <c r="U115" i="20" s="1" a="1"/>
  <c r="U115" i="20" s="1"/>
  <c r="U59" i="20"/>
  <c r="U118" i="20" s="1" a="1"/>
  <c r="U118" i="20" s="1"/>
  <c r="U60" i="20"/>
  <c r="U58" i="20"/>
  <c r="U61" i="20"/>
  <c r="U55" i="20"/>
  <c r="U53" i="20"/>
  <c r="U112" i="20" s="1" a="1"/>
  <c r="U112" i="20" s="1"/>
  <c r="AB157" i="20"/>
  <c r="M140" i="20"/>
  <c r="X35" i="20"/>
  <c r="W35" i="20"/>
  <c r="AC131" i="20"/>
  <c r="K360" i="20"/>
  <c r="W333" i="20"/>
  <c r="N203" i="20"/>
  <c r="N211" i="20"/>
  <c r="N206" i="20"/>
  <c r="O334" i="20"/>
  <c r="N209" i="20"/>
  <c r="O335" i="20"/>
  <c r="N210" i="20"/>
  <c r="N201" i="20"/>
  <c r="O336" i="20"/>
  <c r="O342" i="20"/>
  <c r="N212" i="20"/>
  <c r="N207" i="20"/>
  <c r="N204" i="20"/>
  <c r="O337" i="20"/>
  <c r="N202" i="20"/>
  <c r="N205" i="20"/>
  <c r="H13" i="20"/>
  <c r="O332" i="20"/>
  <c r="V205" i="20"/>
  <c r="V208" i="20"/>
  <c r="V211" i="20"/>
  <c r="O338" i="20"/>
  <c r="V203" i="20"/>
  <c r="O341" i="20"/>
  <c r="V206" i="20"/>
  <c r="V209" i="20"/>
  <c r="W334" i="20"/>
  <c r="V201" i="20"/>
  <c r="V212" i="20"/>
  <c r="W338" i="20"/>
  <c r="W342" i="20"/>
  <c r="V204" i="20"/>
  <c r="V207" i="20"/>
  <c r="V210" i="20"/>
  <c r="W335" i="20"/>
  <c r="W332" i="20"/>
  <c r="W336" i="20"/>
  <c r="O339" i="20"/>
  <c r="W339" i="20"/>
  <c r="O343" i="20"/>
  <c r="O333" i="20"/>
  <c r="O198" i="20"/>
  <c r="W340" i="20"/>
  <c r="W198" i="20"/>
  <c r="O35" i="20"/>
  <c r="W343" i="20"/>
  <c r="W341" i="20"/>
  <c r="W337" i="20"/>
  <c r="O340" i="20"/>
  <c r="M206" i="20"/>
  <c r="M312" i="20" s="1" a="1"/>
  <c r="M312" i="20" s="1"/>
  <c r="M207" i="20"/>
  <c r="M313" i="20" s="1" a="1"/>
  <c r="M313" i="20" s="1"/>
  <c r="M203" i="20"/>
  <c r="M309" i="20" s="1" a="1"/>
  <c r="M309" i="20" s="1"/>
  <c r="M211" i="20"/>
  <c r="M317" i="20" s="1" a="1"/>
  <c r="M317" i="20" s="1"/>
  <c r="M212" i="20"/>
  <c r="M318" i="20" s="1" a="1"/>
  <c r="M318" i="20" s="1"/>
  <c r="M202" i="20"/>
  <c r="M308" i="20" s="1" a="1"/>
  <c r="M308" i="20" s="1"/>
  <c r="M208" i="20"/>
  <c r="M314" i="20" s="1" a="1"/>
  <c r="M314" i="20" s="1"/>
  <c r="M209" i="20"/>
  <c r="M315" i="20" s="1" a="1"/>
  <c r="M315" i="20" s="1"/>
  <c r="M205" i="20"/>
  <c r="M311" i="20" s="1" a="1"/>
  <c r="M311" i="20" s="1"/>
  <c r="M210" i="20"/>
  <c r="M316" i="20" s="1" a="1"/>
  <c r="M316" i="20" s="1"/>
  <c r="M204" i="20"/>
  <c r="M310" i="20" s="1" a="1"/>
  <c r="M310" i="20" s="1"/>
  <c r="M201" i="20"/>
  <c r="M307" i="20" s="1" a="1"/>
  <c r="M307" i="20" s="1"/>
  <c r="U210" i="20"/>
  <c r="U316" i="20" s="1" a="1"/>
  <c r="U316" i="20" s="1"/>
  <c r="U207" i="20"/>
  <c r="U313" i="20" s="1" a="1"/>
  <c r="U313" i="20" s="1"/>
  <c r="U209" i="20"/>
  <c r="U315" i="20" s="1" a="1"/>
  <c r="U315" i="20" s="1"/>
  <c r="U204" i="20"/>
  <c r="U310" i="20" s="1" a="1"/>
  <c r="U310" i="20" s="1"/>
  <c r="U206" i="20"/>
  <c r="U312" i="20" s="1" a="1"/>
  <c r="U312" i="20" s="1"/>
  <c r="U208" i="20"/>
  <c r="U314" i="20" s="1" a="1"/>
  <c r="U314" i="20" s="1"/>
  <c r="U205" i="20"/>
  <c r="U311" i="20" s="1" a="1"/>
  <c r="U311" i="20" s="1"/>
  <c r="U212" i="20"/>
  <c r="U318" i="20" s="1" a="1"/>
  <c r="U318" i="20" s="1"/>
  <c r="U203" i="20"/>
  <c r="U309" i="20" s="1" a="1"/>
  <c r="U309" i="20" s="1"/>
  <c r="U201" i="20"/>
  <c r="U307" i="20" s="1" a="1"/>
  <c r="U307" i="20" s="1"/>
  <c r="U211" i="20"/>
  <c r="U317" i="20" s="1" a="1"/>
  <c r="U317" i="20" s="1"/>
  <c r="U202" i="20"/>
  <c r="U308" i="20" s="1" a="1"/>
  <c r="U308" i="20" s="1"/>
  <c r="U140" i="20"/>
  <c r="AC128" i="20"/>
  <c r="P338" i="20"/>
  <c r="AB353" i="20"/>
  <c r="X333" i="20"/>
  <c r="X338" i="20"/>
  <c r="X334" i="20"/>
  <c r="P335" i="20"/>
  <c r="P332" i="20"/>
  <c r="X337" i="20"/>
  <c r="X332" i="20"/>
  <c r="P333" i="20"/>
  <c r="AF128" i="20"/>
  <c r="X340" i="20"/>
  <c r="P342" i="20"/>
  <c r="X339" i="20"/>
  <c r="AB286" i="20"/>
  <c r="X343" i="20"/>
  <c r="P341" i="20"/>
  <c r="P336" i="20"/>
  <c r="P339" i="20"/>
  <c r="P198" i="20"/>
  <c r="P334" i="20"/>
  <c r="P343" i="20"/>
  <c r="P35" i="20"/>
  <c r="P337" i="20"/>
  <c r="P340" i="20"/>
  <c r="X335" i="20"/>
  <c r="X342" i="20"/>
  <c r="X336" i="20"/>
  <c r="X341" i="20"/>
  <c r="X198" i="20"/>
  <c r="AB387" i="20"/>
  <c r="AB385" i="20"/>
  <c r="AD131" i="20"/>
  <c r="AD130" i="20"/>
  <c r="AD137" i="20"/>
  <c r="AD135" i="20"/>
  <c r="AD138" i="20"/>
  <c r="AD134" i="20"/>
  <c r="AD133" i="20"/>
  <c r="AD136" i="20"/>
  <c r="N140" i="20"/>
  <c r="AD132" i="20"/>
  <c r="AD129" i="20"/>
  <c r="AD139" i="20"/>
  <c r="AD128" i="20"/>
  <c r="V140" i="20"/>
  <c r="F144" i="1"/>
  <c r="AF138" i="29" l="1"/>
  <c r="AF152" i="25"/>
  <c r="AF133" i="30"/>
  <c r="AF133" i="29"/>
  <c r="AF134" i="31"/>
  <c r="AE136" i="33"/>
  <c r="AD146" i="32"/>
  <c r="AF139" i="25"/>
  <c r="AD112" i="32"/>
  <c r="AF131" i="29"/>
  <c r="AE147" i="33"/>
  <c r="AF152" i="29"/>
  <c r="AF156" i="30"/>
  <c r="AF156" i="25"/>
  <c r="AF136" i="32"/>
  <c r="AE130" i="33"/>
  <c r="AF135" i="26"/>
  <c r="AF135" i="27"/>
  <c r="AF152" i="27"/>
  <c r="AF153" i="26"/>
  <c r="AF148" i="31"/>
  <c r="AF138" i="28"/>
  <c r="AF131" i="30"/>
  <c r="AF134" i="32"/>
  <c r="AF148" i="29"/>
  <c r="AF156" i="26"/>
  <c r="AF147" i="29"/>
  <c r="AF135" i="31"/>
  <c r="AF131" i="31"/>
  <c r="AF134" i="26"/>
  <c r="AF152" i="26"/>
  <c r="AF155" i="25"/>
  <c r="AF132" i="30"/>
  <c r="AF148" i="30"/>
  <c r="AF135" i="29"/>
  <c r="AF139" i="30"/>
  <c r="AE140" i="29"/>
  <c r="AF155" i="31"/>
  <c r="AF130" i="31"/>
  <c r="AF152" i="31"/>
  <c r="AF132" i="26"/>
  <c r="AF135" i="25"/>
  <c r="AF155" i="29"/>
  <c r="AF154" i="31"/>
  <c r="AF152" i="30"/>
  <c r="AF155" i="28"/>
  <c r="AF156" i="28"/>
  <c r="AF149" i="27"/>
  <c r="AF151" i="31"/>
  <c r="AE153" i="33"/>
  <c r="AF130" i="26"/>
  <c r="AF139" i="28"/>
  <c r="AF133" i="25"/>
  <c r="AF130" i="29"/>
  <c r="AF136" i="29"/>
  <c r="AF137" i="27"/>
  <c r="AF136" i="26"/>
  <c r="AF137" i="28"/>
  <c r="AF134" i="27"/>
  <c r="AF132" i="32"/>
  <c r="P140" i="27"/>
  <c r="P140" i="26"/>
  <c r="AD120" i="32"/>
  <c r="V145" i="32" a="1"/>
  <c r="V145" i="32" s="1"/>
  <c r="V157" i="32" s="1"/>
  <c r="AF151" i="26"/>
  <c r="AF154" i="28"/>
  <c r="AF151" i="32"/>
  <c r="AE154" i="33"/>
  <c r="AF135" i="30"/>
  <c r="AF150" i="28"/>
  <c r="AF156" i="32"/>
  <c r="X140" i="28"/>
  <c r="AE155" i="33"/>
  <c r="AF135" i="32"/>
  <c r="AF147" i="25"/>
  <c r="AF138" i="25"/>
  <c r="AF137" i="31"/>
  <c r="AF149" i="29"/>
  <c r="AF150" i="25"/>
  <c r="AF156" i="29"/>
  <c r="AF147" i="30"/>
  <c r="AF137" i="26"/>
  <c r="AF155" i="32"/>
  <c r="AF130" i="27"/>
  <c r="P140" i="28"/>
  <c r="AF154" i="27"/>
  <c r="AF150" i="30"/>
  <c r="AF154" i="30"/>
  <c r="O140" i="33"/>
  <c r="AF153" i="32"/>
  <c r="P140" i="32"/>
  <c r="AF147" i="31"/>
  <c r="X140" i="26"/>
  <c r="AE140" i="32"/>
  <c r="AF153" i="31"/>
  <c r="AE140" i="31"/>
  <c r="AF130" i="25"/>
  <c r="AF152" i="32"/>
  <c r="AF136" i="25"/>
  <c r="AF148" i="27"/>
  <c r="AF133" i="32"/>
  <c r="P140" i="30"/>
  <c r="P140" i="25"/>
  <c r="AF131" i="28"/>
  <c r="AF139" i="26"/>
  <c r="AE140" i="27"/>
  <c r="AF132" i="28"/>
  <c r="AE140" i="30"/>
  <c r="AF132" i="29"/>
  <c r="AF149" i="28"/>
  <c r="AE140" i="28"/>
  <c r="X140" i="32"/>
  <c r="AF147" i="26"/>
  <c r="AE140" i="25"/>
  <c r="AF133" i="26"/>
  <c r="P140" i="31"/>
  <c r="AF130" i="30"/>
  <c r="AF150" i="26"/>
  <c r="P140" i="29"/>
  <c r="AE140" i="26"/>
  <c r="AF153" i="29"/>
  <c r="X220" i="25"/>
  <c r="W312" i="25" a="1"/>
  <c r="W312" i="25" s="1"/>
  <c r="W295" i="25" a="1"/>
  <c r="W295" i="25" s="1"/>
  <c r="P53" i="31"/>
  <c r="O146" i="31" a="1"/>
  <c r="O146" i="31" s="1"/>
  <c r="X223" i="26"/>
  <c r="W315" i="26" a="1"/>
  <c r="W315" i="26" s="1"/>
  <c r="W298" i="26" a="1"/>
  <c r="W298" i="26" s="1"/>
  <c r="P215" i="29"/>
  <c r="O307" i="29" a="1"/>
  <c r="O307" i="29" s="1"/>
  <c r="O290" i="29" a="1"/>
  <c r="O290" i="29" s="1"/>
  <c r="P215" i="28"/>
  <c r="O307" i="28" a="1"/>
  <c r="O307" i="28" s="1"/>
  <c r="O290" i="28" a="1"/>
  <c r="O290" i="28" s="1"/>
  <c r="P226" i="30"/>
  <c r="P220" i="31"/>
  <c r="O312" i="31" a="1"/>
  <c r="O312" i="31" s="1"/>
  <c r="O387" i="31" s="1"/>
  <c r="O295" i="31" a="1"/>
  <c r="O295" i="31" s="1"/>
  <c r="O370" i="31" s="1"/>
  <c r="P223" i="25"/>
  <c r="O315" i="25" a="1"/>
  <c r="O315" i="25" s="1"/>
  <c r="O390" i="25" s="1"/>
  <c r="O298" i="25" a="1"/>
  <c r="O298" i="25" s="1"/>
  <c r="O373" i="25" s="1"/>
  <c r="X225" i="28"/>
  <c r="W317" i="28" a="1"/>
  <c r="W317" i="28" s="1"/>
  <c r="W300" i="28" a="1"/>
  <c r="W300" i="28" s="1"/>
  <c r="X222" i="31"/>
  <c r="W314" i="31" a="1"/>
  <c r="W314" i="31" s="1"/>
  <c r="W297" i="31" a="1"/>
  <c r="W297" i="31" s="1"/>
  <c r="P224" i="32"/>
  <c r="O316" i="32" a="1"/>
  <c r="O316" i="32" s="1"/>
  <c r="O391" i="32" s="1"/>
  <c r="O299" i="32" a="1"/>
  <c r="O299" i="32" s="1"/>
  <c r="O374" i="32" s="1"/>
  <c r="X156" i="33" a="1"/>
  <c r="X156" i="33" s="1"/>
  <c r="X139" i="33" a="1"/>
  <c r="X139" i="33" s="1"/>
  <c r="X154" i="33" a="1"/>
  <c r="X154" i="33" s="1"/>
  <c r="X137" i="33" a="1"/>
  <c r="X137" i="33" s="1"/>
  <c r="AF134" i="25"/>
  <c r="AF136" i="27"/>
  <c r="AF147" i="32"/>
  <c r="AE149" i="33"/>
  <c r="X215" i="25"/>
  <c r="W307" i="25" a="1"/>
  <c r="W307" i="25" s="1"/>
  <c r="W290" i="25" a="1"/>
  <c r="W290" i="25" s="1"/>
  <c r="P225" i="26"/>
  <c r="O317" i="26" a="1"/>
  <c r="O317" i="26" s="1"/>
  <c r="O392" i="26" s="1"/>
  <c r="O300" i="26" a="1"/>
  <c r="O300" i="26" s="1"/>
  <c r="O375" i="26" s="1"/>
  <c r="X225" i="26"/>
  <c r="W317" i="26" a="1"/>
  <c r="W317" i="26" s="1"/>
  <c r="W300" i="26" a="1"/>
  <c r="W300" i="26" s="1"/>
  <c r="P226" i="29"/>
  <c r="O318" i="29" a="1"/>
  <c r="O318" i="29" s="1"/>
  <c r="O393" i="29" s="1"/>
  <c r="O301" i="29" a="1"/>
  <c r="O301" i="29" s="1"/>
  <c r="O376" i="29" s="1"/>
  <c r="P215" i="30"/>
  <c r="P221" i="31"/>
  <c r="O313" i="31" a="1"/>
  <c r="O313" i="31" s="1"/>
  <c r="O388" i="31" s="1"/>
  <c r="O296" i="31" a="1"/>
  <c r="O296" i="31" s="1"/>
  <c r="O371" i="31" s="1"/>
  <c r="P218" i="25"/>
  <c r="O310" i="25" a="1"/>
  <c r="O310" i="25" s="1"/>
  <c r="O385" i="25" s="1"/>
  <c r="O293" i="25" a="1"/>
  <c r="O293" i="25" s="1"/>
  <c r="O368" i="25" s="1"/>
  <c r="X220" i="28"/>
  <c r="W312" i="28" a="1"/>
  <c r="W312" i="28" s="1"/>
  <c r="W295" i="28" a="1"/>
  <c r="W295" i="28" s="1"/>
  <c r="X218" i="31"/>
  <c r="W310" i="31" a="1"/>
  <c r="W310" i="31" s="1"/>
  <c r="W293" i="31" a="1"/>
  <c r="W293" i="31" s="1"/>
  <c r="X224" i="32"/>
  <c r="W316" i="32" a="1"/>
  <c r="W316" i="32" s="1"/>
  <c r="W299" i="32" a="1"/>
  <c r="W299" i="32" s="1"/>
  <c r="P218" i="32"/>
  <c r="O310" i="32" a="1"/>
  <c r="O310" i="32" s="1"/>
  <c r="O385" i="32" s="1"/>
  <c r="O293" i="32" a="1"/>
  <c r="O293" i="32" s="1"/>
  <c r="O368" i="32" s="1"/>
  <c r="P156" i="33" a="1"/>
  <c r="P156" i="33" s="1"/>
  <c r="P139" i="33" a="1"/>
  <c r="P139" i="33" s="1"/>
  <c r="AF150" i="29"/>
  <c r="AF151" i="25"/>
  <c r="AF153" i="27"/>
  <c r="AF131" i="25"/>
  <c r="X223" i="25"/>
  <c r="W315" i="25" a="1"/>
  <c r="W315" i="25" s="1"/>
  <c r="W298" i="25" a="1"/>
  <c r="W298" i="25" s="1"/>
  <c r="P217" i="26"/>
  <c r="O309" i="26" a="1"/>
  <c r="O309" i="26" s="1"/>
  <c r="O384" i="26" s="1"/>
  <c r="O292" i="26" a="1"/>
  <c r="O292" i="26" s="1"/>
  <c r="O367" i="26" s="1"/>
  <c r="X220" i="26"/>
  <c r="W312" i="26" a="1"/>
  <c r="W312" i="26" s="1"/>
  <c r="W295" i="26" a="1"/>
  <c r="W295" i="26" s="1"/>
  <c r="P218" i="29"/>
  <c r="O310" i="29" a="1"/>
  <c r="O310" i="29" s="1"/>
  <c r="O385" i="29" s="1"/>
  <c r="O293" i="29" a="1"/>
  <c r="O293" i="29" s="1"/>
  <c r="O368" i="29" s="1"/>
  <c r="P219" i="27"/>
  <c r="P224" i="30"/>
  <c r="P215" i="31"/>
  <c r="O307" i="31" a="1"/>
  <c r="O307" i="31" s="1"/>
  <c r="O290" i="31" a="1"/>
  <c r="O290" i="31" s="1"/>
  <c r="P221" i="25"/>
  <c r="O313" i="25" a="1"/>
  <c r="O313" i="25" s="1"/>
  <c r="O388" i="25" s="1"/>
  <c r="O296" i="25" a="1"/>
  <c r="O296" i="25" s="1"/>
  <c r="O371" i="25" s="1"/>
  <c r="X221" i="28"/>
  <c r="W313" i="28" a="1"/>
  <c r="W313" i="28" s="1"/>
  <c r="W296" i="28" a="1"/>
  <c r="W296" i="28" s="1"/>
  <c r="X216" i="31"/>
  <c r="W308" i="31" a="1"/>
  <c r="W308" i="31" s="1"/>
  <c r="W291" i="31" a="1"/>
  <c r="W291" i="31" s="1"/>
  <c r="X216" i="32"/>
  <c r="W308" i="32" a="1"/>
  <c r="W308" i="32" s="1"/>
  <c r="W291" i="32" a="1"/>
  <c r="W291" i="32" s="1"/>
  <c r="P220" i="32"/>
  <c r="O312" i="32" a="1"/>
  <c r="O312" i="32" s="1"/>
  <c r="O387" i="32" s="1"/>
  <c r="O295" i="32" a="1"/>
  <c r="O295" i="32" s="1"/>
  <c r="O370" i="32" s="1"/>
  <c r="AF128" i="33"/>
  <c r="P147" i="33" a="1"/>
  <c r="P147" i="33" s="1"/>
  <c r="P130" i="33" a="1"/>
  <c r="P130" i="33" s="1"/>
  <c r="X151" i="33" a="1"/>
  <c r="X151" i="33" s="1"/>
  <c r="X134" i="33" a="1"/>
  <c r="X134" i="33" s="1"/>
  <c r="X140" i="29"/>
  <c r="AF153" i="25"/>
  <c r="AF139" i="31"/>
  <c r="AF138" i="32"/>
  <c r="AF148" i="25"/>
  <c r="X218" i="25"/>
  <c r="W310" i="25" a="1"/>
  <c r="W310" i="25" s="1"/>
  <c r="W293" i="25" a="1"/>
  <c r="W293" i="25" s="1"/>
  <c r="X225" i="30"/>
  <c r="P219" i="26"/>
  <c r="O311" i="26" a="1"/>
  <c r="O311" i="26" s="1"/>
  <c r="O386" i="26" s="1"/>
  <c r="O294" i="26" a="1"/>
  <c r="O294" i="26" s="1"/>
  <c r="O369" i="26" s="1"/>
  <c r="X217" i="26"/>
  <c r="W309" i="26" a="1"/>
  <c r="W309" i="26" s="1"/>
  <c r="W292" i="26" a="1"/>
  <c r="W292" i="26" s="1"/>
  <c r="P224" i="29"/>
  <c r="O316" i="29" a="1"/>
  <c r="O316" i="29" s="1"/>
  <c r="O391" i="29" s="1"/>
  <c r="O299" i="29" a="1"/>
  <c r="O299" i="29" s="1"/>
  <c r="O374" i="29" s="1"/>
  <c r="P221" i="27"/>
  <c r="P220" i="30"/>
  <c r="P225" i="31"/>
  <c r="O317" i="31" a="1"/>
  <c r="O317" i="31" s="1"/>
  <c r="O392" i="31" s="1"/>
  <c r="O300" i="31" a="1"/>
  <c r="O300" i="31" s="1"/>
  <c r="O375" i="31" s="1"/>
  <c r="P224" i="25"/>
  <c r="O316" i="25" a="1"/>
  <c r="O316" i="25" s="1"/>
  <c r="O391" i="25" s="1"/>
  <c r="O299" i="25" a="1"/>
  <c r="O299" i="25" s="1"/>
  <c r="O374" i="25" s="1"/>
  <c r="X218" i="28"/>
  <c r="W310" i="28" a="1"/>
  <c r="W310" i="28" s="1"/>
  <c r="W293" i="28" a="1"/>
  <c r="W293" i="28" s="1"/>
  <c r="X224" i="31"/>
  <c r="W316" i="31" a="1"/>
  <c r="W316" i="31" s="1"/>
  <c r="W299" i="31" a="1"/>
  <c r="W299" i="31" s="1"/>
  <c r="X221" i="32"/>
  <c r="W313" i="32" a="1"/>
  <c r="W313" i="32" s="1"/>
  <c r="W296" i="32" a="1"/>
  <c r="W296" i="32" s="1"/>
  <c r="P226" i="32"/>
  <c r="O318" i="32" a="1"/>
  <c r="O318" i="32" s="1"/>
  <c r="O393" i="32" s="1"/>
  <c r="O301" i="32" a="1"/>
  <c r="O301" i="32" s="1"/>
  <c r="O376" i="32" s="1"/>
  <c r="P151" i="33" a="1"/>
  <c r="P151" i="33" s="1"/>
  <c r="P134" i="33" a="1"/>
  <c r="P134" i="33" s="1"/>
  <c r="AF156" i="31"/>
  <c r="X219" i="25"/>
  <c r="W311" i="25" a="1"/>
  <c r="W311" i="25" s="1"/>
  <c r="W294" i="25" a="1"/>
  <c r="W294" i="25" s="1"/>
  <c r="X222" i="30"/>
  <c r="P226" i="26"/>
  <c r="O318" i="26" a="1"/>
  <c r="O318" i="26" s="1"/>
  <c r="O393" i="26" s="1"/>
  <c r="O301" i="26" a="1"/>
  <c r="O301" i="26" s="1"/>
  <c r="O376" i="26" s="1"/>
  <c r="X221" i="26"/>
  <c r="W313" i="26" a="1"/>
  <c r="W313" i="26" s="1"/>
  <c r="W296" i="26" a="1"/>
  <c r="W296" i="26" s="1"/>
  <c r="P216" i="29"/>
  <c r="O308" i="29" a="1"/>
  <c r="O308" i="29" s="1"/>
  <c r="O383" i="29" s="1"/>
  <c r="O291" i="29" a="1"/>
  <c r="O291" i="29" s="1"/>
  <c r="O366" i="29" s="1"/>
  <c r="P224" i="27"/>
  <c r="P216" i="30"/>
  <c r="P218" i="31"/>
  <c r="O310" i="31" a="1"/>
  <c r="O310" i="31" s="1"/>
  <c r="O385" i="31" s="1"/>
  <c r="O293" i="31" a="1"/>
  <c r="O293" i="31" s="1"/>
  <c r="O368" i="31" s="1"/>
  <c r="P226" i="25"/>
  <c r="O318" i="25" a="1"/>
  <c r="O318" i="25" s="1"/>
  <c r="O393" i="25" s="1"/>
  <c r="O301" i="25" a="1"/>
  <c r="O301" i="25" s="1"/>
  <c r="O376" i="25" s="1"/>
  <c r="X216" i="28"/>
  <c r="W308" i="28" a="1"/>
  <c r="W308" i="28" s="1"/>
  <c r="W291" i="28" a="1"/>
  <c r="W291" i="28" s="1"/>
  <c r="X224" i="27"/>
  <c r="W316" i="27" a="1"/>
  <c r="W316" i="27" s="1"/>
  <c r="W299" i="27" a="1"/>
  <c r="W299" i="27" s="1"/>
  <c r="X218" i="32"/>
  <c r="W310" i="32" a="1"/>
  <c r="W310" i="32" s="1"/>
  <c r="W293" i="32" a="1"/>
  <c r="W293" i="32" s="1"/>
  <c r="P221" i="32"/>
  <c r="O313" i="32" a="1"/>
  <c r="O313" i="32" s="1"/>
  <c r="O388" i="32" s="1"/>
  <c r="O296" i="32" a="1"/>
  <c r="O296" i="32" s="1"/>
  <c r="O371" i="32" s="1"/>
  <c r="X149" i="33" a="1"/>
  <c r="X149" i="33" s="1"/>
  <c r="X132" i="33" a="1"/>
  <c r="X132" i="33" s="1"/>
  <c r="AF151" i="27"/>
  <c r="AF138" i="31"/>
  <c r="AF138" i="30"/>
  <c r="AF137" i="30"/>
  <c r="AF137" i="29"/>
  <c r="X226" i="25"/>
  <c r="W318" i="25" a="1"/>
  <c r="W318" i="25" s="1"/>
  <c r="W301" i="25" a="1"/>
  <c r="W301" i="25" s="1"/>
  <c r="X218" i="30"/>
  <c r="P215" i="26"/>
  <c r="O307" i="26" a="1"/>
  <c r="O307" i="26" s="1"/>
  <c r="O290" i="26" a="1"/>
  <c r="O290" i="26" s="1"/>
  <c r="X216" i="26"/>
  <c r="W308" i="26" a="1"/>
  <c r="W308" i="26" s="1"/>
  <c r="W291" i="26" a="1"/>
  <c r="W291" i="26" s="1"/>
  <c r="P216" i="28"/>
  <c r="O308" i="28" a="1"/>
  <c r="O308" i="28" s="1"/>
  <c r="O291" i="28" a="1"/>
  <c r="O291" i="28" s="1"/>
  <c r="O366" i="28" s="1"/>
  <c r="P216" i="27"/>
  <c r="P218" i="30"/>
  <c r="P224" i="31"/>
  <c r="O316" i="31" a="1"/>
  <c r="O316" i="31" s="1"/>
  <c r="O391" i="31" s="1"/>
  <c r="O299" i="31" a="1"/>
  <c r="O299" i="31" s="1"/>
  <c r="O374" i="31" s="1"/>
  <c r="P225" i="25"/>
  <c r="O317" i="25" a="1"/>
  <c r="O317" i="25" s="1"/>
  <c r="O392" i="25" s="1"/>
  <c r="O300" i="25" a="1"/>
  <c r="O300" i="25" s="1"/>
  <c r="O375" i="25" s="1"/>
  <c r="X224" i="28"/>
  <c r="W316" i="28" a="1"/>
  <c r="W316" i="28" s="1"/>
  <c r="W299" i="28" a="1"/>
  <c r="W299" i="28" s="1"/>
  <c r="X219" i="27"/>
  <c r="W311" i="27" a="1"/>
  <c r="W311" i="27" s="1"/>
  <c r="W294" i="27" a="1"/>
  <c r="W294" i="27" s="1"/>
  <c r="X217" i="32"/>
  <c r="W309" i="32" a="1"/>
  <c r="W309" i="32" s="1"/>
  <c r="W292" i="32" a="1"/>
  <c r="W292" i="32" s="1"/>
  <c r="P222" i="32"/>
  <c r="O314" i="32" a="1"/>
  <c r="O314" i="32" s="1"/>
  <c r="O389" i="32" s="1"/>
  <c r="O297" i="32" a="1"/>
  <c r="O297" i="32" s="1"/>
  <c r="O372" i="32" s="1"/>
  <c r="AF155" i="30"/>
  <c r="AF154" i="29"/>
  <c r="X224" i="25"/>
  <c r="W316" i="25" a="1"/>
  <c r="W316" i="25" s="1"/>
  <c r="W299" i="25" a="1"/>
  <c r="W299" i="25" s="1"/>
  <c r="X53" i="31"/>
  <c r="W146" i="31" a="1"/>
  <c r="W146" i="31" s="1"/>
  <c r="X221" i="30"/>
  <c r="P218" i="26"/>
  <c r="O310" i="26" a="1"/>
  <c r="O310" i="26" s="1"/>
  <c r="O385" i="26" s="1"/>
  <c r="O293" i="26" a="1"/>
  <c r="O293" i="26" s="1"/>
  <c r="O368" i="26" s="1"/>
  <c r="X218" i="26"/>
  <c r="W310" i="26" a="1"/>
  <c r="W310" i="26" s="1"/>
  <c r="W293" i="26" a="1"/>
  <c r="W293" i="26" s="1"/>
  <c r="P225" i="28"/>
  <c r="O317" i="28" a="1"/>
  <c r="O317" i="28" s="1"/>
  <c r="O392" i="28" s="1"/>
  <c r="O300" i="28" a="1"/>
  <c r="O300" i="28" s="1"/>
  <c r="O375" i="28" s="1"/>
  <c r="P217" i="27"/>
  <c r="P219" i="30"/>
  <c r="P219" i="31"/>
  <c r="O311" i="31" a="1"/>
  <c r="O311" i="31" s="1"/>
  <c r="O386" i="31" s="1"/>
  <c r="O294" i="31" a="1"/>
  <c r="O294" i="31" s="1"/>
  <c r="O369" i="31" s="1"/>
  <c r="P215" i="25"/>
  <c r="O307" i="25" a="1"/>
  <c r="O307" i="25" s="1"/>
  <c r="O290" i="25" a="1"/>
  <c r="O290" i="25" s="1"/>
  <c r="X226" i="28"/>
  <c r="W318" i="28" a="1"/>
  <c r="W318" i="28" s="1"/>
  <c r="W301" i="28" a="1"/>
  <c r="W301" i="28" s="1"/>
  <c r="X220" i="27"/>
  <c r="X225" i="32"/>
  <c r="W317" i="32" a="1"/>
  <c r="W317" i="32" s="1"/>
  <c r="W300" i="32" a="1"/>
  <c r="W300" i="32" s="1"/>
  <c r="P223" i="32"/>
  <c r="O315" i="32" a="1"/>
  <c r="O315" i="32" s="1"/>
  <c r="O390" i="32" s="1"/>
  <c r="O298" i="32" a="1"/>
  <c r="O298" i="32" s="1"/>
  <c r="O373" i="32" s="1"/>
  <c r="X216" i="29"/>
  <c r="W308" i="29" a="1"/>
  <c r="W308" i="29" s="1"/>
  <c r="W291" i="29" a="1"/>
  <c r="W291" i="29" s="1"/>
  <c r="P155" i="33" a="1"/>
  <c r="P155" i="33" s="1"/>
  <c r="P138" i="33" a="1"/>
  <c r="P138" i="33" s="1"/>
  <c r="AF130" i="28"/>
  <c r="X140" i="27"/>
  <c r="AF138" i="27"/>
  <c r="AF136" i="31"/>
  <c r="AF135" i="28"/>
  <c r="AF134" i="29"/>
  <c r="X216" i="25"/>
  <c r="W308" i="25" a="1"/>
  <c r="W308" i="25" s="1"/>
  <c r="W291" i="25" a="1"/>
  <c r="W291" i="25" s="1"/>
  <c r="X216" i="30"/>
  <c r="P221" i="26"/>
  <c r="O313" i="26" a="1"/>
  <c r="O313" i="26" s="1"/>
  <c r="O388" i="26" s="1"/>
  <c r="O296" i="26" a="1"/>
  <c r="O296" i="26" s="1"/>
  <c r="O371" i="26" s="1"/>
  <c r="X219" i="26"/>
  <c r="W311" i="26" a="1"/>
  <c r="W311" i="26" s="1"/>
  <c r="W294" i="26" a="1"/>
  <c r="W294" i="26" s="1"/>
  <c r="P220" i="28"/>
  <c r="O312" i="28" a="1"/>
  <c r="O312" i="28" s="1"/>
  <c r="O387" i="28" s="1"/>
  <c r="O295" i="28" a="1"/>
  <c r="O295" i="28" s="1"/>
  <c r="O370" i="28" s="1"/>
  <c r="P222" i="27"/>
  <c r="P217" i="30"/>
  <c r="P222" i="31"/>
  <c r="O314" i="31" a="1"/>
  <c r="O314" i="31" s="1"/>
  <c r="O389" i="31" s="1"/>
  <c r="O297" i="31" a="1"/>
  <c r="O297" i="31" s="1"/>
  <c r="O372" i="31" s="1"/>
  <c r="X53" i="32"/>
  <c r="W146" i="32" a="1"/>
  <c r="W146" i="32" s="1"/>
  <c r="P220" i="25"/>
  <c r="O312" i="25" a="1"/>
  <c r="O312" i="25" s="1"/>
  <c r="O387" i="25" s="1"/>
  <c r="O295" i="25" a="1"/>
  <c r="O295" i="25" s="1"/>
  <c r="O370" i="25" s="1"/>
  <c r="X215" i="28"/>
  <c r="W307" i="28" a="1"/>
  <c r="W307" i="28" s="1"/>
  <c r="W290" i="28" a="1"/>
  <c r="W290" i="28" s="1"/>
  <c r="X217" i="27"/>
  <c r="X223" i="32"/>
  <c r="W315" i="32" a="1"/>
  <c r="W315" i="32" s="1"/>
  <c r="W298" i="32" a="1"/>
  <c r="W298" i="32" s="1"/>
  <c r="P216" i="32"/>
  <c r="O308" i="32" a="1"/>
  <c r="O308" i="32" s="1"/>
  <c r="O291" i="32" a="1"/>
  <c r="O291" i="32" s="1"/>
  <c r="O366" i="32" s="1"/>
  <c r="X218" i="29"/>
  <c r="W310" i="29" a="1"/>
  <c r="W310" i="29" s="1"/>
  <c r="W293" i="29" a="1"/>
  <c r="W293" i="29" s="1"/>
  <c r="P152" i="33" a="1"/>
  <c r="P152" i="33" s="1"/>
  <c r="P135" i="33" a="1"/>
  <c r="P135" i="33" s="1"/>
  <c r="AF147" i="28"/>
  <c r="AF155" i="27"/>
  <c r="AF134" i="30"/>
  <c r="AF152" i="28"/>
  <c r="AF151" i="29"/>
  <c r="X217" i="25"/>
  <c r="W309" i="25" a="1"/>
  <c r="W309" i="25" s="1"/>
  <c r="W292" i="25" a="1"/>
  <c r="W292" i="25" s="1"/>
  <c r="X224" i="30"/>
  <c r="P223" i="26"/>
  <c r="O315" i="26" a="1"/>
  <c r="O315" i="26" s="1"/>
  <c r="O390" i="26" s="1"/>
  <c r="O298" i="26" a="1"/>
  <c r="O298" i="26" s="1"/>
  <c r="O373" i="26" s="1"/>
  <c r="X222" i="26"/>
  <c r="W314" i="26" a="1"/>
  <c r="W314" i="26" s="1"/>
  <c r="W297" i="26" a="1"/>
  <c r="W297" i="26" s="1"/>
  <c r="P223" i="28"/>
  <c r="O315" i="28" a="1"/>
  <c r="O315" i="28" s="1"/>
  <c r="O390" i="28" s="1"/>
  <c r="O298" i="28" a="1"/>
  <c r="O298" i="28" s="1"/>
  <c r="O373" i="28" s="1"/>
  <c r="P225" i="27"/>
  <c r="P222" i="30"/>
  <c r="P217" i="25"/>
  <c r="O309" i="25" a="1"/>
  <c r="O309" i="25" s="1"/>
  <c r="O384" i="25" s="1"/>
  <c r="O292" i="25" a="1"/>
  <c r="O292" i="25" s="1"/>
  <c r="O367" i="25" s="1"/>
  <c r="X226" i="31"/>
  <c r="W318" i="31" a="1"/>
  <c r="W318" i="31" s="1"/>
  <c r="W301" i="31" a="1"/>
  <c r="W301" i="31" s="1"/>
  <c r="X225" i="27"/>
  <c r="X220" i="32"/>
  <c r="W312" i="32" a="1"/>
  <c r="W312" i="32" s="1"/>
  <c r="W295" i="32" a="1"/>
  <c r="W295" i="32" s="1"/>
  <c r="P219" i="32"/>
  <c r="O311" i="32" a="1"/>
  <c r="O311" i="32" s="1"/>
  <c r="O386" i="32" s="1"/>
  <c r="O294" i="32" a="1"/>
  <c r="O294" i="32" s="1"/>
  <c r="O369" i="32" s="1"/>
  <c r="X148" i="33" a="1"/>
  <c r="X148" i="33" s="1"/>
  <c r="X131" i="33" a="1"/>
  <c r="X131" i="33" s="1"/>
  <c r="X155" i="33" a="1"/>
  <c r="X155" i="33" s="1"/>
  <c r="X138" i="33" a="1"/>
  <c r="X138" i="33" s="1"/>
  <c r="AF129" i="33"/>
  <c r="AE138" i="33"/>
  <c r="W374" i="29"/>
  <c r="AF131" i="26"/>
  <c r="AE131" i="33"/>
  <c r="AF131" i="27"/>
  <c r="AF136" i="28"/>
  <c r="AF131" i="32"/>
  <c r="AF133" i="28"/>
  <c r="AF137" i="25"/>
  <c r="AF151" i="30"/>
  <c r="AF133" i="31"/>
  <c r="X221" i="25"/>
  <c r="W313" i="25" a="1"/>
  <c r="W313" i="25" s="1"/>
  <c r="W296" i="25" a="1"/>
  <c r="W296" i="25" s="1"/>
  <c r="X220" i="30"/>
  <c r="P220" i="26"/>
  <c r="O312" i="26" a="1"/>
  <c r="O312" i="26" s="1"/>
  <c r="O387" i="26" s="1"/>
  <c r="O295" i="26" a="1"/>
  <c r="O295" i="26" s="1"/>
  <c r="O370" i="26" s="1"/>
  <c r="P221" i="29"/>
  <c r="O313" i="29" a="1"/>
  <c r="O313" i="29" s="1"/>
  <c r="O388" i="29" s="1"/>
  <c r="O296" i="29" a="1"/>
  <c r="O296" i="29" s="1"/>
  <c r="O371" i="29" s="1"/>
  <c r="P217" i="28"/>
  <c r="O309" i="28" a="1"/>
  <c r="O309" i="28" s="1"/>
  <c r="O384" i="28" s="1"/>
  <c r="O292" i="28" a="1"/>
  <c r="O292" i="28" s="1"/>
  <c r="O367" i="28" s="1"/>
  <c r="P220" i="27"/>
  <c r="P225" i="30"/>
  <c r="P219" i="25"/>
  <c r="O311" i="25" a="1"/>
  <c r="O311" i="25" s="1"/>
  <c r="O386" i="25" s="1"/>
  <c r="O294" i="25" a="1"/>
  <c r="O294" i="25" s="1"/>
  <c r="O369" i="25" s="1"/>
  <c r="X219" i="31"/>
  <c r="W311" i="31" a="1"/>
  <c r="W311" i="31" s="1"/>
  <c r="W294" i="31" a="1"/>
  <c r="W294" i="31" s="1"/>
  <c r="X221" i="27"/>
  <c r="X226" i="32"/>
  <c r="W318" i="32" a="1"/>
  <c r="W318" i="32" s="1"/>
  <c r="W301" i="32" a="1"/>
  <c r="W301" i="32" s="1"/>
  <c r="X215" i="29"/>
  <c r="W307" i="29" a="1"/>
  <c r="W307" i="29" s="1"/>
  <c r="W290" i="29" a="1"/>
  <c r="W290" i="29" s="1"/>
  <c r="X217" i="29"/>
  <c r="W309" i="29" a="1"/>
  <c r="W309" i="29" s="1"/>
  <c r="W292" i="29" a="1"/>
  <c r="W292" i="29" s="1"/>
  <c r="X153" i="33" a="1"/>
  <c r="X153" i="33" s="1"/>
  <c r="X136" i="33" a="1"/>
  <c r="X136" i="33" s="1"/>
  <c r="W391" i="29"/>
  <c r="AF132" i="27"/>
  <c r="AF148" i="26"/>
  <c r="AE148" i="33"/>
  <c r="AF153" i="28"/>
  <c r="AF148" i="32"/>
  <c r="W140" i="33"/>
  <c r="AF154" i="25"/>
  <c r="AF136" i="30"/>
  <c r="AF150" i="31"/>
  <c r="X219" i="30"/>
  <c r="P216" i="26"/>
  <c r="O308" i="26" a="1"/>
  <c r="O308" i="26" s="1"/>
  <c r="O291" i="26" a="1"/>
  <c r="O291" i="26" s="1"/>
  <c r="O366" i="26" s="1"/>
  <c r="P219" i="29"/>
  <c r="O311" i="29" a="1"/>
  <c r="O311" i="29" s="1"/>
  <c r="O386" i="29" s="1"/>
  <c r="O294" i="29" a="1"/>
  <c r="O294" i="29" s="1"/>
  <c r="O369" i="29" s="1"/>
  <c r="P219" i="28"/>
  <c r="O311" i="28" a="1"/>
  <c r="O311" i="28" s="1"/>
  <c r="O386" i="28" s="1"/>
  <c r="O294" i="28" a="1"/>
  <c r="O294" i="28" s="1"/>
  <c r="O369" i="28" s="1"/>
  <c r="P223" i="27"/>
  <c r="P222" i="25"/>
  <c r="O314" i="25" a="1"/>
  <c r="O314" i="25" s="1"/>
  <c r="O389" i="25" s="1"/>
  <c r="O297" i="25" a="1"/>
  <c r="O297" i="25" s="1"/>
  <c r="O372" i="25" s="1"/>
  <c r="X220" i="31"/>
  <c r="W312" i="31" a="1"/>
  <c r="W312" i="31" s="1"/>
  <c r="W295" i="31" a="1"/>
  <c r="W295" i="31" s="1"/>
  <c r="X223" i="27"/>
  <c r="W315" i="27" a="1"/>
  <c r="W315" i="27" s="1"/>
  <c r="W298" i="27" a="1"/>
  <c r="W298" i="27" s="1"/>
  <c r="X222" i="32"/>
  <c r="W314" i="32" a="1"/>
  <c r="W314" i="32" s="1"/>
  <c r="W297" i="32" a="1"/>
  <c r="W297" i="32" s="1"/>
  <c r="X220" i="29"/>
  <c r="W312" i="29" a="1"/>
  <c r="W312" i="29" s="1"/>
  <c r="W295" i="29" a="1"/>
  <c r="W295" i="29" s="1"/>
  <c r="X147" i="33" a="1"/>
  <c r="X147" i="33" s="1"/>
  <c r="X130" i="33" a="1"/>
  <c r="X130" i="33" s="1"/>
  <c r="AF130" i="33" s="1"/>
  <c r="AF147" i="27"/>
  <c r="AE134" i="33"/>
  <c r="AF132" i="31"/>
  <c r="X140" i="30"/>
  <c r="AF153" i="30"/>
  <c r="X215" i="30"/>
  <c r="W307" i="30" a="1"/>
  <c r="W307" i="30" s="1"/>
  <c r="W290" i="30" a="1"/>
  <c r="W290" i="30" s="1"/>
  <c r="P224" i="26"/>
  <c r="O316" i="26" a="1"/>
  <c r="O316" i="26" s="1"/>
  <c r="O391" i="26" s="1"/>
  <c r="O299" i="26" a="1"/>
  <c r="O299" i="26" s="1"/>
  <c r="O374" i="26" s="1"/>
  <c r="P222" i="29"/>
  <c r="O314" i="29" a="1"/>
  <c r="O314" i="29" s="1"/>
  <c r="O389" i="29" s="1"/>
  <c r="O297" i="29" a="1"/>
  <c r="O297" i="29" s="1"/>
  <c r="O372" i="29" s="1"/>
  <c r="P221" i="28"/>
  <c r="O313" i="28" a="1"/>
  <c r="O313" i="28" s="1"/>
  <c r="O388" i="28" s="1"/>
  <c r="O296" i="28" a="1"/>
  <c r="O296" i="28" s="1"/>
  <c r="O371" i="28" s="1"/>
  <c r="P215" i="27"/>
  <c r="P216" i="25"/>
  <c r="O308" i="25" a="1"/>
  <c r="O308" i="25" s="1"/>
  <c r="O291" i="25" a="1"/>
  <c r="O291" i="25" s="1"/>
  <c r="O366" i="25" s="1"/>
  <c r="X221" i="31"/>
  <c r="W313" i="31" a="1"/>
  <c r="W313" i="31" s="1"/>
  <c r="W296" i="31" a="1"/>
  <c r="W296" i="31" s="1"/>
  <c r="X226" i="27"/>
  <c r="W318" i="27" a="1"/>
  <c r="W318" i="27" s="1"/>
  <c r="W301" i="27" a="1"/>
  <c r="W301" i="27" s="1"/>
  <c r="X219" i="32"/>
  <c r="W311" i="32" a="1"/>
  <c r="W311" i="32" s="1"/>
  <c r="W294" i="32" a="1"/>
  <c r="W294" i="32" s="1"/>
  <c r="X225" i="29"/>
  <c r="W317" i="29" a="1"/>
  <c r="W317" i="29" s="1"/>
  <c r="W300" i="29" a="1"/>
  <c r="W300" i="29" s="1"/>
  <c r="X223" i="29"/>
  <c r="W315" i="29" a="1"/>
  <c r="W315" i="29" s="1"/>
  <c r="W298" i="29" a="1"/>
  <c r="W298" i="29" s="1"/>
  <c r="P148" i="33" a="1"/>
  <c r="P148" i="33" s="1"/>
  <c r="P131" i="33" a="1"/>
  <c r="P131" i="33" s="1"/>
  <c r="AF148" i="28"/>
  <c r="AE151" i="33"/>
  <c r="AF149" i="31"/>
  <c r="X223" i="30"/>
  <c r="P222" i="26"/>
  <c r="O314" i="26" a="1"/>
  <c r="O314" i="26" s="1"/>
  <c r="O389" i="26" s="1"/>
  <c r="O297" i="26" a="1"/>
  <c r="O297" i="26" s="1"/>
  <c r="O372" i="26" s="1"/>
  <c r="P217" i="29"/>
  <c r="O309" i="29" a="1"/>
  <c r="O309" i="29" s="1"/>
  <c r="O384" i="29" s="1"/>
  <c r="O292" i="29" a="1"/>
  <c r="O292" i="29" s="1"/>
  <c r="O367" i="29" s="1"/>
  <c r="P224" i="28"/>
  <c r="O316" i="28" a="1"/>
  <c r="O316" i="28" s="1"/>
  <c r="O391" i="28" s="1"/>
  <c r="O299" i="28" a="1"/>
  <c r="O299" i="28" s="1"/>
  <c r="O374" i="28" s="1"/>
  <c r="P218" i="27"/>
  <c r="P216" i="31"/>
  <c r="O308" i="31" a="1"/>
  <c r="O308" i="31" s="1"/>
  <c r="O383" i="31" s="1"/>
  <c r="O291" i="31" a="1"/>
  <c r="O291" i="31" s="1"/>
  <c r="O366" i="31" s="1"/>
  <c r="X223" i="28"/>
  <c r="W315" i="28" a="1"/>
  <c r="W315" i="28" s="1"/>
  <c r="W298" i="28" a="1"/>
  <c r="W298" i="28" s="1"/>
  <c r="X225" i="31"/>
  <c r="W317" i="31" a="1"/>
  <c r="W317" i="31" s="1"/>
  <c r="W300" i="31" a="1"/>
  <c r="W300" i="31" s="1"/>
  <c r="X218" i="27"/>
  <c r="X215" i="32"/>
  <c r="W307" i="32" a="1"/>
  <c r="W307" i="32" s="1"/>
  <c r="W290" i="32" a="1"/>
  <c r="W290" i="32" s="1"/>
  <c r="X221" i="29"/>
  <c r="W313" i="29" a="1"/>
  <c r="W313" i="29" s="1"/>
  <c r="W296" i="29" a="1"/>
  <c r="W296" i="29" s="1"/>
  <c r="X152" i="33" a="1"/>
  <c r="X152" i="33" s="1"/>
  <c r="X135" i="33" a="1"/>
  <c r="X135" i="33" s="1"/>
  <c r="AF150" i="32"/>
  <c r="AF137" i="32"/>
  <c r="AF154" i="26"/>
  <c r="AE139" i="33"/>
  <c r="AF138" i="26"/>
  <c r="AE135" i="33"/>
  <c r="X226" i="30"/>
  <c r="X224" i="26"/>
  <c r="W316" i="26" a="1"/>
  <c r="W316" i="26" s="1"/>
  <c r="W299" i="26" a="1"/>
  <c r="W299" i="26" s="1"/>
  <c r="P225" i="29"/>
  <c r="O317" i="29" a="1"/>
  <c r="O317" i="29" s="1"/>
  <c r="O392" i="29" s="1"/>
  <c r="O300" i="29" a="1"/>
  <c r="O300" i="29" s="1"/>
  <c r="O375" i="29" s="1"/>
  <c r="P218" i="28"/>
  <c r="O310" i="28" a="1"/>
  <c r="O310" i="28" s="1"/>
  <c r="O385" i="28" s="1"/>
  <c r="O293" i="28" a="1"/>
  <c r="O293" i="28" s="1"/>
  <c r="O368" i="28" s="1"/>
  <c r="P226" i="27"/>
  <c r="P226" i="31"/>
  <c r="O318" i="31" a="1"/>
  <c r="O318" i="31" s="1"/>
  <c r="O393" i="31" s="1"/>
  <c r="O301" i="31" a="1"/>
  <c r="O301" i="31" s="1"/>
  <c r="O376" i="31" s="1"/>
  <c r="X217" i="28"/>
  <c r="W309" i="28" a="1"/>
  <c r="W309" i="28" s="1"/>
  <c r="W292" i="28" a="1"/>
  <c r="W292" i="28" s="1"/>
  <c r="X223" i="31"/>
  <c r="W315" i="31" a="1"/>
  <c r="W315" i="31" s="1"/>
  <c r="W298" i="31" a="1"/>
  <c r="W298" i="31" s="1"/>
  <c r="X216" i="27"/>
  <c r="W308" i="27" a="1"/>
  <c r="W308" i="27" s="1"/>
  <c r="W291" i="27" a="1"/>
  <c r="W291" i="27" s="1"/>
  <c r="P225" i="32"/>
  <c r="O317" i="32" a="1"/>
  <c r="O317" i="32" s="1"/>
  <c r="O392" i="32" s="1"/>
  <c r="O300" i="32" a="1"/>
  <c r="O300" i="32" s="1"/>
  <c r="O375" i="32" s="1"/>
  <c r="AE146" i="29"/>
  <c r="X226" i="29"/>
  <c r="W318" i="29" a="1"/>
  <c r="W318" i="29" s="1"/>
  <c r="W301" i="29" a="1"/>
  <c r="W301" i="29" s="1"/>
  <c r="P153" i="33" a="1"/>
  <c r="P153" i="33" s="1"/>
  <c r="P136" i="33" a="1"/>
  <c r="P136" i="33" s="1"/>
  <c r="P154" i="33" a="1"/>
  <c r="P154" i="33" s="1"/>
  <c r="P137" i="33" a="1"/>
  <c r="P137" i="33" s="1"/>
  <c r="AF154" i="32"/>
  <c r="AF149" i="32"/>
  <c r="AE137" i="33"/>
  <c r="AF149" i="26"/>
  <c r="AE156" i="33"/>
  <c r="AF155" i="26"/>
  <c r="AE152" i="33"/>
  <c r="AF134" i="28"/>
  <c r="AF139" i="27"/>
  <c r="X140" i="31"/>
  <c r="X222" i="25"/>
  <c r="W314" i="25" a="1"/>
  <c r="W314" i="25" s="1"/>
  <c r="W297" i="25" a="1"/>
  <c r="W297" i="25" s="1"/>
  <c r="X217" i="30"/>
  <c r="X215" i="26"/>
  <c r="W307" i="26" a="1"/>
  <c r="W307" i="26" s="1"/>
  <c r="W290" i="26" a="1"/>
  <c r="W290" i="26" s="1"/>
  <c r="P223" i="29"/>
  <c r="O315" i="29" a="1"/>
  <c r="O315" i="29" s="1"/>
  <c r="O390" i="29" s="1"/>
  <c r="O298" i="29" a="1"/>
  <c r="O298" i="29" s="1"/>
  <c r="O373" i="29" s="1"/>
  <c r="P222" i="28"/>
  <c r="O314" i="28" a="1"/>
  <c r="O314" i="28" s="1"/>
  <c r="O389" i="28" s="1"/>
  <c r="O297" i="28" a="1"/>
  <c r="O297" i="28" s="1"/>
  <c r="O372" i="28" s="1"/>
  <c r="P223" i="30"/>
  <c r="P223" i="31"/>
  <c r="O315" i="31" a="1"/>
  <c r="O315" i="31" s="1"/>
  <c r="O390" i="31" s="1"/>
  <c r="O298" i="31" a="1"/>
  <c r="O298" i="31" s="1"/>
  <c r="O373" i="31" s="1"/>
  <c r="X219" i="28"/>
  <c r="W311" i="28" a="1"/>
  <c r="W311" i="28" s="1"/>
  <c r="W294" i="28" a="1"/>
  <c r="W294" i="28" s="1"/>
  <c r="X217" i="31"/>
  <c r="W309" i="31" a="1"/>
  <c r="W309" i="31" s="1"/>
  <c r="W292" i="31" a="1"/>
  <c r="W292" i="31" s="1"/>
  <c r="X215" i="27"/>
  <c r="P217" i="32"/>
  <c r="O309" i="32" a="1"/>
  <c r="O309" i="32" s="1"/>
  <c r="O384" i="32" s="1"/>
  <c r="O292" i="32" a="1"/>
  <c r="O292" i="32" s="1"/>
  <c r="O367" i="32" s="1"/>
  <c r="X219" i="29"/>
  <c r="W311" i="29" a="1"/>
  <c r="W311" i="29" s="1"/>
  <c r="W294" i="29" a="1"/>
  <c r="W294" i="29" s="1"/>
  <c r="P150" i="33" a="1"/>
  <c r="P150" i="33" s="1"/>
  <c r="P133" i="33" a="1"/>
  <c r="P133" i="33" s="1"/>
  <c r="P149" i="33" a="1"/>
  <c r="P149" i="33" s="1"/>
  <c r="P132" i="33" a="1"/>
  <c r="P132" i="33" s="1"/>
  <c r="X140" i="25"/>
  <c r="AF139" i="32"/>
  <c r="AE133" i="33"/>
  <c r="AF151" i="28"/>
  <c r="AF156" i="27"/>
  <c r="AF133" i="27"/>
  <c r="X225" i="25"/>
  <c r="W317" i="25" a="1"/>
  <c r="W317" i="25" s="1"/>
  <c r="W300" i="25" a="1"/>
  <c r="W300" i="25" s="1"/>
  <c r="X226" i="26"/>
  <c r="W318" i="26" a="1"/>
  <c r="W318" i="26" s="1"/>
  <c r="W301" i="26" a="1"/>
  <c r="W301" i="26" s="1"/>
  <c r="P220" i="29"/>
  <c r="O312" i="29" a="1"/>
  <c r="O312" i="29" s="1"/>
  <c r="O387" i="29" s="1"/>
  <c r="O295" i="29" a="1"/>
  <c r="O295" i="29" s="1"/>
  <c r="O370" i="29" s="1"/>
  <c r="P226" i="28"/>
  <c r="O318" i="28" a="1"/>
  <c r="O318" i="28" s="1"/>
  <c r="O393" i="28" s="1"/>
  <c r="O301" i="28" a="1"/>
  <c r="O301" i="28" s="1"/>
  <c r="O376" i="28" s="1"/>
  <c r="P221" i="30"/>
  <c r="P217" i="31"/>
  <c r="O309" i="31" a="1"/>
  <c r="O309" i="31" s="1"/>
  <c r="O384" i="31" s="1"/>
  <c r="O292" i="31" a="1"/>
  <c r="O292" i="31" s="1"/>
  <c r="O367" i="31" s="1"/>
  <c r="P53" i="32"/>
  <c r="O146" i="32" a="1"/>
  <c r="O146" i="32" s="1"/>
  <c r="X222" i="28"/>
  <c r="W314" i="28" a="1"/>
  <c r="W314" i="28" s="1"/>
  <c r="W297" i="28" a="1"/>
  <c r="W297" i="28" s="1"/>
  <c r="X215" i="31"/>
  <c r="W307" i="31" a="1"/>
  <c r="W307" i="31" s="1"/>
  <c r="W290" i="31" a="1"/>
  <c r="W290" i="31" s="1"/>
  <c r="X222" i="27"/>
  <c r="W314" i="27" a="1"/>
  <c r="W314" i="27" s="1"/>
  <c r="W297" i="27" a="1"/>
  <c r="W297" i="27" s="1"/>
  <c r="P215" i="32"/>
  <c r="O307" i="32" a="1"/>
  <c r="O307" i="32" s="1"/>
  <c r="O290" i="32" a="1"/>
  <c r="O290" i="32" s="1"/>
  <c r="X222" i="29"/>
  <c r="W314" i="29" a="1"/>
  <c r="W314" i="29" s="1"/>
  <c r="W297" i="29" a="1"/>
  <c r="W297" i="29" s="1"/>
  <c r="X150" i="33" a="1"/>
  <c r="X150" i="33" s="1"/>
  <c r="X133" i="33" a="1"/>
  <c r="X133" i="33" s="1"/>
  <c r="AF139" i="29"/>
  <c r="AE150" i="33"/>
  <c r="AF130" i="32"/>
  <c r="AE132" i="33"/>
  <c r="AF150" i="27"/>
  <c r="AD117" i="32"/>
  <c r="AC349" i="33"/>
  <c r="H11" i="30"/>
  <c r="H10" i="30" s="1"/>
  <c r="X42" i="30" s="1"/>
  <c r="AD115" i="32"/>
  <c r="G15" i="30"/>
  <c r="W277" i="29" a="1"/>
  <c r="W277" i="29" s="1"/>
  <c r="W278" i="29" a="1"/>
  <c r="W278" i="29" s="1"/>
  <c r="W281" i="25" a="1"/>
  <c r="W281" i="25" s="1"/>
  <c r="AC354" i="31"/>
  <c r="W44" i="30"/>
  <c r="W86" i="30" s="1"/>
  <c r="W117" i="30" s="1" a="1"/>
  <c r="W117" i="30" s="1"/>
  <c r="AD114" i="32"/>
  <c r="P338" i="33"/>
  <c r="W274" i="29" a="1"/>
  <c r="W274" i="29" s="1"/>
  <c r="W282" i="29" a="1"/>
  <c r="W282" i="29" s="1"/>
  <c r="W276" i="29" a="1"/>
  <c r="W276" i="29" s="1"/>
  <c r="W45" i="30"/>
  <c r="X59" i="30" s="1"/>
  <c r="W49" i="30"/>
  <c r="X63" i="30" s="1"/>
  <c r="O47" i="30"/>
  <c r="P61" i="30" s="1"/>
  <c r="O41" i="30"/>
  <c r="P55" i="30" s="1"/>
  <c r="W285" i="29" a="1"/>
  <c r="W285" i="29" s="1"/>
  <c r="W42" i="30"/>
  <c r="X56" i="30" s="1"/>
  <c r="W277" i="26" a="1"/>
  <c r="W277" i="26" s="1"/>
  <c r="X339" i="33"/>
  <c r="P333" i="33"/>
  <c r="X337" i="33"/>
  <c r="W38" i="30"/>
  <c r="W80" i="30" s="1"/>
  <c r="W111" i="30" s="1" a="1"/>
  <c r="W111" i="30" s="1"/>
  <c r="P344" i="27"/>
  <c r="O48" i="30"/>
  <c r="P62" i="30" s="1"/>
  <c r="O42" i="30"/>
  <c r="O84" i="30" s="1"/>
  <c r="O115" i="30" s="1" a="1"/>
  <c r="O115" i="30" s="1"/>
  <c r="W39" i="30"/>
  <c r="AD113" i="32"/>
  <c r="W40" i="30"/>
  <c r="X54" i="30" s="1"/>
  <c r="O43" i="30"/>
  <c r="O85" i="30" s="1"/>
  <c r="O116" i="30" s="1" a="1"/>
  <c r="O116" i="30" s="1"/>
  <c r="O344" i="33"/>
  <c r="O40" i="30"/>
  <c r="P54" i="30" s="1"/>
  <c r="W41" i="30"/>
  <c r="X55" i="30" s="1"/>
  <c r="P344" i="28"/>
  <c r="P344" i="29"/>
  <c r="O46" i="30"/>
  <c r="P60" i="30" s="1"/>
  <c r="W47" i="30"/>
  <c r="X61" i="30" s="1"/>
  <c r="O44" i="30"/>
  <c r="P58" i="30" s="1"/>
  <c r="O45" i="30"/>
  <c r="P59" i="30" s="1"/>
  <c r="O49" i="30"/>
  <c r="P63" i="30" s="1"/>
  <c r="O39" i="30"/>
  <c r="P342" i="33"/>
  <c r="W43" i="30"/>
  <c r="W85" i="30" s="1"/>
  <c r="W116" i="30" s="1" a="1"/>
  <c r="W116" i="30" s="1"/>
  <c r="O38" i="30"/>
  <c r="P52" i="30" s="1"/>
  <c r="P339" i="33"/>
  <c r="W46" i="30"/>
  <c r="X60" i="30" s="1"/>
  <c r="X335" i="33"/>
  <c r="W280" i="29" a="1"/>
  <c r="W280" i="29" s="1"/>
  <c r="W280" i="32" a="1"/>
  <c r="W280" i="32" s="1"/>
  <c r="W281" i="29" a="1"/>
  <c r="W281" i="29" s="1"/>
  <c r="O84" i="29"/>
  <c r="O115" i="29" s="1" a="1"/>
  <c r="O115" i="29" s="1"/>
  <c r="X198" i="33"/>
  <c r="X336" i="33"/>
  <c r="X344" i="27"/>
  <c r="X207" i="25"/>
  <c r="X202" i="25"/>
  <c r="X210" i="25"/>
  <c r="X212" i="25"/>
  <c r="X204" i="25"/>
  <c r="X201" i="25"/>
  <c r="X209" i="25"/>
  <c r="X206" i="25"/>
  <c r="X211" i="25"/>
  <c r="X203" i="25"/>
  <c r="X208" i="25"/>
  <c r="X205" i="25"/>
  <c r="P344" i="25"/>
  <c r="X344" i="25"/>
  <c r="X344" i="30"/>
  <c r="X202" i="26"/>
  <c r="X205" i="26"/>
  <c r="X210" i="26"/>
  <c r="X212" i="26"/>
  <c r="X204" i="26"/>
  <c r="X201" i="26"/>
  <c r="X206" i="26"/>
  <c r="X209" i="26"/>
  <c r="X208" i="26"/>
  <c r="X211" i="26"/>
  <c r="X203" i="26"/>
  <c r="X207" i="26"/>
  <c r="P204" i="32"/>
  <c r="P201" i="32"/>
  <c r="P209" i="32"/>
  <c r="P206" i="32"/>
  <c r="P207" i="32"/>
  <c r="P203" i="32"/>
  <c r="P210" i="32"/>
  <c r="P211" i="32"/>
  <c r="P205" i="32"/>
  <c r="P202" i="32"/>
  <c r="P208" i="32"/>
  <c r="P212" i="32"/>
  <c r="X344" i="29"/>
  <c r="O283" i="25" a="1"/>
  <c r="O283" i="25" s="1"/>
  <c r="W344" i="33"/>
  <c r="P210" i="31"/>
  <c r="P201" i="31"/>
  <c r="P206" i="31"/>
  <c r="P203" i="31"/>
  <c r="P209" i="31"/>
  <c r="P212" i="31"/>
  <c r="P211" i="31"/>
  <c r="P208" i="31"/>
  <c r="P204" i="31"/>
  <c r="P205" i="31"/>
  <c r="P202" i="31"/>
  <c r="P207" i="31"/>
  <c r="X342" i="33"/>
  <c r="X333" i="33"/>
  <c r="H15" i="29"/>
  <c r="P38" i="29"/>
  <c r="P39" i="29"/>
  <c r="P146" i="29" s="1" a="1"/>
  <c r="P146" i="29" s="1"/>
  <c r="P41" i="29"/>
  <c r="P44" i="29"/>
  <c r="P43" i="29"/>
  <c r="P46" i="29"/>
  <c r="P42" i="29"/>
  <c r="P98" i="29" s="1"/>
  <c r="P115" i="29" s="1" a="1"/>
  <c r="P115" i="29" s="1"/>
  <c r="X46" i="29"/>
  <c r="P40" i="29"/>
  <c r="X49" i="29"/>
  <c r="P48" i="29"/>
  <c r="X40" i="29"/>
  <c r="X47" i="29"/>
  <c r="X45" i="29"/>
  <c r="X39" i="29"/>
  <c r="X146" i="29" s="1" a="1"/>
  <c r="X146" i="29" s="1"/>
  <c r="X42" i="29"/>
  <c r="X48" i="29"/>
  <c r="P49" i="29"/>
  <c r="X41" i="29"/>
  <c r="X43" i="29"/>
  <c r="P45" i="29"/>
  <c r="P47" i="29"/>
  <c r="X44" i="29"/>
  <c r="X38" i="29"/>
  <c r="X340" i="33"/>
  <c r="P344" i="31"/>
  <c r="X205" i="30"/>
  <c r="X210" i="30"/>
  <c r="X202" i="30"/>
  <c r="X212" i="30"/>
  <c r="X201" i="30"/>
  <c r="X206" i="30"/>
  <c r="X207" i="30"/>
  <c r="X208" i="30"/>
  <c r="X204" i="30"/>
  <c r="X211" i="30"/>
  <c r="X203" i="30"/>
  <c r="X209" i="30"/>
  <c r="H15" i="31"/>
  <c r="P38" i="31"/>
  <c r="P39" i="31"/>
  <c r="P146" i="31" s="1" a="1"/>
  <c r="P146" i="31" s="1"/>
  <c r="X43" i="31"/>
  <c r="P49" i="31"/>
  <c r="X49" i="31"/>
  <c r="X44" i="31"/>
  <c r="X42" i="31"/>
  <c r="P47" i="31"/>
  <c r="P40" i="31"/>
  <c r="P46" i="31"/>
  <c r="P42" i="31"/>
  <c r="P43" i="31"/>
  <c r="P44" i="31"/>
  <c r="X47" i="31"/>
  <c r="X39" i="31"/>
  <c r="X146" i="31" s="1" a="1"/>
  <c r="X146" i="31" s="1"/>
  <c r="P41" i="31"/>
  <c r="P48" i="31"/>
  <c r="P45" i="31"/>
  <c r="X40" i="31"/>
  <c r="X46" i="31"/>
  <c r="X45" i="31"/>
  <c r="X41" i="31"/>
  <c r="X38" i="31"/>
  <c r="X48" i="31"/>
  <c r="X104" i="31" s="1"/>
  <c r="X121" i="31" s="1" a="1"/>
  <c r="X121" i="31" s="1"/>
  <c r="P209" i="27"/>
  <c r="P206" i="27"/>
  <c r="P211" i="27"/>
  <c r="P202" i="27"/>
  <c r="P201" i="27"/>
  <c r="P203" i="27"/>
  <c r="P208" i="27"/>
  <c r="P204" i="27"/>
  <c r="P212" i="27"/>
  <c r="P207" i="27"/>
  <c r="P210" i="27"/>
  <c r="P205" i="27"/>
  <c r="X334" i="33"/>
  <c r="X344" i="32"/>
  <c r="P335" i="33"/>
  <c r="X203" i="27"/>
  <c r="X210" i="27"/>
  <c r="X208" i="27"/>
  <c r="X211" i="27"/>
  <c r="X205" i="27"/>
  <c r="X202" i="27"/>
  <c r="X201" i="27"/>
  <c r="X207" i="27"/>
  <c r="X204" i="27"/>
  <c r="X212" i="27"/>
  <c r="X209" i="27"/>
  <c r="X206" i="27"/>
  <c r="X210" i="31"/>
  <c r="X202" i="31"/>
  <c r="X212" i="31"/>
  <c r="X207" i="31"/>
  <c r="X204" i="31"/>
  <c r="X201" i="31"/>
  <c r="X211" i="31"/>
  <c r="X203" i="31"/>
  <c r="X206" i="31"/>
  <c r="X205" i="31"/>
  <c r="X209" i="31"/>
  <c r="X208" i="31"/>
  <c r="X344" i="31"/>
  <c r="P340" i="33"/>
  <c r="P341" i="33"/>
  <c r="P332" i="33"/>
  <c r="P35" i="33"/>
  <c r="P344" i="30"/>
  <c r="P212" i="29"/>
  <c r="P203" i="29"/>
  <c r="P206" i="29"/>
  <c r="P204" i="29"/>
  <c r="P209" i="29"/>
  <c r="P210" i="29"/>
  <c r="P208" i="29"/>
  <c r="P205" i="29"/>
  <c r="P202" i="29"/>
  <c r="P211" i="29"/>
  <c r="P207" i="29"/>
  <c r="P201" i="29"/>
  <c r="W283" i="31" a="1"/>
  <c r="W283" i="31" s="1"/>
  <c r="O285" i="32" a="1"/>
  <c r="O285" i="32" s="1"/>
  <c r="P337" i="33"/>
  <c r="P336" i="33"/>
  <c r="P344" i="32"/>
  <c r="X206" i="29"/>
  <c r="X208" i="29"/>
  <c r="X203" i="29"/>
  <c r="X205" i="29"/>
  <c r="X210" i="29"/>
  <c r="X202" i="29"/>
  <c r="X207" i="29"/>
  <c r="X212" i="29"/>
  <c r="X204" i="29"/>
  <c r="X201" i="29"/>
  <c r="X209" i="29"/>
  <c r="X211" i="29"/>
  <c r="P198" i="33"/>
  <c r="P203" i="30"/>
  <c r="P207" i="30"/>
  <c r="P211" i="30"/>
  <c r="P212" i="30"/>
  <c r="P204" i="30"/>
  <c r="P206" i="30"/>
  <c r="P209" i="30"/>
  <c r="P201" i="30"/>
  <c r="P208" i="30"/>
  <c r="P205" i="30"/>
  <c r="P202" i="30"/>
  <c r="P210" i="30"/>
  <c r="X212" i="32"/>
  <c r="X203" i="32"/>
  <c r="X204" i="32"/>
  <c r="X202" i="32"/>
  <c r="X205" i="32"/>
  <c r="X209" i="32"/>
  <c r="X201" i="32"/>
  <c r="X211" i="32"/>
  <c r="X206" i="32"/>
  <c r="X210" i="32"/>
  <c r="X208" i="32"/>
  <c r="X207" i="32"/>
  <c r="H15" i="32"/>
  <c r="P38" i="32"/>
  <c r="P39" i="32"/>
  <c r="P146" i="32" s="1" a="1"/>
  <c r="P146" i="32" s="1"/>
  <c r="P42" i="32"/>
  <c r="X48" i="32"/>
  <c r="P40" i="32"/>
  <c r="P96" i="32" s="1"/>
  <c r="X42" i="32"/>
  <c r="P43" i="32"/>
  <c r="X39" i="32"/>
  <c r="X41" i="32"/>
  <c r="P48" i="32"/>
  <c r="P46" i="32"/>
  <c r="X47" i="32"/>
  <c r="X46" i="32"/>
  <c r="X49" i="32"/>
  <c r="P41" i="32"/>
  <c r="X38" i="32"/>
  <c r="P45" i="32"/>
  <c r="P44" i="32"/>
  <c r="P47" i="32"/>
  <c r="X44" i="32"/>
  <c r="X100" i="32" s="1"/>
  <c r="X117" i="32" s="1" a="1"/>
  <c r="X117" i="32" s="1"/>
  <c r="X45" i="32"/>
  <c r="X40" i="32"/>
  <c r="X43" i="32"/>
  <c r="P49" i="32"/>
  <c r="X343" i="33"/>
  <c r="X341" i="33"/>
  <c r="X211" i="28"/>
  <c r="X203" i="28"/>
  <c r="X201" i="28"/>
  <c r="X208" i="28"/>
  <c r="X204" i="28"/>
  <c r="X207" i="28"/>
  <c r="X212" i="28"/>
  <c r="X205" i="28"/>
  <c r="X209" i="28"/>
  <c r="X210" i="28"/>
  <c r="X202" i="28"/>
  <c r="X206" i="28"/>
  <c r="P201" i="25"/>
  <c r="P209" i="25"/>
  <c r="P202" i="25"/>
  <c r="P205" i="25"/>
  <c r="P208" i="25"/>
  <c r="P210" i="25"/>
  <c r="P203" i="25"/>
  <c r="P204" i="25"/>
  <c r="P206" i="25"/>
  <c r="P211" i="25"/>
  <c r="P207" i="25"/>
  <c r="P212" i="25"/>
  <c r="P201" i="28"/>
  <c r="P204" i="28"/>
  <c r="P212" i="28"/>
  <c r="P210" i="28"/>
  <c r="P202" i="28"/>
  <c r="P207" i="28"/>
  <c r="P209" i="28"/>
  <c r="P206" i="28"/>
  <c r="P208" i="28"/>
  <c r="P211" i="28"/>
  <c r="P205" i="28"/>
  <c r="P203" i="28"/>
  <c r="W277" i="28" a="1"/>
  <c r="W277" i="28" s="1"/>
  <c r="P343" i="33"/>
  <c r="P208" i="26"/>
  <c r="P205" i="26"/>
  <c r="P203" i="26"/>
  <c r="P202" i="26"/>
  <c r="P210" i="26"/>
  <c r="P201" i="26"/>
  <c r="P211" i="26"/>
  <c r="P206" i="26"/>
  <c r="P209" i="26"/>
  <c r="P204" i="26"/>
  <c r="P212" i="26"/>
  <c r="P207" i="26"/>
  <c r="X332" i="33"/>
  <c r="X35" i="33"/>
  <c r="P334" i="33"/>
  <c r="X338" i="33"/>
  <c r="X344" i="26"/>
  <c r="X344" i="28"/>
  <c r="P344" i="26"/>
  <c r="O87" i="31"/>
  <c r="O118" i="31" s="1" a="1"/>
  <c r="O118" i="31" s="1"/>
  <c r="P59" i="31"/>
  <c r="W283" i="27" a="1"/>
  <c r="W283" i="27" s="1"/>
  <c r="W91" i="32"/>
  <c r="W122" i="32" s="1" a="1"/>
  <c r="W122" i="32" s="1"/>
  <c r="X63" i="32"/>
  <c r="W80" i="29"/>
  <c r="W145" i="29" s="1" a="1"/>
  <c r="W145" i="29" s="1"/>
  <c r="X52" i="29"/>
  <c r="W277" i="32" a="1"/>
  <c r="W277" i="32" s="1"/>
  <c r="W91" i="29"/>
  <c r="W122" i="29" s="1" a="1"/>
  <c r="W122" i="29" s="1"/>
  <c r="X63" i="29"/>
  <c r="W275" i="28" a="1"/>
  <c r="W275" i="28" s="1"/>
  <c r="O285" i="25" a="1"/>
  <c r="O285" i="25" s="1"/>
  <c r="W82" i="31"/>
  <c r="W113" i="31" s="1" a="1"/>
  <c r="W113" i="31" s="1"/>
  <c r="X54" i="31"/>
  <c r="O80" i="31"/>
  <c r="O145" i="31" s="1" a="1"/>
  <c r="O145" i="31" s="1"/>
  <c r="P52" i="31"/>
  <c r="W275" i="29" a="1"/>
  <c r="W275" i="29" s="1"/>
  <c r="W349" i="29" s="1"/>
  <c r="O283" i="28" a="1"/>
  <c r="O283" i="28" s="1"/>
  <c r="O275" i="31" a="1"/>
  <c r="O275" i="31" s="1"/>
  <c r="O83" i="31"/>
  <c r="O114" i="31" s="1" a="1"/>
  <c r="O114" i="31" s="1"/>
  <c r="P55" i="31"/>
  <c r="O83" i="32"/>
  <c r="O114" i="32" s="1" a="1"/>
  <c r="O114" i="32" s="1"/>
  <c r="P55" i="32"/>
  <c r="O89" i="32"/>
  <c r="O120" i="32" s="1" a="1"/>
  <c r="O120" i="32" s="1"/>
  <c r="P61" i="32"/>
  <c r="W85" i="29"/>
  <c r="W116" i="29" s="1" a="1"/>
  <c r="W116" i="29" s="1"/>
  <c r="X57" i="29"/>
  <c r="O280" i="32" a="1"/>
  <c r="O280" i="32" s="1"/>
  <c r="W89" i="29"/>
  <c r="W120" i="29" s="1" a="1"/>
  <c r="W120" i="29" s="1"/>
  <c r="X61" i="29"/>
  <c r="W83" i="29"/>
  <c r="W114" i="29" s="1" a="1"/>
  <c r="W114" i="29" s="1"/>
  <c r="X55" i="29"/>
  <c r="W85" i="32"/>
  <c r="W116" i="32" s="1" a="1"/>
  <c r="W116" i="32" s="1"/>
  <c r="X57" i="32"/>
  <c r="O91" i="32"/>
  <c r="O122" i="32" s="1" a="1"/>
  <c r="O122" i="32" s="1"/>
  <c r="P63" i="32"/>
  <c r="W86" i="29"/>
  <c r="W117" i="29" s="1" a="1"/>
  <c r="W117" i="29" s="1"/>
  <c r="X58" i="29"/>
  <c r="W88" i="29"/>
  <c r="W119" i="29" s="1" a="1"/>
  <c r="W119" i="29" s="1"/>
  <c r="X60" i="29"/>
  <c r="O83" i="29"/>
  <c r="O114" i="29" s="1" a="1"/>
  <c r="O114" i="29" s="1"/>
  <c r="P55" i="29"/>
  <c r="O84" i="32"/>
  <c r="O115" i="32" s="1" a="1"/>
  <c r="O115" i="32" s="1"/>
  <c r="P56" i="32"/>
  <c r="W82" i="29"/>
  <c r="W113" i="29" s="1" a="1"/>
  <c r="W113" i="29" s="1"/>
  <c r="X54" i="29"/>
  <c r="W87" i="29"/>
  <c r="W118" i="29" s="1" a="1"/>
  <c r="W118" i="29" s="1"/>
  <c r="X59" i="29"/>
  <c r="O91" i="31"/>
  <c r="O122" i="31" s="1" a="1"/>
  <c r="O122" i="31" s="1"/>
  <c r="P63" i="31"/>
  <c r="W83" i="32"/>
  <c r="W114" i="32" s="1" a="1"/>
  <c r="W114" i="32" s="1"/>
  <c r="X55" i="32"/>
  <c r="W87" i="32"/>
  <c r="W118" i="32" s="1" a="1"/>
  <c r="W118" i="32" s="1"/>
  <c r="X59" i="32"/>
  <c r="O85" i="32"/>
  <c r="O116" i="32" s="1" a="1"/>
  <c r="O116" i="32" s="1"/>
  <c r="P57" i="32"/>
  <c r="W81" i="29"/>
  <c r="W112" i="29" s="1" a="1"/>
  <c r="W112" i="29" s="1"/>
  <c r="X53" i="29"/>
  <c r="O87" i="29"/>
  <c r="O118" i="29" s="1" a="1"/>
  <c r="O118" i="29" s="1"/>
  <c r="P59" i="29"/>
  <c r="O80" i="32"/>
  <c r="O111" i="32" s="1" a="1"/>
  <c r="O111" i="32" s="1"/>
  <c r="P52" i="32"/>
  <c r="O89" i="29"/>
  <c r="O120" i="29" s="1" a="1"/>
  <c r="O120" i="29" s="1"/>
  <c r="P61" i="29"/>
  <c r="O91" i="29"/>
  <c r="O122" i="29" s="1" a="1"/>
  <c r="O122" i="29" s="1"/>
  <c r="P63" i="29"/>
  <c r="O89" i="31"/>
  <c r="O120" i="31" s="1" a="1"/>
  <c r="O120" i="31" s="1"/>
  <c r="P61" i="31"/>
  <c r="O81" i="29"/>
  <c r="O112" i="29" s="1" a="1"/>
  <c r="O112" i="29" s="1"/>
  <c r="P53" i="29"/>
  <c r="W84" i="29"/>
  <c r="W115" i="29" s="1" a="1"/>
  <c r="W115" i="29" s="1"/>
  <c r="X56" i="29"/>
  <c r="O80" i="29"/>
  <c r="O111" i="29" s="1" a="1"/>
  <c r="O111" i="29" s="1"/>
  <c r="P52" i="29"/>
  <c r="W90" i="29"/>
  <c r="W121" i="29" s="1" a="1"/>
  <c r="W121" i="29" s="1"/>
  <c r="X62" i="29"/>
  <c r="O276" i="29" a="1"/>
  <c r="O276" i="29" s="1"/>
  <c r="W85" i="31"/>
  <c r="W116" i="31" s="1" a="1"/>
  <c r="W116" i="31" s="1"/>
  <c r="X57" i="31"/>
  <c r="O90" i="29"/>
  <c r="O121" i="29" s="1" a="1"/>
  <c r="O121" i="29" s="1"/>
  <c r="P62" i="29"/>
  <c r="O84" i="31"/>
  <c r="O115" i="31" s="1" a="1"/>
  <c r="O115" i="31" s="1"/>
  <c r="P56" i="31"/>
  <c r="W80" i="31"/>
  <c r="W145" i="31" s="1" a="1"/>
  <c r="W145" i="31" s="1"/>
  <c r="X52" i="31"/>
  <c r="O90" i="31"/>
  <c r="O121" i="31" s="1" a="1"/>
  <c r="O121" i="31" s="1"/>
  <c r="P62" i="31"/>
  <c r="W91" i="31"/>
  <c r="W122" i="31" s="1" a="1"/>
  <c r="W122" i="31" s="1"/>
  <c r="X63" i="31"/>
  <c r="W82" i="32"/>
  <c r="W113" i="32" s="1" a="1"/>
  <c r="W113" i="32" s="1"/>
  <c r="X54" i="32"/>
  <c r="W277" i="31" a="1"/>
  <c r="W277" i="31" s="1"/>
  <c r="W283" i="32" a="1"/>
  <c r="W283" i="32" s="1"/>
  <c r="O275" i="26" a="1"/>
  <c r="O275" i="26" s="1"/>
  <c r="H11" i="25"/>
  <c r="H10" i="25" s="1"/>
  <c r="O274" i="32" a="1"/>
  <c r="O274" i="32" s="1"/>
  <c r="O348" i="32" s="1"/>
  <c r="W281" i="28" a="1"/>
  <c r="W281" i="28" s="1"/>
  <c r="W281" i="26" a="1"/>
  <c r="W281" i="26" s="1"/>
  <c r="O81" i="32"/>
  <c r="O112" i="32" s="1" a="1"/>
  <c r="O112" i="32" s="1"/>
  <c r="W284" i="28" a="1"/>
  <c r="W284" i="28" s="1"/>
  <c r="W276" i="25" a="1"/>
  <c r="W276" i="25" s="1"/>
  <c r="W281" i="27" a="1"/>
  <c r="W281" i="27" s="1"/>
  <c r="O279" i="26" a="1"/>
  <c r="O279" i="26" s="1"/>
  <c r="O282" i="25" a="1"/>
  <c r="O282" i="25" s="1"/>
  <c r="W281" i="31" a="1"/>
  <c r="W281" i="31" s="1"/>
  <c r="W274" i="31" a="1"/>
  <c r="W274" i="31" s="1"/>
  <c r="W284" i="29" a="1"/>
  <c r="W284" i="29" s="1"/>
  <c r="W358" i="29" s="1"/>
  <c r="W278" i="32" a="1"/>
  <c r="W278" i="32" s="1"/>
  <c r="W276" i="31" a="1"/>
  <c r="W276" i="31" s="1"/>
  <c r="W350" i="31" s="1"/>
  <c r="W278" i="28" a="1"/>
  <c r="W278" i="28" s="1"/>
  <c r="W275" i="25" a="1"/>
  <c r="W275" i="25" s="1"/>
  <c r="O276" i="32" a="1"/>
  <c r="O276" i="32" s="1"/>
  <c r="W270" i="29"/>
  <c r="W279" i="29" a="1"/>
  <c r="W279" i="29" s="1"/>
  <c r="W353" i="29" s="1"/>
  <c r="W282" i="27" a="1"/>
  <c r="W282" i="27" s="1"/>
  <c r="AF399" i="26"/>
  <c r="AF400" i="26" s="1"/>
  <c r="X400" i="26"/>
  <c r="X423" i="26" s="1"/>
  <c r="AF423" i="26" s="1"/>
  <c r="X400" i="25"/>
  <c r="X423" i="25" s="1"/>
  <c r="AF423" i="25" s="1"/>
  <c r="AF399" i="25"/>
  <c r="AF400" i="25" s="1"/>
  <c r="AF399" i="33"/>
  <c r="AF400" i="33" s="1"/>
  <c r="X400" i="33"/>
  <c r="X423" i="33" s="1"/>
  <c r="AF423" i="33" s="1"/>
  <c r="O284" i="28" a="1"/>
  <c r="O284" i="28" s="1"/>
  <c r="O282" i="26" a="1"/>
  <c r="O282" i="26" s="1"/>
  <c r="W280" i="26" a="1"/>
  <c r="W280" i="26" s="1"/>
  <c r="W282" i="28" a="1"/>
  <c r="W282" i="28" s="1"/>
  <c r="W283" i="25" a="1"/>
  <c r="W283" i="25" s="1"/>
  <c r="W284" i="31" a="1"/>
  <c r="W284" i="31" s="1"/>
  <c r="O277" i="31" a="1"/>
  <c r="O277" i="31" s="1"/>
  <c r="W274" i="32" a="1"/>
  <c r="W274" i="32" s="1"/>
  <c r="W282" i="31" a="1"/>
  <c r="W282" i="31" s="1"/>
  <c r="O275" i="29" a="1"/>
  <c r="O275" i="29" s="1"/>
  <c r="W275" i="27" a="1"/>
  <c r="W275" i="27" s="1"/>
  <c r="W275" i="26" a="1"/>
  <c r="W275" i="26" s="1"/>
  <c r="O284" i="32" a="1"/>
  <c r="O284" i="32" s="1"/>
  <c r="W276" i="28" a="1"/>
  <c r="W276" i="28" s="1"/>
  <c r="O280" i="26" a="1"/>
  <c r="O280" i="26" s="1"/>
  <c r="W278" i="26" a="1"/>
  <c r="W278" i="26" s="1"/>
  <c r="W285" i="25" a="1"/>
  <c r="W285" i="25" s="1"/>
  <c r="W280" i="31" a="1"/>
  <c r="W280" i="31" s="1"/>
  <c r="W285" i="27" a="1"/>
  <c r="W285" i="27" s="1"/>
  <c r="W281" i="32" a="1"/>
  <c r="W281" i="32" s="1"/>
  <c r="W355" i="32" s="1"/>
  <c r="W279" i="31" a="1"/>
  <c r="W279" i="31" s="1"/>
  <c r="W353" i="31" s="1"/>
  <c r="O281" i="25" a="1"/>
  <c r="O281" i="25" s="1"/>
  <c r="W280" i="25" a="1"/>
  <c r="W280" i="25" s="1"/>
  <c r="W285" i="32" a="1"/>
  <c r="W285" i="32" s="1"/>
  <c r="W359" i="32" s="1"/>
  <c r="W284" i="26" a="1"/>
  <c r="W284" i="26" s="1"/>
  <c r="O278" i="26" a="1"/>
  <c r="O278" i="26" s="1"/>
  <c r="O285" i="29" a="1"/>
  <c r="O285" i="29" s="1"/>
  <c r="W90" i="30"/>
  <c r="W121" i="30" s="1" a="1"/>
  <c r="W121" i="30" s="1"/>
  <c r="W278" i="31" a="1"/>
  <c r="W278" i="31" s="1"/>
  <c r="O278" i="25" a="1"/>
  <c r="O278" i="25" s="1"/>
  <c r="O279" i="28" a="1"/>
  <c r="O279" i="28" s="1"/>
  <c r="W277" i="25" a="1"/>
  <c r="W277" i="25" s="1"/>
  <c r="W279" i="32" a="1"/>
  <c r="W279" i="32" s="1"/>
  <c r="O277" i="25" a="1"/>
  <c r="O277" i="25" s="1"/>
  <c r="O280" i="29" a="1"/>
  <c r="O280" i="29" s="1"/>
  <c r="W285" i="31" a="1"/>
  <c r="W285" i="31" s="1"/>
  <c r="W279" i="28" a="1"/>
  <c r="W279" i="28" s="1"/>
  <c r="O276" i="28" a="1"/>
  <c r="O276" i="28" s="1"/>
  <c r="O277" i="29" a="1"/>
  <c r="O277" i="29" s="1"/>
  <c r="O82" i="32"/>
  <c r="O113" i="32" s="1" a="1"/>
  <c r="O113" i="32" s="1"/>
  <c r="O285" i="26" a="1"/>
  <c r="O285" i="26" s="1"/>
  <c r="W278" i="25" a="1"/>
  <c r="W278" i="25" s="1"/>
  <c r="O274" i="31" a="1"/>
  <c r="O274" i="31" s="1"/>
  <c r="W279" i="26" a="1"/>
  <c r="W279" i="26" s="1"/>
  <c r="O275" i="25" a="1"/>
  <c r="O275" i="25" s="1"/>
  <c r="W276" i="26" a="1"/>
  <c r="W276" i="26" s="1"/>
  <c r="W285" i="26" a="1"/>
  <c r="W285" i="26" s="1"/>
  <c r="W282" i="32" a="1"/>
  <c r="W282" i="32" s="1"/>
  <c r="O282" i="28" a="1"/>
  <c r="O282" i="28" s="1"/>
  <c r="O279" i="25" a="1"/>
  <c r="O279" i="25" s="1"/>
  <c r="O284" i="26" a="1"/>
  <c r="O284" i="26" s="1"/>
  <c r="O276" i="31" a="1"/>
  <c r="O276" i="31" s="1"/>
  <c r="W274" i="25" a="1"/>
  <c r="W274" i="25" s="1"/>
  <c r="W274" i="28" a="1"/>
  <c r="W274" i="28" s="1"/>
  <c r="O274" i="25" a="1"/>
  <c r="O274" i="25" s="1"/>
  <c r="O276" i="25" a="1"/>
  <c r="O276" i="25" s="1"/>
  <c r="W279" i="25" a="1"/>
  <c r="W279" i="25" s="1"/>
  <c r="W285" i="28" a="1"/>
  <c r="W285" i="28" s="1"/>
  <c r="O285" i="28" a="1"/>
  <c r="O285" i="28" s="1"/>
  <c r="W284" i="32" a="1"/>
  <c r="W284" i="32" s="1"/>
  <c r="O282" i="32" a="1"/>
  <c r="O282" i="32" s="1"/>
  <c r="W274" i="26" a="1"/>
  <c r="W274" i="26" s="1"/>
  <c r="O283" i="26" a="1"/>
  <c r="O283" i="26" s="1"/>
  <c r="O274" i="26" a="1"/>
  <c r="O274" i="26" s="1"/>
  <c r="O282" i="29" a="1"/>
  <c r="O282" i="29" s="1"/>
  <c r="O281" i="28" a="1"/>
  <c r="O281" i="28" s="1"/>
  <c r="AC352" i="33"/>
  <c r="W270" i="26"/>
  <c r="O282" i="31" a="1"/>
  <c r="O282" i="31" s="1"/>
  <c r="O279" i="29" a="1"/>
  <c r="O279" i="29" s="1"/>
  <c r="W283" i="28" a="1"/>
  <c r="W283" i="28" s="1"/>
  <c r="W283" i="26" a="1"/>
  <c r="W283" i="26" s="1"/>
  <c r="O281" i="32" a="1"/>
  <c r="O281" i="32" s="1"/>
  <c r="W278" i="27" a="1"/>
  <c r="W278" i="27" s="1"/>
  <c r="O284" i="29" a="1"/>
  <c r="O284" i="29" s="1"/>
  <c r="W284" i="25" a="1"/>
  <c r="W284" i="25" s="1"/>
  <c r="O277" i="28" a="1"/>
  <c r="O277" i="28" s="1"/>
  <c r="W276" i="32" a="1"/>
  <c r="W276" i="32" s="1"/>
  <c r="O284" i="25" a="1"/>
  <c r="O284" i="25" s="1"/>
  <c r="O278" i="28" a="1"/>
  <c r="O278" i="28" s="1"/>
  <c r="O281" i="26" a="1"/>
  <c r="O281" i="26" s="1"/>
  <c r="O274" i="28" a="1"/>
  <c r="O274" i="28" s="1"/>
  <c r="W282" i="26" a="1"/>
  <c r="W282" i="26" s="1"/>
  <c r="O278" i="29" a="1"/>
  <c r="O278" i="29" s="1"/>
  <c r="O277" i="26" a="1"/>
  <c r="O277" i="26" s="1"/>
  <c r="O274" i="29" a="1"/>
  <c r="O274" i="29" s="1"/>
  <c r="W282" i="25" a="1"/>
  <c r="W282" i="25" s="1"/>
  <c r="O270" i="26"/>
  <c r="O284" i="31" a="1"/>
  <c r="O284" i="31" s="1"/>
  <c r="W270" i="25"/>
  <c r="O278" i="32" a="1"/>
  <c r="O278" i="32" s="1"/>
  <c r="O352" i="32" s="1"/>
  <c r="O276" i="26" a="1"/>
  <c r="O276" i="26" s="1"/>
  <c r="O281" i="29" a="1"/>
  <c r="O281" i="29" s="1"/>
  <c r="O355" i="29" s="1"/>
  <c r="W275" i="31" a="1"/>
  <c r="W275" i="31" s="1"/>
  <c r="W270" i="28"/>
  <c r="O280" i="25" a="1"/>
  <c r="O280" i="25" s="1"/>
  <c r="O270" i="25"/>
  <c r="W275" i="32" a="1"/>
  <c r="W275" i="32" s="1"/>
  <c r="O279" i="32" a="1"/>
  <c r="O279" i="32" s="1"/>
  <c r="W270" i="31"/>
  <c r="W86" i="32"/>
  <c r="W117" i="32" s="1" a="1"/>
  <c r="W117" i="32" s="1"/>
  <c r="O270" i="29"/>
  <c r="W280" i="28" a="1"/>
  <c r="W280" i="28" s="1"/>
  <c r="W270" i="32"/>
  <c r="O280" i="28" a="1"/>
  <c r="O280" i="28" s="1"/>
  <c r="U404" i="32"/>
  <c r="AC404" i="32" s="1"/>
  <c r="O270" i="28"/>
  <c r="O38" i="27"/>
  <c r="O39" i="27"/>
  <c r="O146" i="27" s="1" a="1"/>
  <c r="O146" i="27" s="1"/>
  <c r="O47" i="27"/>
  <c r="W48" i="27"/>
  <c r="X62" i="27" s="1"/>
  <c r="W49" i="27"/>
  <c r="W40" i="27"/>
  <c r="W45" i="27"/>
  <c r="O43" i="27"/>
  <c r="O45" i="27"/>
  <c r="O46" i="27"/>
  <c r="O40" i="27"/>
  <c r="O49" i="27"/>
  <c r="W39" i="27"/>
  <c r="W146" i="27" s="1" a="1"/>
  <c r="W146" i="27" s="1"/>
  <c r="O42" i="27"/>
  <c r="W44" i="27"/>
  <c r="W38" i="27"/>
  <c r="W42" i="27"/>
  <c r="O44" i="27"/>
  <c r="W41" i="27"/>
  <c r="W47" i="27"/>
  <c r="O41" i="27"/>
  <c r="W46" i="27"/>
  <c r="O48" i="27"/>
  <c r="W43" i="27"/>
  <c r="O38" i="25"/>
  <c r="O39" i="25"/>
  <c r="O146" i="25" s="1" a="1"/>
  <c r="O146" i="25" s="1"/>
  <c r="O49" i="25"/>
  <c r="W46" i="25"/>
  <c r="O41" i="25"/>
  <c r="O47" i="25"/>
  <c r="O43" i="25"/>
  <c r="W39" i="25"/>
  <c r="W146" i="25" s="1" a="1"/>
  <c r="W146" i="25" s="1"/>
  <c r="W41" i="25"/>
  <c r="W47" i="25"/>
  <c r="W49" i="25"/>
  <c r="W44" i="25"/>
  <c r="O40" i="25"/>
  <c r="O46" i="25"/>
  <c r="W48" i="25"/>
  <c r="W43" i="25"/>
  <c r="O48" i="25"/>
  <c r="O44" i="25"/>
  <c r="W38" i="25"/>
  <c r="W42" i="25"/>
  <c r="O45" i="25"/>
  <c r="W45" i="25"/>
  <c r="W40" i="25"/>
  <c r="O42" i="25"/>
  <c r="O212" i="33"/>
  <c r="O208" i="33"/>
  <c r="O204" i="33"/>
  <c r="O210" i="33"/>
  <c r="O209" i="33"/>
  <c r="O211" i="33"/>
  <c r="O206" i="33"/>
  <c r="O203" i="33"/>
  <c r="O201" i="33"/>
  <c r="O207" i="33"/>
  <c r="O202" i="33"/>
  <c r="O205" i="33"/>
  <c r="H11" i="28"/>
  <c r="H10" i="28" s="1"/>
  <c r="O38" i="28"/>
  <c r="O39" i="28"/>
  <c r="O146" i="28" s="1" a="1"/>
  <c r="O146" i="28" s="1"/>
  <c r="W41" i="28"/>
  <c r="W42" i="28"/>
  <c r="W44" i="28"/>
  <c r="W43" i="28"/>
  <c r="W46" i="28"/>
  <c r="O40" i="28"/>
  <c r="O41" i="28"/>
  <c r="O49" i="28"/>
  <c r="O47" i="28"/>
  <c r="W45" i="28"/>
  <c r="O42" i="28"/>
  <c r="W49" i="28"/>
  <c r="O46" i="28"/>
  <c r="W47" i="28"/>
  <c r="O43" i="28"/>
  <c r="O48" i="28"/>
  <c r="O44" i="28"/>
  <c r="O45" i="28"/>
  <c r="W39" i="28"/>
  <c r="W146" i="28" s="1" a="1"/>
  <c r="W146" i="28" s="1"/>
  <c r="W48" i="28"/>
  <c r="W38" i="28"/>
  <c r="W40" i="28"/>
  <c r="O283" i="29" a="1"/>
  <c r="O283" i="29" s="1"/>
  <c r="AE283" i="29" s="1"/>
  <c r="P58" i="29"/>
  <c r="O86" i="29"/>
  <c r="O117" i="29" s="1" a="1"/>
  <c r="O117" i="29" s="1"/>
  <c r="P57" i="29"/>
  <c r="O85" i="29"/>
  <c r="O116" i="29" s="1" a="1"/>
  <c r="O116" i="29" s="1"/>
  <c r="O38" i="33"/>
  <c r="O39" i="33"/>
  <c r="O41" i="33"/>
  <c r="O46" i="33"/>
  <c r="O47" i="33"/>
  <c r="O40" i="33"/>
  <c r="W46" i="33"/>
  <c r="X60" i="33" s="1"/>
  <c r="W42" i="33"/>
  <c r="W47" i="33"/>
  <c r="W41" i="33"/>
  <c r="X55" i="33" s="1"/>
  <c r="W40" i="33"/>
  <c r="W39" i="33"/>
  <c r="W146" i="33" s="1" a="1"/>
  <c r="W146" i="33" s="1"/>
  <c r="O49" i="33"/>
  <c r="W44" i="33"/>
  <c r="W43" i="33"/>
  <c r="W38" i="33"/>
  <c r="O43" i="33"/>
  <c r="W48" i="33"/>
  <c r="W49" i="33"/>
  <c r="X63" i="33" s="1"/>
  <c r="W45" i="33"/>
  <c r="O45" i="33"/>
  <c r="O42" i="33"/>
  <c r="O44" i="33"/>
  <c r="O48" i="33"/>
  <c r="X56" i="32"/>
  <c r="W84" i="32"/>
  <c r="W115" i="32" s="1" a="1"/>
  <c r="W115" i="32" s="1"/>
  <c r="O38" i="26"/>
  <c r="O39" i="26"/>
  <c r="O146" i="26" s="1" a="1"/>
  <c r="O146" i="26" s="1"/>
  <c r="O40" i="26"/>
  <c r="O41" i="26"/>
  <c r="O46" i="26"/>
  <c r="W49" i="26"/>
  <c r="W43" i="26"/>
  <c r="W45" i="26"/>
  <c r="W44" i="26"/>
  <c r="O43" i="26"/>
  <c r="O47" i="26"/>
  <c r="W41" i="26"/>
  <c r="O49" i="26"/>
  <c r="W42" i="26"/>
  <c r="W39" i="26"/>
  <c r="W146" i="26" s="1" a="1"/>
  <c r="W146" i="26" s="1"/>
  <c r="W38" i="26"/>
  <c r="O48" i="26"/>
  <c r="W47" i="26"/>
  <c r="W40" i="26"/>
  <c r="O42" i="26"/>
  <c r="O44" i="26"/>
  <c r="W46" i="26"/>
  <c r="W48" i="26"/>
  <c r="O45" i="26"/>
  <c r="W202" i="33"/>
  <c r="W207" i="33"/>
  <c r="W203" i="33"/>
  <c r="W208" i="33"/>
  <c r="W205" i="33"/>
  <c r="W209" i="33"/>
  <c r="W201" i="33"/>
  <c r="W212" i="33"/>
  <c r="W206" i="33"/>
  <c r="W211" i="33"/>
  <c r="W204" i="33"/>
  <c r="W210" i="33"/>
  <c r="N353" i="32"/>
  <c r="N409" i="32" s="1"/>
  <c r="V357" i="32"/>
  <c r="AD357" i="32" s="1"/>
  <c r="N350" i="32"/>
  <c r="AD350" i="32" s="1"/>
  <c r="N356" i="32"/>
  <c r="N412" i="32" s="1"/>
  <c r="N354" i="31"/>
  <c r="N157" i="31"/>
  <c r="AC358" i="29"/>
  <c r="M361" i="29"/>
  <c r="U407" i="29"/>
  <c r="AC407" i="29" s="1"/>
  <c r="AC348" i="32"/>
  <c r="AC350" i="32"/>
  <c r="V355" i="31"/>
  <c r="V358" i="31"/>
  <c r="V414" i="31" s="1"/>
  <c r="V356" i="31"/>
  <c r="V412" i="31" s="1"/>
  <c r="M413" i="32"/>
  <c r="AC413" i="32" s="1"/>
  <c r="N358" i="32"/>
  <c r="N414" i="32" s="1"/>
  <c r="V351" i="31"/>
  <c r="V407" i="31" s="1"/>
  <c r="AC353" i="31"/>
  <c r="V348" i="32"/>
  <c r="M409" i="31"/>
  <c r="V358" i="25"/>
  <c r="V414" i="25" s="1"/>
  <c r="V358" i="32"/>
  <c r="AD113" i="31"/>
  <c r="V359" i="27"/>
  <c r="V415" i="27" s="1"/>
  <c r="N350" i="31"/>
  <c r="V383" i="31"/>
  <c r="AD386" i="31"/>
  <c r="N354" i="32"/>
  <c r="N410" i="32" s="1"/>
  <c r="V356" i="32"/>
  <c r="V412" i="32" s="1"/>
  <c r="N355" i="32"/>
  <c r="N411" i="32" s="1"/>
  <c r="N356" i="31"/>
  <c r="N412" i="31" s="1"/>
  <c r="N353" i="31"/>
  <c r="N409" i="31" s="1"/>
  <c r="G15" i="28"/>
  <c r="AD121" i="32"/>
  <c r="AD119" i="33"/>
  <c r="AD113" i="30"/>
  <c r="N107" i="29"/>
  <c r="AD118" i="30"/>
  <c r="N119" i="29" a="1"/>
  <c r="N119" i="29" s="1"/>
  <c r="AD119" i="29" s="1"/>
  <c r="AD119" i="32"/>
  <c r="AD146" i="31"/>
  <c r="AD122" i="30"/>
  <c r="AD121" i="33"/>
  <c r="AC351" i="31"/>
  <c r="AD116" i="31"/>
  <c r="N383" i="28"/>
  <c r="AC350" i="31"/>
  <c r="V123" i="32"/>
  <c r="AD119" i="31"/>
  <c r="AD121" i="31"/>
  <c r="AD114" i="27"/>
  <c r="V157" i="31"/>
  <c r="AD114" i="31"/>
  <c r="AD120" i="30"/>
  <c r="AD117" i="31"/>
  <c r="AD115" i="30"/>
  <c r="AD308" i="28"/>
  <c r="P234" i="33"/>
  <c r="N301" i="30" a="1"/>
  <c r="N301" i="30" s="1"/>
  <c r="N376" i="30" s="1"/>
  <c r="O240" i="30"/>
  <c r="O301" i="30" s="1" a="1"/>
  <c r="O301" i="30" s="1"/>
  <c r="O376" i="30" s="1"/>
  <c r="N309" i="27" a="1"/>
  <c r="N309" i="27" s="1"/>
  <c r="N384" i="27" s="1"/>
  <c r="O231" i="27"/>
  <c r="O309" i="27" s="1" a="1"/>
  <c r="O309" i="27" s="1"/>
  <c r="O384" i="27" s="1"/>
  <c r="N307" i="30" a="1"/>
  <c r="N307" i="30" s="1"/>
  <c r="O229" i="30"/>
  <c r="O307" i="30" s="1" a="1"/>
  <c r="O307" i="30" s="1"/>
  <c r="N275" i="30" a="1"/>
  <c r="N275" i="30" s="1"/>
  <c r="N349" i="30" s="1"/>
  <c r="O230" i="30"/>
  <c r="O308" i="30" s="1" a="1"/>
  <c r="O308" i="30" s="1"/>
  <c r="N308" i="27" a="1"/>
  <c r="N308" i="27" s="1"/>
  <c r="N383" i="27" s="1"/>
  <c r="O230" i="27"/>
  <c r="O308" i="27" s="1" a="1"/>
  <c r="O308" i="27" s="1"/>
  <c r="O383" i="27" s="1"/>
  <c r="P70" i="27"/>
  <c r="P238" i="31"/>
  <c r="O283" i="31" a="1"/>
  <c r="O283" i="31" s="1"/>
  <c r="O357" i="31" s="1"/>
  <c r="P238" i="32"/>
  <c r="O283" i="32" a="1"/>
  <c r="O283" i="32" s="1"/>
  <c r="N294" i="33" a="1"/>
  <c r="N294" i="33" s="1"/>
  <c r="N369" i="33" s="1"/>
  <c r="O219" i="33"/>
  <c r="N295" i="30" a="1"/>
  <c r="N295" i="30" s="1"/>
  <c r="N370" i="30" s="1"/>
  <c r="O234" i="30"/>
  <c r="O312" i="30" s="1" a="1"/>
  <c r="O312" i="30" s="1"/>
  <c r="O387" i="30" s="1"/>
  <c r="N313" i="27" a="1"/>
  <c r="N313" i="27" s="1"/>
  <c r="N388" i="27" s="1"/>
  <c r="O235" i="27"/>
  <c r="O296" i="27" s="1" a="1"/>
  <c r="O296" i="27" s="1"/>
  <c r="O371" i="27" s="1"/>
  <c r="N297" i="27" a="1"/>
  <c r="N297" i="27" s="1"/>
  <c r="N372" i="27" s="1"/>
  <c r="AD372" i="27" s="1"/>
  <c r="O236" i="27"/>
  <c r="O314" i="27" s="1" a="1"/>
  <c r="O314" i="27" s="1"/>
  <c r="O389" i="27" s="1"/>
  <c r="O270" i="32"/>
  <c r="N294" i="27" a="1"/>
  <c r="N294" i="27" s="1"/>
  <c r="N369" i="27" s="1"/>
  <c r="AD369" i="27" s="1"/>
  <c r="O233" i="27"/>
  <c r="O311" i="27" s="1" a="1"/>
  <c r="O311" i="27" s="1"/>
  <c r="O386" i="27" s="1"/>
  <c r="P230" i="32"/>
  <c r="O275" i="32" a="1"/>
  <c r="O275" i="32" s="1"/>
  <c r="O349" i="32" s="1"/>
  <c r="P69" i="27"/>
  <c r="P87" i="32"/>
  <c r="O87" i="32"/>
  <c r="O118" i="32" s="1" a="1"/>
  <c r="O118" i="32" s="1"/>
  <c r="N300" i="30" a="1"/>
  <c r="N300" i="30" s="1"/>
  <c r="N375" i="30" s="1"/>
  <c r="O239" i="30"/>
  <c r="O317" i="30" s="1" a="1"/>
  <c r="O317" i="30" s="1"/>
  <c r="O392" i="30" s="1"/>
  <c r="N285" i="33" a="1"/>
  <c r="N285" i="33" s="1"/>
  <c r="N359" i="33" s="1"/>
  <c r="O226" i="33"/>
  <c r="U404" i="33"/>
  <c r="AC404" i="33" s="1"/>
  <c r="N276" i="33" a="1"/>
  <c r="N276" i="33" s="1"/>
  <c r="N350" i="33" s="1"/>
  <c r="O217" i="33"/>
  <c r="N318" i="27" a="1"/>
  <c r="N318" i="27" s="1"/>
  <c r="N393" i="27" s="1"/>
  <c r="AD393" i="27" s="1"/>
  <c r="O240" i="27"/>
  <c r="O318" i="27" s="1" a="1"/>
  <c r="O318" i="27" s="1"/>
  <c r="O393" i="27" s="1"/>
  <c r="N283" i="30" a="1"/>
  <c r="N283" i="30" s="1"/>
  <c r="N357" i="30" s="1"/>
  <c r="O238" i="30"/>
  <c r="O316" i="30" s="1" a="1"/>
  <c r="O316" i="30" s="1"/>
  <c r="O391" i="30" s="1"/>
  <c r="P77" i="30"/>
  <c r="N317" i="33" a="1"/>
  <c r="N317" i="33" s="1"/>
  <c r="N392" i="33" s="1"/>
  <c r="O225" i="33"/>
  <c r="AD121" i="27"/>
  <c r="N292" i="30" a="1"/>
  <c r="N292" i="30" s="1"/>
  <c r="N367" i="30" s="1"/>
  <c r="O231" i="30"/>
  <c r="O309" i="30" s="1" a="1"/>
  <c r="O309" i="30" s="1"/>
  <c r="O384" i="30" s="1"/>
  <c r="P72" i="30"/>
  <c r="P233" i="31"/>
  <c r="O278" i="31" a="1"/>
  <c r="O278" i="31" s="1"/>
  <c r="O352" i="31" s="1"/>
  <c r="P88" i="29"/>
  <c r="O88" i="29"/>
  <c r="O119" i="29" s="1" a="1"/>
  <c r="O119" i="29" s="1"/>
  <c r="N310" i="30" a="1"/>
  <c r="N310" i="30" s="1"/>
  <c r="N385" i="30" s="1"/>
  <c r="O232" i="30"/>
  <c r="O310" i="30" s="1" a="1"/>
  <c r="O310" i="30" s="1"/>
  <c r="O385" i="30" s="1"/>
  <c r="P75" i="30"/>
  <c r="P73" i="30"/>
  <c r="P232" i="32"/>
  <c r="O277" i="32" a="1"/>
  <c r="O277" i="32" s="1"/>
  <c r="O351" i="32" s="1"/>
  <c r="N283" i="27" a="1"/>
  <c r="N283" i="27" s="1"/>
  <c r="N357" i="27" s="1"/>
  <c r="O238" i="27"/>
  <c r="O316" i="27" s="1" a="1"/>
  <c r="O316" i="27" s="1"/>
  <c r="O391" i="27" s="1"/>
  <c r="P238" i="33"/>
  <c r="N300" i="27" a="1"/>
  <c r="N300" i="27" s="1"/>
  <c r="N375" i="27" s="1"/>
  <c r="O239" i="27"/>
  <c r="O317" i="27" s="1" a="1"/>
  <c r="O317" i="27" s="1"/>
  <c r="O392" i="27" s="1"/>
  <c r="P230" i="33"/>
  <c r="N280" i="30" a="1"/>
  <c r="N280" i="30" s="1"/>
  <c r="N354" i="30" s="1"/>
  <c r="O235" i="30"/>
  <c r="O313" i="30" s="1" a="1"/>
  <c r="O313" i="30" s="1"/>
  <c r="O388" i="30" s="1"/>
  <c r="P76" i="33"/>
  <c r="P68" i="30"/>
  <c r="P237" i="33"/>
  <c r="N293" i="27" a="1"/>
  <c r="N293" i="27" s="1"/>
  <c r="N368" i="27" s="1"/>
  <c r="O232" i="27"/>
  <c r="O293" i="27" s="1" a="1"/>
  <c r="O293" i="27" s="1"/>
  <c r="O368" i="27" s="1"/>
  <c r="N274" i="27" a="1"/>
  <c r="N274" i="27" s="1"/>
  <c r="O229" i="27"/>
  <c r="O307" i="27" s="1" a="1"/>
  <c r="O307" i="27" s="1"/>
  <c r="N315" i="27" a="1"/>
  <c r="N315" i="27" s="1"/>
  <c r="N390" i="27" s="1"/>
  <c r="AD390" i="27" s="1"/>
  <c r="O237" i="27"/>
  <c r="O315" i="27" s="1" a="1"/>
  <c r="O315" i="27" s="1"/>
  <c r="O390" i="27" s="1"/>
  <c r="P240" i="31"/>
  <c r="O285" i="31" a="1"/>
  <c r="O285" i="31" s="1"/>
  <c r="O359" i="31" s="1"/>
  <c r="P74" i="33"/>
  <c r="P234" i="31"/>
  <c r="O279" i="31" a="1"/>
  <c r="O279" i="31" s="1"/>
  <c r="P74" i="31"/>
  <c r="O88" i="31"/>
  <c r="O119" i="31" s="1" a="1"/>
  <c r="O119" i="31" s="1"/>
  <c r="P76" i="30"/>
  <c r="P236" i="31"/>
  <c r="O281" i="31" a="1"/>
  <c r="O281" i="31" s="1"/>
  <c r="O355" i="31" s="1"/>
  <c r="P74" i="30"/>
  <c r="N279" i="27" a="1"/>
  <c r="N279" i="27" s="1"/>
  <c r="N353" i="27" s="1"/>
  <c r="O234" i="27"/>
  <c r="O295" i="27" s="1" a="1"/>
  <c r="O295" i="27" s="1"/>
  <c r="O370" i="27" s="1"/>
  <c r="P229" i="33"/>
  <c r="P236" i="33"/>
  <c r="P72" i="31"/>
  <c r="O86" i="31"/>
  <c r="O117" i="31" s="1" a="1"/>
  <c r="O117" i="31" s="1"/>
  <c r="P82" i="29"/>
  <c r="O82" i="29"/>
  <c r="O113" i="29" s="1" a="1"/>
  <c r="O113" i="29" s="1"/>
  <c r="P235" i="31"/>
  <c r="O280" i="31" a="1"/>
  <c r="O280" i="31" s="1"/>
  <c r="O270" i="31"/>
  <c r="P235" i="33"/>
  <c r="V107" i="32"/>
  <c r="P86" i="32"/>
  <c r="O86" i="32"/>
  <c r="O117" i="32" s="1" a="1"/>
  <c r="O117" i="32" s="1"/>
  <c r="P67" i="31"/>
  <c r="O81" i="31"/>
  <c r="N277" i="33" a="1"/>
  <c r="N277" i="33" s="1"/>
  <c r="N351" i="33" s="1"/>
  <c r="O218" i="33"/>
  <c r="N281" i="30" a="1"/>
  <c r="N281" i="30" s="1"/>
  <c r="N355" i="30" s="1"/>
  <c r="O236" i="30"/>
  <c r="O314" i="30" s="1" a="1"/>
  <c r="O314" i="30" s="1"/>
  <c r="O389" i="30" s="1"/>
  <c r="N282" i="30" a="1"/>
  <c r="N282" i="30" s="1"/>
  <c r="N356" i="30" s="1"/>
  <c r="O237" i="30"/>
  <c r="O298" i="30" s="1" a="1"/>
  <c r="O298" i="30" s="1"/>
  <c r="O373" i="30" s="1"/>
  <c r="N107" i="32"/>
  <c r="P67" i="33"/>
  <c r="P71" i="31"/>
  <c r="O85" i="31"/>
  <c r="O116" i="31" s="1" a="1"/>
  <c r="O116" i="31" s="1"/>
  <c r="P244" i="28"/>
  <c r="O275" i="28" a="1"/>
  <c r="O275" i="28" s="1"/>
  <c r="AD115" i="31"/>
  <c r="P68" i="31"/>
  <c r="O82" i="31"/>
  <c r="O113" i="31" s="1" a="1"/>
  <c r="O113" i="31" s="1"/>
  <c r="N294" i="30" a="1"/>
  <c r="N294" i="30" s="1"/>
  <c r="N369" i="30" s="1"/>
  <c r="O233" i="30"/>
  <c r="O311" i="30" s="1" a="1"/>
  <c r="O311" i="30" s="1"/>
  <c r="O386" i="30" s="1"/>
  <c r="P88" i="32"/>
  <c r="O88" i="32"/>
  <c r="O119" i="32" s="1" a="1"/>
  <c r="O119" i="32" s="1"/>
  <c r="P90" i="32"/>
  <c r="O90" i="32"/>
  <c r="O121" i="32" s="1" a="1"/>
  <c r="O121" i="32" s="1"/>
  <c r="V277" i="30" a="1"/>
  <c r="V277" i="30" s="1"/>
  <c r="V351" i="30" s="1"/>
  <c r="W232" i="30"/>
  <c r="W310" i="30" s="1" a="1"/>
  <c r="W310" i="30" s="1"/>
  <c r="V301" i="30" a="1"/>
  <c r="V301" i="30" s="1"/>
  <c r="V376" i="30" s="1"/>
  <c r="W240" i="30"/>
  <c r="W318" i="30" s="1" a="1"/>
  <c r="W318" i="30" s="1"/>
  <c r="X229" i="33"/>
  <c r="X70" i="31"/>
  <c r="W84" i="31"/>
  <c r="W115" i="31" s="1" a="1"/>
  <c r="W115" i="31" s="1"/>
  <c r="X69" i="27"/>
  <c r="W81" i="32"/>
  <c r="W112" i="32" s="1" a="1"/>
  <c r="W112" i="32" s="1"/>
  <c r="V282" i="30" a="1"/>
  <c r="V282" i="30" s="1"/>
  <c r="W237" i="30"/>
  <c r="W315" i="30" s="1" a="1"/>
  <c r="W315" i="30" s="1"/>
  <c r="V276" i="27" a="1"/>
  <c r="V276" i="27" s="1"/>
  <c r="V350" i="27" s="1"/>
  <c r="W231" i="27"/>
  <c r="W309" i="27" s="1" a="1"/>
  <c r="W309" i="27" s="1"/>
  <c r="X76" i="33"/>
  <c r="V277" i="27" a="1"/>
  <c r="V277" i="27" s="1"/>
  <c r="V351" i="27" s="1"/>
  <c r="W232" i="27"/>
  <c r="W310" i="27" s="1" a="1"/>
  <c r="W310" i="27" s="1"/>
  <c r="V312" i="30" a="1"/>
  <c r="V312" i="30" s="1"/>
  <c r="V387" i="30" s="1"/>
  <c r="W234" i="30"/>
  <c r="W312" i="30" s="1" a="1"/>
  <c r="W312" i="30" s="1"/>
  <c r="V280" i="27" a="1"/>
  <c r="V280" i="27" s="1"/>
  <c r="V354" i="27" s="1"/>
  <c r="W235" i="27"/>
  <c r="W313" i="27" s="1" a="1"/>
  <c r="W313" i="27" s="1"/>
  <c r="X74" i="31"/>
  <c r="W88" i="31"/>
  <c r="W119" i="31" s="1" a="1"/>
  <c r="W119" i="31" s="1"/>
  <c r="V311" i="30" a="1"/>
  <c r="V311" i="30" s="1"/>
  <c r="V386" i="30" s="1"/>
  <c r="W233" i="30"/>
  <c r="W311" i="30" s="1" a="1"/>
  <c r="W311" i="30" s="1"/>
  <c r="V292" i="30" a="1"/>
  <c r="V292" i="30" s="1"/>
  <c r="V367" i="30" s="1"/>
  <c r="W231" i="30"/>
  <c r="W309" i="30" s="1" a="1"/>
  <c r="W309" i="30" s="1"/>
  <c r="X73" i="30"/>
  <c r="X72" i="31"/>
  <c r="W86" i="31"/>
  <c r="W117" i="31" s="1" a="1"/>
  <c r="W117" i="31" s="1"/>
  <c r="V295" i="27" a="1"/>
  <c r="V295" i="27" s="1"/>
  <c r="V370" i="27" s="1"/>
  <c r="W234" i="27"/>
  <c r="W312" i="27" s="1" a="1"/>
  <c r="W312" i="27" s="1"/>
  <c r="X89" i="32"/>
  <c r="W89" i="32"/>
  <c r="W120" i="32" s="1" a="1"/>
  <c r="W120" i="32" s="1"/>
  <c r="X234" i="33"/>
  <c r="V314" i="30" a="1"/>
  <c r="V314" i="30" s="1"/>
  <c r="V389" i="30" s="1"/>
  <c r="W236" i="30"/>
  <c r="W314" i="30" s="1" a="1"/>
  <c r="W314" i="30" s="1"/>
  <c r="V299" i="30" a="1"/>
  <c r="V299" i="30" s="1"/>
  <c r="V374" i="30" s="1"/>
  <c r="W238" i="30"/>
  <c r="W316" i="30" s="1" a="1"/>
  <c r="W316" i="30" s="1"/>
  <c r="X68" i="30"/>
  <c r="X235" i="33"/>
  <c r="X233" i="33"/>
  <c r="V313" i="30" a="1"/>
  <c r="V313" i="30" s="1"/>
  <c r="V388" i="30" s="1"/>
  <c r="W235" i="30"/>
  <c r="W313" i="30" s="1" a="1"/>
  <c r="W313" i="30" s="1"/>
  <c r="X75" i="31"/>
  <c r="W89" i="31"/>
  <c r="W120" i="31" s="1" a="1"/>
  <c r="W120" i="31" s="1"/>
  <c r="X68" i="33"/>
  <c r="X77" i="30"/>
  <c r="X232" i="33"/>
  <c r="X80" i="32"/>
  <c r="W80" i="32"/>
  <c r="W145" i="32" s="1" a="1"/>
  <c r="W145" i="32" s="1"/>
  <c r="X67" i="33"/>
  <c r="V291" i="30" a="1"/>
  <c r="V291" i="30" s="1"/>
  <c r="V366" i="30" s="1"/>
  <c r="W230" i="30"/>
  <c r="W308" i="30" s="1" a="1"/>
  <c r="W308" i="30" s="1"/>
  <c r="X240" i="33"/>
  <c r="V290" i="27" a="1"/>
  <c r="V290" i="27" s="1"/>
  <c r="V365" i="27" s="1"/>
  <c r="W229" i="27"/>
  <c r="W307" i="27" s="1" a="1"/>
  <c r="W307" i="27" s="1"/>
  <c r="X74" i="33"/>
  <c r="X77" i="33"/>
  <c r="X67" i="31"/>
  <c r="W81" i="31"/>
  <c r="W112" i="31" s="1" a="1"/>
  <c r="W112" i="31" s="1"/>
  <c r="X72" i="33"/>
  <c r="W357" i="29"/>
  <c r="X231" i="33"/>
  <c r="X77" i="27"/>
  <c r="V297" i="33" a="1"/>
  <c r="V297" i="33" s="1"/>
  <c r="V372" i="33" s="1"/>
  <c r="W222" i="33"/>
  <c r="X90" i="32"/>
  <c r="W90" i="32"/>
  <c r="W121" i="32" s="1" a="1"/>
  <c r="W121" i="32" s="1"/>
  <c r="V284" i="30" a="1"/>
  <c r="V284" i="30" s="1"/>
  <c r="V358" i="30" s="1"/>
  <c r="W239" i="30"/>
  <c r="W317" i="30" s="1" a="1"/>
  <c r="W317" i="30" s="1"/>
  <c r="X230" i="33"/>
  <c r="V317" i="27" a="1"/>
  <c r="V317" i="27" s="1"/>
  <c r="V392" i="27" s="1"/>
  <c r="W239" i="27"/>
  <c r="W317" i="27" s="1" a="1"/>
  <c r="W317" i="27" s="1"/>
  <c r="X83" i="31"/>
  <c r="W83" i="31"/>
  <c r="W114" i="31" s="1" a="1"/>
  <c r="W114" i="31" s="1"/>
  <c r="W274" i="30" a="1"/>
  <c r="W274" i="30" s="1"/>
  <c r="X70" i="30"/>
  <c r="X88" i="32"/>
  <c r="W88" i="32"/>
  <c r="W119" i="32" s="1" a="1"/>
  <c r="W119" i="32" s="1"/>
  <c r="X76" i="27"/>
  <c r="W90" i="31"/>
  <c r="W121" i="31" s="1" a="1"/>
  <c r="W121" i="31" s="1"/>
  <c r="V300" i="33" a="1"/>
  <c r="V300" i="33" s="1"/>
  <c r="V375" i="33" s="1"/>
  <c r="W225" i="33"/>
  <c r="X238" i="33"/>
  <c r="X237" i="33"/>
  <c r="X73" i="31"/>
  <c r="W87" i="31"/>
  <c r="W118" i="31" s="1" a="1"/>
  <c r="W118" i="31" s="1"/>
  <c r="X69" i="33"/>
  <c r="X69" i="30"/>
  <c r="AC356" i="29"/>
  <c r="N348" i="29"/>
  <c r="N404" i="29" s="1"/>
  <c r="M409" i="29"/>
  <c r="U408" i="29"/>
  <c r="AC408" i="29" s="1"/>
  <c r="AC383" i="31"/>
  <c r="AA395" i="25"/>
  <c r="V359" i="31"/>
  <c r="AC354" i="33"/>
  <c r="M360" i="29"/>
  <c r="M420" i="29" s="1"/>
  <c r="AA361" i="28"/>
  <c r="N352" i="25"/>
  <c r="N408" i="25" s="1"/>
  <c r="V356" i="25"/>
  <c r="V348" i="29"/>
  <c r="M360" i="31"/>
  <c r="M420" i="31" s="1"/>
  <c r="AC356" i="33"/>
  <c r="M360" i="33"/>
  <c r="M420" i="33" s="1"/>
  <c r="V354" i="25"/>
  <c r="V410" i="25" s="1"/>
  <c r="V350" i="31"/>
  <c r="AB395" i="32"/>
  <c r="N349" i="31"/>
  <c r="U360" i="29"/>
  <c r="U420" i="29" s="1"/>
  <c r="M395" i="31"/>
  <c r="AC355" i="31"/>
  <c r="AC355" i="33"/>
  <c r="N351" i="31"/>
  <c r="N407" i="31" s="1"/>
  <c r="AA395" i="27"/>
  <c r="AA395" i="28"/>
  <c r="AC382" i="31"/>
  <c r="M348" i="26"/>
  <c r="AC348" i="26" s="1"/>
  <c r="V382" i="32"/>
  <c r="N357" i="26"/>
  <c r="V351" i="28"/>
  <c r="AC382" i="32"/>
  <c r="M360" i="32"/>
  <c r="M420" i="32" s="1"/>
  <c r="U408" i="32"/>
  <c r="AC408" i="32" s="1"/>
  <c r="N357" i="31"/>
  <c r="N413" i="31" s="1"/>
  <c r="M404" i="31"/>
  <c r="AC404" i="31" s="1"/>
  <c r="AB361" i="33"/>
  <c r="V352" i="26"/>
  <c r="V408" i="26" s="1"/>
  <c r="U348" i="25"/>
  <c r="U404" i="25" s="1"/>
  <c r="U411" i="33"/>
  <c r="AC411" i="33" s="1"/>
  <c r="AC358" i="31"/>
  <c r="V349" i="31"/>
  <c r="V350" i="26"/>
  <c r="V406" i="26" s="1"/>
  <c r="V358" i="26"/>
  <c r="V414" i="26" s="1"/>
  <c r="V355" i="25"/>
  <c r="M395" i="32"/>
  <c r="N352" i="31"/>
  <c r="N408" i="31" s="1"/>
  <c r="N353" i="25"/>
  <c r="N409" i="25" s="1"/>
  <c r="V382" i="31"/>
  <c r="U348" i="28"/>
  <c r="U404" i="28" s="1"/>
  <c r="N358" i="25"/>
  <c r="N414" i="25" s="1"/>
  <c r="N354" i="25"/>
  <c r="U395" i="31"/>
  <c r="N382" i="31"/>
  <c r="N359" i="26"/>
  <c r="V352" i="25"/>
  <c r="V357" i="31"/>
  <c r="AD114" i="25"/>
  <c r="N359" i="25"/>
  <c r="N415" i="25" s="1"/>
  <c r="N356" i="25"/>
  <c r="N412" i="25" s="1"/>
  <c r="N351" i="25"/>
  <c r="V351" i="25"/>
  <c r="U360" i="31"/>
  <c r="U420" i="31" s="1"/>
  <c r="AC123" i="29"/>
  <c r="AA422" i="32"/>
  <c r="AA394" i="25"/>
  <c r="AA422" i="25"/>
  <c r="AA394" i="31"/>
  <c r="K424" i="25"/>
  <c r="K424" i="32"/>
  <c r="AA394" i="28"/>
  <c r="AD276" i="28"/>
  <c r="AD122" i="31"/>
  <c r="AB405" i="27"/>
  <c r="L416" i="27"/>
  <c r="V111" i="31" a="1"/>
  <c r="V111" i="31" s="1"/>
  <c r="V123" i="31" s="1"/>
  <c r="AC157" i="31"/>
  <c r="V300" i="27" a="1"/>
  <c r="V300" i="27" s="1"/>
  <c r="V375" i="27" s="1"/>
  <c r="V284" i="27" a="1"/>
  <c r="V284" i="27" s="1"/>
  <c r="V358" i="27" s="1"/>
  <c r="N350" i="28"/>
  <c r="N406" i="28" s="1"/>
  <c r="AD117" i="25"/>
  <c r="AB394" i="29"/>
  <c r="AB394" i="27"/>
  <c r="K424" i="31"/>
  <c r="AA422" i="26"/>
  <c r="V274" i="27" a="1"/>
  <c r="V274" i="27" s="1"/>
  <c r="V348" i="27" s="1"/>
  <c r="AC284" i="27"/>
  <c r="V307" i="27" a="1"/>
  <c r="V307" i="27" s="1"/>
  <c r="AD285" i="28"/>
  <c r="AA422" i="31"/>
  <c r="N359" i="28"/>
  <c r="N415" i="28" s="1"/>
  <c r="AB405" i="26"/>
  <c r="AD119" i="25"/>
  <c r="U404" i="27"/>
  <c r="AC308" i="27"/>
  <c r="AD120" i="33"/>
  <c r="AD281" i="28"/>
  <c r="AD275" i="26"/>
  <c r="AA394" i="26"/>
  <c r="L416" i="26"/>
  <c r="AB394" i="32"/>
  <c r="AB395" i="30"/>
  <c r="L416" i="28"/>
  <c r="L424" i="28"/>
  <c r="AA394" i="29"/>
  <c r="AA416" i="30"/>
  <c r="AA422" i="28"/>
  <c r="K416" i="29"/>
  <c r="N111" i="31" a="1"/>
  <c r="N111" i="31" s="1"/>
  <c r="N348" i="31" s="1"/>
  <c r="AA394" i="32"/>
  <c r="AB394" i="33"/>
  <c r="AD116" i="33"/>
  <c r="K416" i="25"/>
  <c r="AA361" i="33"/>
  <c r="AD113" i="25"/>
  <c r="L424" i="26"/>
  <c r="U411" i="27"/>
  <c r="AA405" i="29"/>
  <c r="U406" i="27"/>
  <c r="N111" i="32" a="1"/>
  <c r="N111" i="32" s="1"/>
  <c r="N348" i="32" s="1"/>
  <c r="AB420" i="30"/>
  <c r="U361" i="33"/>
  <c r="AC353" i="33"/>
  <c r="AD157" i="29"/>
  <c r="AD366" i="25"/>
  <c r="V279" i="27" a="1"/>
  <c r="V279" i="27" s="1"/>
  <c r="V353" i="27" s="1"/>
  <c r="AD120" i="31"/>
  <c r="AB422" i="31"/>
  <c r="AB420" i="25"/>
  <c r="AB424" i="25" s="1"/>
  <c r="AC123" i="31"/>
  <c r="K416" i="31"/>
  <c r="AD308" i="25"/>
  <c r="AD111" i="29"/>
  <c r="U415" i="27"/>
  <c r="K424" i="26"/>
  <c r="AB422" i="27"/>
  <c r="L424" i="27"/>
  <c r="AC276" i="27"/>
  <c r="AD281" i="31"/>
  <c r="U410" i="27"/>
  <c r="AB404" i="20"/>
  <c r="AD145" i="31"/>
  <c r="N358" i="28"/>
  <c r="N414" i="28" s="1"/>
  <c r="K416" i="27"/>
  <c r="L424" i="29"/>
  <c r="AB394" i="30"/>
  <c r="L416" i="29"/>
  <c r="AD118" i="33"/>
  <c r="N145" i="32" a="1"/>
  <c r="N145" i="32" s="1"/>
  <c r="N382" i="32" s="1"/>
  <c r="AB405" i="29"/>
  <c r="AB422" i="26"/>
  <c r="M394" i="26"/>
  <c r="M422" i="26" s="1"/>
  <c r="V107" i="31"/>
  <c r="AD118" i="25"/>
  <c r="AA420" i="27"/>
  <c r="K424" i="29"/>
  <c r="AD284" i="28"/>
  <c r="AD365" i="26"/>
  <c r="AA424" i="30"/>
  <c r="AD311" i="31"/>
  <c r="AA405" i="27"/>
  <c r="K424" i="27"/>
  <c r="U377" i="27"/>
  <c r="U421" i="27" s="1"/>
  <c r="AA422" i="29"/>
  <c r="AC366" i="27"/>
  <c r="AB405" i="31"/>
  <c r="AB422" i="30"/>
  <c r="AD370" i="25"/>
  <c r="K424" i="33"/>
  <c r="AA405" i="31"/>
  <c r="AD387" i="31"/>
  <c r="L424" i="30"/>
  <c r="AD285" i="25"/>
  <c r="U405" i="31"/>
  <c r="AC405" i="31" s="1"/>
  <c r="AB420" i="28"/>
  <c r="AC280" i="27"/>
  <c r="L416" i="31"/>
  <c r="AB395" i="25"/>
  <c r="AB394" i="28"/>
  <c r="AD391" i="28"/>
  <c r="AB405" i="20"/>
  <c r="AC275" i="30"/>
  <c r="V309" i="27" a="1"/>
  <c r="V309" i="27" s="1"/>
  <c r="V384" i="27" s="1"/>
  <c r="V313" i="27" a="1"/>
  <c r="V313" i="27" s="1"/>
  <c r="V388" i="27" s="1"/>
  <c r="AB361" i="25"/>
  <c r="AD112" i="31"/>
  <c r="AA405" i="33"/>
  <c r="V414" i="29"/>
  <c r="V315" i="30" a="1"/>
  <c r="V315" i="30" s="1"/>
  <c r="V390" i="30" s="1"/>
  <c r="V296" i="27" a="1"/>
  <c r="V296" i="27" s="1"/>
  <c r="V371" i="27" s="1"/>
  <c r="AA394" i="33"/>
  <c r="AD283" i="28"/>
  <c r="M405" i="28"/>
  <c r="AB422" i="28"/>
  <c r="AB394" i="31"/>
  <c r="AC308" i="30"/>
  <c r="V298" i="30" a="1"/>
  <c r="V298" i="30" s="1"/>
  <c r="V373" i="30" s="1"/>
  <c r="AA422" i="33"/>
  <c r="AA405" i="28"/>
  <c r="U302" i="27"/>
  <c r="U378" i="27" s="1"/>
  <c r="AD316" i="28"/>
  <c r="V292" i="27" a="1"/>
  <c r="V292" i="27" s="1"/>
  <c r="V367" i="27" s="1"/>
  <c r="V310" i="27" a="1"/>
  <c r="V310" i="27" s="1"/>
  <c r="V385" i="27" s="1"/>
  <c r="K416" i="28"/>
  <c r="V312" i="27" a="1"/>
  <c r="V312" i="27" s="1"/>
  <c r="V387" i="27" s="1"/>
  <c r="AB405" i="30"/>
  <c r="AC376" i="27"/>
  <c r="K416" i="33"/>
  <c r="AB405" i="28"/>
  <c r="U286" i="27"/>
  <c r="U360" i="27" s="1"/>
  <c r="U420" i="27" s="1"/>
  <c r="U349" i="27"/>
  <c r="AC349" i="27" s="1"/>
  <c r="AC383" i="28"/>
  <c r="V293" i="27" a="1"/>
  <c r="V293" i="27" s="1"/>
  <c r="V368" i="27" s="1"/>
  <c r="AD122" i="25"/>
  <c r="AB422" i="32"/>
  <c r="AC414" i="29"/>
  <c r="AC111" i="25"/>
  <c r="AC123" i="25" s="1"/>
  <c r="AA422" i="27"/>
  <c r="AB422" i="29"/>
  <c r="AD121" i="25"/>
  <c r="AB422" i="33"/>
  <c r="L416" i="33"/>
  <c r="V316" i="30" a="1"/>
  <c r="V316" i="30" s="1"/>
  <c r="V391" i="30" s="1"/>
  <c r="N357" i="28"/>
  <c r="N413" i="28" s="1"/>
  <c r="AD118" i="31"/>
  <c r="AB405" i="33"/>
  <c r="V270" i="27"/>
  <c r="AA394" i="27"/>
  <c r="AD276" i="25"/>
  <c r="AB394" i="26"/>
  <c r="AB420" i="31"/>
  <c r="AB420" i="29"/>
  <c r="AA420" i="28"/>
  <c r="N274" i="30" a="1"/>
  <c r="N274" i="30" s="1"/>
  <c r="N348" i="30" s="1"/>
  <c r="N107" i="31"/>
  <c r="AC276" i="30"/>
  <c r="N291" i="30" a="1"/>
  <c r="N291" i="30" s="1"/>
  <c r="N366" i="30" s="1"/>
  <c r="N276" i="30" a="1"/>
  <c r="N276" i="30" s="1"/>
  <c r="N350" i="30" s="1"/>
  <c r="N308" i="30" a="1"/>
  <c r="N308" i="30" s="1"/>
  <c r="N383" i="30" s="1"/>
  <c r="N309" i="30" a="1"/>
  <c r="N309" i="30" s="1"/>
  <c r="N384" i="30" s="1"/>
  <c r="U394" i="31"/>
  <c r="U422" i="31" s="1"/>
  <c r="AD290" i="26"/>
  <c r="M394" i="28"/>
  <c r="M422" i="28" s="1"/>
  <c r="AD295" i="25"/>
  <c r="V350" i="25"/>
  <c r="AC291" i="27"/>
  <c r="AD121" i="26"/>
  <c r="M377" i="29"/>
  <c r="M421" i="29" s="1"/>
  <c r="AC116" i="33"/>
  <c r="AC123" i="33" s="1"/>
  <c r="U123" i="33"/>
  <c r="U360" i="33" s="1"/>
  <c r="U420" i="33" s="1"/>
  <c r="V283" i="30" a="1"/>
  <c r="V283" i="30" s="1"/>
  <c r="V357" i="30" s="1"/>
  <c r="V357" i="26"/>
  <c r="V413" i="26" s="1"/>
  <c r="AC383" i="26"/>
  <c r="U319" i="27"/>
  <c r="U395" i="27" s="1"/>
  <c r="AC357" i="33"/>
  <c r="AA405" i="25"/>
  <c r="AD283" i="31"/>
  <c r="AA395" i="31"/>
  <c r="AC412" i="33"/>
  <c r="AB361" i="32"/>
  <c r="AD291" i="25"/>
  <c r="AC390" i="27"/>
  <c r="AB405" i="32"/>
  <c r="M405" i="25"/>
  <c r="AC365" i="30"/>
  <c r="U413" i="29"/>
  <c r="AC413" i="29" s="1"/>
  <c r="AD365" i="28"/>
  <c r="AC405" i="29"/>
  <c r="AC284" i="30"/>
  <c r="AC413" i="33"/>
  <c r="AA420" i="33"/>
  <c r="M361" i="32"/>
  <c r="L416" i="32"/>
  <c r="AC357" i="31"/>
  <c r="AC351" i="32"/>
  <c r="K424" i="28"/>
  <c r="AB420" i="32"/>
  <c r="N356" i="26"/>
  <c r="K416" i="26"/>
  <c r="AC410" i="32"/>
  <c r="AB420" i="26"/>
  <c r="AA405" i="32"/>
  <c r="AD275" i="29"/>
  <c r="U411" i="31"/>
  <c r="AC411" i="31" s="1"/>
  <c r="AB361" i="30"/>
  <c r="AD282" i="31"/>
  <c r="AD115" i="25"/>
  <c r="AD120" i="26"/>
  <c r="U412" i="32"/>
  <c r="AC412" i="32" s="1"/>
  <c r="AA405" i="26"/>
  <c r="K416" i="32"/>
  <c r="AB360" i="28"/>
  <c r="AD282" i="29"/>
  <c r="AD277" i="26"/>
  <c r="AD353" i="29"/>
  <c r="AA420" i="32"/>
  <c r="AA420" i="31"/>
  <c r="N349" i="28"/>
  <c r="AA420" i="25"/>
  <c r="AD280" i="26"/>
  <c r="AC410" i="29"/>
  <c r="M361" i="33"/>
  <c r="AC351" i="33"/>
  <c r="AC282" i="27"/>
  <c r="AC412" i="29"/>
  <c r="T424" i="26"/>
  <c r="AB420" i="27"/>
  <c r="AB420" i="33"/>
  <c r="AC382" i="30"/>
  <c r="AC391" i="32"/>
  <c r="AD276" i="29"/>
  <c r="AC409" i="33"/>
  <c r="AD282" i="26"/>
  <c r="S424" i="33"/>
  <c r="AD275" i="28"/>
  <c r="AC111" i="28"/>
  <c r="AC123" i="28" s="1"/>
  <c r="AB360" i="32"/>
  <c r="N383" i="25"/>
  <c r="AC157" i="30"/>
  <c r="AC157" i="25"/>
  <c r="U361" i="29"/>
  <c r="U407" i="31"/>
  <c r="AC407" i="31" s="1"/>
  <c r="L424" i="32"/>
  <c r="AD308" i="29"/>
  <c r="AA360" i="27"/>
  <c r="AC356" i="30"/>
  <c r="AD368" i="26"/>
  <c r="M395" i="26"/>
  <c r="AD278" i="29"/>
  <c r="N317" i="30" a="1"/>
  <c r="N317" i="30" s="1"/>
  <c r="N392" i="30" s="1"/>
  <c r="N284" i="30" a="1"/>
  <c r="N284" i="30" s="1"/>
  <c r="N358" i="30" s="1"/>
  <c r="AD281" i="25"/>
  <c r="V410" i="32"/>
  <c r="AD351" i="32"/>
  <c r="N352" i="26"/>
  <c r="U395" i="25"/>
  <c r="AC275" i="27"/>
  <c r="AC111" i="26"/>
  <c r="AC123" i="26" s="1"/>
  <c r="AC410" i="33"/>
  <c r="AC353" i="29"/>
  <c r="AD389" i="25"/>
  <c r="M394" i="32"/>
  <c r="M422" i="32" s="1"/>
  <c r="U406" i="32"/>
  <c r="AC406" i="32" s="1"/>
  <c r="AC383" i="25"/>
  <c r="AD118" i="26"/>
  <c r="L424" i="31"/>
  <c r="U123" i="26"/>
  <c r="U360" i="26" s="1"/>
  <c r="U420" i="26" s="1"/>
  <c r="M395" i="29"/>
  <c r="AC405" i="33"/>
  <c r="AC301" i="27"/>
  <c r="M409" i="28"/>
  <c r="AD369" i="25"/>
  <c r="AC388" i="30"/>
  <c r="AC411" i="29"/>
  <c r="AD382" i="29"/>
  <c r="AA360" i="33"/>
  <c r="AD281" i="26"/>
  <c r="U411" i="32"/>
  <c r="AC411" i="32" s="1"/>
  <c r="AD277" i="29"/>
  <c r="N311" i="27" a="1"/>
  <c r="N311" i="27" s="1"/>
  <c r="N386" i="27" s="1"/>
  <c r="AD386" i="27" s="1"/>
  <c r="AC290" i="27"/>
  <c r="N351" i="26"/>
  <c r="N407" i="26" s="1"/>
  <c r="M415" i="33"/>
  <c r="AC415" i="33" s="1"/>
  <c r="AA420" i="26"/>
  <c r="AC406" i="31"/>
  <c r="N355" i="28"/>
  <c r="N411" i="28" s="1"/>
  <c r="AD279" i="26"/>
  <c r="N282" i="27" a="1"/>
  <c r="N282" i="27" s="1"/>
  <c r="N356" i="27" s="1"/>
  <c r="AD365" i="25"/>
  <c r="AC389" i="30"/>
  <c r="AD374" i="31"/>
  <c r="N357" i="25"/>
  <c r="N413" i="25" s="1"/>
  <c r="U415" i="29"/>
  <c r="AC415" i="29" s="1"/>
  <c r="M409" i="26"/>
  <c r="U409" i="29"/>
  <c r="M377" i="28"/>
  <c r="M421" i="28" s="1"/>
  <c r="U415" i="32"/>
  <c r="AC415" i="32" s="1"/>
  <c r="M407" i="28"/>
  <c r="AB360" i="31"/>
  <c r="N356" i="28"/>
  <c r="N412" i="28" s="1"/>
  <c r="AC315" i="27"/>
  <c r="V355" i="26"/>
  <c r="AD365" i="29"/>
  <c r="N281" i="27" a="1"/>
  <c r="N281" i="27" s="1"/>
  <c r="N355" i="27" s="1"/>
  <c r="M409" i="30"/>
  <c r="V406" i="32"/>
  <c r="N354" i="26"/>
  <c r="N349" i="26"/>
  <c r="AC279" i="27"/>
  <c r="N284" i="27" a="1"/>
  <c r="N284" i="27" s="1"/>
  <c r="N358" i="27" s="1"/>
  <c r="AD279" i="25"/>
  <c r="N405" i="32"/>
  <c r="AD282" i="28"/>
  <c r="AC370" i="26"/>
  <c r="M408" i="30"/>
  <c r="AD387" i="32"/>
  <c r="M413" i="30"/>
  <c r="N415" i="32"/>
  <c r="L424" i="33"/>
  <c r="V352" i="29"/>
  <c r="AD352" i="29" s="1"/>
  <c r="AB361" i="29"/>
  <c r="N353" i="28"/>
  <c r="U361" i="32"/>
  <c r="AD374" i="32"/>
  <c r="AD285" i="26"/>
  <c r="AD376" i="32"/>
  <c r="AD299" i="28"/>
  <c r="AC123" i="32"/>
  <c r="AD374" i="28"/>
  <c r="S424" i="26"/>
  <c r="AC377" i="25"/>
  <c r="AD275" i="25"/>
  <c r="M407" i="30"/>
  <c r="AC370" i="30"/>
  <c r="AA395" i="32"/>
  <c r="AC359" i="32"/>
  <c r="U394" i="32"/>
  <c r="U422" i="32" s="1"/>
  <c r="AF130" i="20"/>
  <c r="N310" i="27" a="1"/>
  <c r="N310" i="27" s="1"/>
  <c r="N385" i="27" s="1"/>
  <c r="AC286" i="29"/>
  <c r="AD280" i="28"/>
  <c r="AB395" i="27"/>
  <c r="AA420" i="29"/>
  <c r="AC373" i="30"/>
  <c r="U360" i="25"/>
  <c r="U420" i="25" s="1"/>
  <c r="N349" i="25"/>
  <c r="M414" i="30"/>
  <c r="M377" i="31"/>
  <c r="M421" i="31" s="1"/>
  <c r="M361" i="31"/>
  <c r="M405" i="30"/>
  <c r="N145" i="30" a="1"/>
  <c r="N145" i="30" s="1"/>
  <c r="N157" i="30" s="1"/>
  <c r="N408" i="29"/>
  <c r="U414" i="32"/>
  <c r="AC414" i="32" s="1"/>
  <c r="AD371" i="25"/>
  <c r="U407" i="32"/>
  <c r="AC407" i="32" s="1"/>
  <c r="U412" i="30"/>
  <c r="L416" i="30"/>
  <c r="AD390" i="31"/>
  <c r="N316" i="30" a="1"/>
  <c r="N316" i="30" s="1"/>
  <c r="N391" i="30" s="1"/>
  <c r="N299" i="30" a="1"/>
  <c r="N299" i="30" s="1"/>
  <c r="N374" i="30" s="1"/>
  <c r="M377" i="33"/>
  <c r="M421" i="33" s="1"/>
  <c r="AC366" i="32"/>
  <c r="AC377" i="32" s="1"/>
  <c r="AD117" i="26"/>
  <c r="S424" i="28"/>
  <c r="N354" i="28"/>
  <c r="N410" i="28" s="1"/>
  <c r="M410" i="30"/>
  <c r="AC307" i="27"/>
  <c r="M415" i="30"/>
  <c r="AC393" i="30"/>
  <c r="U383" i="30"/>
  <c r="AC383" i="30" s="1"/>
  <c r="M360" i="26"/>
  <c r="M420" i="26" s="1"/>
  <c r="U358" i="30"/>
  <c r="AC358" i="30" s="1"/>
  <c r="AC394" i="33"/>
  <c r="N414" i="29"/>
  <c r="AD358" i="29"/>
  <c r="AC351" i="30"/>
  <c r="N405" i="29"/>
  <c r="AD313" i="31"/>
  <c r="V388" i="31"/>
  <c r="AD388" i="31" s="1"/>
  <c r="AD389" i="31"/>
  <c r="AD317" i="28"/>
  <c r="V392" i="28"/>
  <c r="AD392" i="28" s="1"/>
  <c r="AD390" i="32"/>
  <c r="AC386" i="30"/>
  <c r="AC312" i="27"/>
  <c r="M387" i="27"/>
  <c r="AC387" i="27" s="1"/>
  <c r="AD384" i="32"/>
  <c r="AD384" i="26"/>
  <c r="AD316" i="31"/>
  <c r="V391" i="31"/>
  <c r="AD391" i="31" s="1"/>
  <c r="AD366" i="31"/>
  <c r="AD389" i="32"/>
  <c r="AD296" i="31"/>
  <c r="N371" i="31"/>
  <c r="V383" i="29"/>
  <c r="U412" i="31"/>
  <c r="AC412" i="31" s="1"/>
  <c r="AC356" i="31"/>
  <c r="M413" i="31"/>
  <c r="AC413" i="31" s="1"/>
  <c r="M394" i="33"/>
  <c r="M422" i="33" s="1"/>
  <c r="AD310" i="26"/>
  <c r="V385" i="26"/>
  <c r="AD385" i="26" s="1"/>
  <c r="AD292" i="25"/>
  <c r="V367" i="25"/>
  <c r="AC318" i="27"/>
  <c r="M393" i="27"/>
  <c r="AC393" i="27" s="1"/>
  <c r="AD375" i="28"/>
  <c r="AC278" i="27"/>
  <c r="M352" i="27"/>
  <c r="AC369" i="30"/>
  <c r="AD298" i="25"/>
  <c r="V373" i="25"/>
  <c r="AD373" i="25" s="1"/>
  <c r="AD375" i="26"/>
  <c r="AD371" i="29"/>
  <c r="AD367" i="26"/>
  <c r="U350" i="30"/>
  <c r="AD298" i="28"/>
  <c r="V373" i="28"/>
  <c r="AD373" i="28" s="1"/>
  <c r="AD384" i="29"/>
  <c r="U395" i="26"/>
  <c r="N355" i="26"/>
  <c r="N411" i="26" s="1"/>
  <c r="AA395" i="26"/>
  <c r="AC350" i="33"/>
  <c r="U406" i="33"/>
  <c r="AC406" i="33" s="1"/>
  <c r="N355" i="31"/>
  <c r="AC277" i="27"/>
  <c r="M351" i="27"/>
  <c r="AC351" i="27" s="1"/>
  <c r="AD280" i="31"/>
  <c r="V354" i="31"/>
  <c r="AC316" i="27"/>
  <c r="M391" i="27"/>
  <c r="AC391" i="27" s="1"/>
  <c r="AD384" i="25"/>
  <c r="AC368" i="30"/>
  <c r="AC294" i="27"/>
  <c r="M369" i="27"/>
  <c r="AC369" i="27" s="1"/>
  <c r="AD313" i="29"/>
  <c r="N388" i="29"/>
  <c r="N410" i="29" s="1"/>
  <c r="AD392" i="26"/>
  <c r="AD312" i="28"/>
  <c r="V387" i="28"/>
  <c r="AD387" i="28" s="1"/>
  <c r="AD367" i="32"/>
  <c r="AD312" i="29"/>
  <c r="N387" i="29"/>
  <c r="AD387" i="29" s="1"/>
  <c r="AD372" i="28"/>
  <c r="AC390" i="30"/>
  <c r="AD374" i="25"/>
  <c r="AA395" i="29"/>
  <c r="AC352" i="31"/>
  <c r="U408" i="31"/>
  <c r="AC408" i="31" s="1"/>
  <c r="AC371" i="31"/>
  <c r="M414" i="33"/>
  <c r="AC414" i="33" s="1"/>
  <c r="AC358" i="33"/>
  <c r="U409" i="31"/>
  <c r="AC283" i="27"/>
  <c r="M357" i="27"/>
  <c r="AC357" i="27" s="1"/>
  <c r="M395" i="28"/>
  <c r="N377" i="32"/>
  <c r="N421" i="32" s="1"/>
  <c r="AC317" i="30"/>
  <c r="U392" i="30"/>
  <c r="AC392" i="30" s="1"/>
  <c r="AD313" i="28"/>
  <c r="V388" i="28"/>
  <c r="AD388" i="28" s="1"/>
  <c r="AC385" i="30"/>
  <c r="AC285" i="27"/>
  <c r="M359" i="27"/>
  <c r="AC311" i="27"/>
  <c r="M386" i="27"/>
  <c r="AC386" i="27" s="1"/>
  <c r="AD369" i="32"/>
  <c r="N413" i="32"/>
  <c r="AD318" i="26"/>
  <c r="N393" i="26"/>
  <c r="AD393" i="26" s="1"/>
  <c r="AD278" i="32"/>
  <c r="N352" i="32"/>
  <c r="AD295" i="28"/>
  <c r="N370" i="28"/>
  <c r="AD370" i="28" s="1"/>
  <c r="AD278" i="28"/>
  <c r="AB361" i="27"/>
  <c r="AD314" i="28"/>
  <c r="V389" i="28"/>
  <c r="AD389" i="28" s="1"/>
  <c r="AD375" i="32"/>
  <c r="M404" i="29"/>
  <c r="AD315" i="26"/>
  <c r="N390" i="26"/>
  <c r="AD390" i="26" s="1"/>
  <c r="AD387" i="26"/>
  <c r="AD391" i="25"/>
  <c r="M358" i="27"/>
  <c r="AC358" i="27" s="1"/>
  <c r="N350" i="25"/>
  <c r="N406" i="25" s="1"/>
  <c r="U377" i="32"/>
  <c r="U421" i="32" s="1"/>
  <c r="AC421" i="32" s="1"/>
  <c r="AC299" i="27"/>
  <c r="M374" i="27"/>
  <c r="AC374" i="27" s="1"/>
  <c r="AD292" i="28"/>
  <c r="V367" i="28"/>
  <c r="AC317" i="27"/>
  <c r="M392" i="27"/>
  <c r="AC392" i="27" s="1"/>
  <c r="AC300" i="30"/>
  <c r="U375" i="30"/>
  <c r="AC375" i="30" s="1"/>
  <c r="AD313" i="26"/>
  <c r="V388" i="26"/>
  <c r="AD388" i="26" s="1"/>
  <c r="AD311" i="29"/>
  <c r="V386" i="29"/>
  <c r="AD386" i="29" s="1"/>
  <c r="AC376" i="30"/>
  <c r="AD393" i="32"/>
  <c r="AC310" i="27"/>
  <c r="M385" i="27"/>
  <c r="AC385" i="27" s="1"/>
  <c r="AD311" i="32"/>
  <c r="V386" i="32"/>
  <c r="AD386" i="32" s="1"/>
  <c r="AD301" i="26"/>
  <c r="N376" i="26"/>
  <c r="AD376" i="26" s="1"/>
  <c r="V351" i="29"/>
  <c r="AD351" i="29" s="1"/>
  <c r="AD311" i="28"/>
  <c r="V386" i="28"/>
  <c r="AD386" i="28" s="1"/>
  <c r="AD279" i="32"/>
  <c r="V353" i="32"/>
  <c r="AD314" i="29"/>
  <c r="V389" i="29"/>
  <c r="AD389" i="29" s="1"/>
  <c r="AD294" i="29"/>
  <c r="V369" i="29"/>
  <c r="AD369" i="29" s="1"/>
  <c r="AD392" i="32"/>
  <c r="AD375" i="29"/>
  <c r="AC298" i="27"/>
  <c r="M373" i="27"/>
  <c r="AC373" i="27" s="1"/>
  <c r="U406" i="29"/>
  <c r="AC406" i="29" s="1"/>
  <c r="AC350" i="29"/>
  <c r="U377" i="29"/>
  <c r="U421" i="29" s="1"/>
  <c r="AC300" i="27"/>
  <c r="M375" i="27"/>
  <c r="AC375" i="27" s="1"/>
  <c r="M394" i="30"/>
  <c r="M422" i="30" s="1"/>
  <c r="AD318" i="29"/>
  <c r="N393" i="29"/>
  <c r="AD393" i="29" s="1"/>
  <c r="AC293" i="27"/>
  <c r="M368" i="27"/>
  <c r="AC368" i="27" s="1"/>
  <c r="AD317" i="31"/>
  <c r="N392" i="31"/>
  <c r="AD392" i="31" s="1"/>
  <c r="AD311" i="25"/>
  <c r="V386" i="25"/>
  <c r="AD386" i="25" s="1"/>
  <c r="AA361" i="25"/>
  <c r="AD295" i="32"/>
  <c r="V370" i="32"/>
  <c r="AD370" i="32" s="1"/>
  <c r="V354" i="26"/>
  <c r="AD372" i="29"/>
  <c r="AB361" i="31"/>
  <c r="AD309" i="31"/>
  <c r="V384" i="31"/>
  <c r="U360" i="28"/>
  <c r="U420" i="28" s="1"/>
  <c r="AD294" i="31"/>
  <c r="V369" i="31"/>
  <c r="AD294" i="26"/>
  <c r="N369" i="26"/>
  <c r="M394" i="31"/>
  <c r="M422" i="31" s="1"/>
  <c r="M405" i="26"/>
  <c r="M405" i="32"/>
  <c r="AD284" i="31"/>
  <c r="N358" i="31"/>
  <c r="AD291" i="26"/>
  <c r="V366" i="26"/>
  <c r="AD294" i="28"/>
  <c r="N369" i="28"/>
  <c r="AD369" i="28" s="1"/>
  <c r="AC281" i="30"/>
  <c r="M355" i="30"/>
  <c r="M361" i="30" s="1"/>
  <c r="AD278" i="31"/>
  <c r="V352" i="31"/>
  <c r="M354" i="27"/>
  <c r="M410" i="31"/>
  <c r="AC410" i="31" s="1"/>
  <c r="N350" i="29"/>
  <c r="N406" i="29" s="1"/>
  <c r="U377" i="25"/>
  <c r="U421" i="25" s="1"/>
  <c r="AC421" i="25" s="1"/>
  <c r="AC292" i="27"/>
  <c r="M367" i="27"/>
  <c r="AC367" i="27" s="1"/>
  <c r="AD308" i="31"/>
  <c r="N383" i="31"/>
  <c r="AD376" i="25"/>
  <c r="AD301" i="29"/>
  <c r="N376" i="29"/>
  <c r="AD298" i="29"/>
  <c r="V373" i="29"/>
  <c r="AD373" i="29" s="1"/>
  <c r="AD308" i="32"/>
  <c r="V383" i="32"/>
  <c r="AD383" i="32" s="1"/>
  <c r="AD315" i="29"/>
  <c r="V390" i="29"/>
  <c r="AD390" i="29" s="1"/>
  <c r="AA360" i="28"/>
  <c r="AC314" i="27"/>
  <c r="M389" i="27"/>
  <c r="AC389" i="27" s="1"/>
  <c r="N319" i="28"/>
  <c r="N385" i="28"/>
  <c r="AD385" i="28" s="1"/>
  <c r="AC297" i="30"/>
  <c r="U372" i="30"/>
  <c r="N407" i="32"/>
  <c r="M377" i="30"/>
  <c r="M421" i="30" s="1"/>
  <c r="AD291" i="29"/>
  <c r="V366" i="29"/>
  <c r="AA395" i="33"/>
  <c r="AD390" i="25"/>
  <c r="V349" i="29"/>
  <c r="AD349" i="29" s="1"/>
  <c r="M383" i="27"/>
  <c r="AC383" i="27" s="1"/>
  <c r="M414" i="31"/>
  <c r="AC414" i="31" s="1"/>
  <c r="AC291" i="30"/>
  <c r="U366" i="30"/>
  <c r="AD297" i="26"/>
  <c r="V372" i="26"/>
  <c r="AD372" i="26" s="1"/>
  <c r="AD291" i="32"/>
  <c r="V366" i="32"/>
  <c r="AC281" i="27"/>
  <c r="M355" i="27"/>
  <c r="AC274" i="27"/>
  <c r="M348" i="27"/>
  <c r="AD285" i="31"/>
  <c r="N359" i="31"/>
  <c r="N415" i="31" s="1"/>
  <c r="M412" i="30"/>
  <c r="U395" i="29"/>
  <c r="AB395" i="29"/>
  <c r="AA361" i="31"/>
  <c r="AC367" i="33"/>
  <c r="AC377" i="33" s="1"/>
  <c r="U377" i="33"/>
  <c r="U421" i="33" s="1"/>
  <c r="AA361" i="26"/>
  <c r="AC368" i="29"/>
  <c r="AC377" i="29" s="1"/>
  <c r="AC309" i="27"/>
  <c r="M384" i="27"/>
  <c r="AC384" i="27" s="1"/>
  <c r="AC292" i="30"/>
  <c r="U367" i="30"/>
  <c r="AC367" i="30" s="1"/>
  <c r="AD393" i="25"/>
  <c r="AD312" i="25"/>
  <c r="V387" i="25"/>
  <c r="AD387" i="25" s="1"/>
  <c r="AD275" i="32"/>
  <c r="V349" i="32"/>
  <c r="AC371" i="30"/>
  <c r="AC297" i="27"/>
  <c r="M372" i="27"/>
  <c r="AC372" i="27" s="1"/>
  <c r="AD370" i="26"/>
  <c r="N111" i="27" a="1"/>
  <c r="N111" i="27" s="1"/>
  <c r="N123" i="27" s="1"/>
  <c r="AD392" i="29"/>
  <c r="AA361" i="29"/>
  <c r="U377" i="28"/>
  <c r="U421" i="28" s="1"/>
  <c r="AD316" i="29"/>
  <c r="N391" i="29"/>
  <c r="N413" i="29" s="1"/>
  <c r="AC309" i="30"/>
  <c r="U384" i="30"/>
  <c r="AD373" i="31"/>
  <c r="U349" i="30"/>
  <c r="AD301" i="28"/>
  <c r="V376" i="28"/>
  <c r="AD376" i="28" s="1"/>
  <c r="AC296" i="27"/>
  <c r="M371" i="27"/>
  <c r="AC371" i="27" s="1"/>
  <c r="AD388" i="32"/>
  <c r="N352" i="28"/>
  <c r="AD291" i="28"/>
  <c r="N366" i="28"/>
  <c r="AB361" i="28"/>
  <c r="M406" i="30"/>
  <c r="M350" i="27"/>
  <c r="AC368" i="31"/>
  <c r="U377" i="31"/>
  <c r="U421" i="31" s="1"/>
  <c r="AB395" i="26"/>
  <c r="AD314" i="26"/>
  <c r="V389" i="26"/>
  <c r="AD389" i="26" s="1"/>
  <c r="AD316" i="26"/>
  <c r="N391" i="26"/>
  <c r="AD391" i="26" s="1"/>
  <c r="AD310" i="25"/>
  <c r="V385" i="25"/>
  <c r="AD385" i="25" s="1"/>
  <c r="AD318" i="28"/>
  <c r="V393" i="28"/>
  <c r="AD393" i="28" s="1"/>
  <c r="AD375" i="25"/>
  <c r="AC313" i="27"/>
  <c r="M388" i="27"/>
  <c r="AC388" i="27" s="1"/>
  <c r="AD297" i="25"/>
  <c r="V372" i="25"/>
  <c r="AD372" i="25" s="1"/>
  <c r="N411" i="29"/>
  <c r="V356" i="29"/>
  <c r="U407" i="30"/>
  <c r="N314" i="27" a="1"/>
  <c r="N314" i="27" s="1"/>
  <c r="N389" i="27" s="1"/>
  <c r="AD389" i="27" s="1"/>
  <c r="AD367" i="29"/>
  <c r="AC374" i="30"/>
  <c r="N383" i="26"/>
  <c r="AB361" i="26"/>
  <c r="M415" i="31"/>
  <c r="AC415" i="31" s="1"/>
  <c r="M408" i="33"/>
  <c r="AC408" i="33" s="1"/>
  <c r="V302" i="31"/>
  <c r="V378" i="31" s="1"/>
  <c r="V370" i="31"/>
  <c r="AD370" i="31" s="1"/>
  <c r="AD279" i="31"/>
  <c r="V353" i="31"/>
  <c r="AD392" i="25"/>
  <c r="AD295" i="29"/>
  <c r="V370" i="29"/>
  <c r="AD370" i="29" s="1"/>
  <c r="AD368" i="25"/>
  <c r="AD298" i="26"/>
  <c r="V373" i="26"/>
  <c r="AD373" i="26" s="1"/>
  <c r="AA361" i="27"/>
  <c r="AD293" i="28"/>
  <c r="V368" i="28"/>
  <c r="AD368" i="28" s="1"/>
  <c r="AB395" i="31"/>
  <c r="T424" i="32"/>
  <c r="U360" i="32"/>
  <c r="U420" i="32" s="1"/>
  <c r="AD371" i="32"/>
  <c r="AA361" i="32"/>
  <c r="AB395" i="33"/>
  <c r="AB395" i="28"/>
  <c r="M407" i="33"/>
  <c r="AC407" i="33" s="1"/>
  <c r="AC367" i="26"/>
  <c r="U377" i="26"/>
  <c r="U421" i="26" s="1"/>
  <c r="AC421" i="26" s="1"/>
  <c r="AD290" i="31"/>
  <c r="N365" i="31"/>
  <c r="AD310" i="29"/>
  <c r="V385" i="29"/>
  <c r="AD385" i="29" s="1"/>
  <c r="V415" i="32"/>
  <c r="M360" i="25"/>
  <c r="M420" i="25" s="1"/>
  <c r="AD292" i="31"/>
  <c r="N367" i="31"/>
  <c r="AD367" i="31" s="1"/>
  <c r="AB360" i="33"/>
  <c r="AD386" i="26"/>
  <c r="AD374" i="29"/>
  <c r="N377" i="25"/>
  <c r="N421" i="25" s="1"/>
  <c r="AD316" i="32"/>
  <c r="V391" i="32"/>
  <c r="AD318" i="31"/>
  <c r="V393" i="31"/>
  <c r="AD393" i="31" s="1"/>
  <c r="AC391" i="30"/>
  <c r="N353" i="26"/>
  <c r="N409" i="26" s="1"/>
  <c r="AC377" i="28"/>
  <c r="U361" i="31"/>
  <c r="AD309" i="28"/>
  <c r="V384" i="28"/>
  <c r="AD384" i="28" s="1"/>
  <c r="AD359" i="32"/>
  <c r="AD373" i="32"/>
  <c r="AD374" i="26"/>
  <c r="V359" i="25"/>
  <c r="V415" i="25" s="1"/>
  <c r="AD388" i="25"/>
  <c r="AD296" i="28"/>
  <c r="V371" i="28"/>
  <c r="AD371" i="28" s="1"/>
  <c r="AB360" i="30"/>
  <c r="AD385" i="32"/>
  <c r="AD376" i="31"/>
  <c r="AD368" i="31"/>
  <c r="AD281" i="32"/>
  <c r="V355" i="32"/>
  <c r="N358" i="26"/>
  <c r="N414" i="26" s="1"/>
  <c r="AD315" i="28"/>
  <c r="V390" i="28"/>
  <c r="AD390" i="28" s="1"/>
  <c r="AD297" i="31"/>
  <c r="V372" i="31"/>
  <c r="AD293" i="29"/>
  <c r="N368" i="29"/>
  <c r="AD368" i="29" s="1"/>
  <c r="AC295" i="27"/>
  <c r="M370" i="27"/>
  <c r="AC370" i="27" s="1"/>
  <c r="AC387" i="30"/>
  <c r="AD296" i="26"/>
  <c r="N371" i="26"/>
  <c r="AD371" i="26" s="1"/>
  <c r="AD375" i="31"/>
  <c r="AD293" i="32"/>
  <c r="V368" i="32"/>
  <c r="AD365" i="32"/>
  <c r="AD385" i="31"/>
  <c r="U395" i="28"/>
  <c r="AD297" i="32"/>
  <c r="V372" i="32"/>
  <c r="AD372" i="32" s="1"/>
  <c r="N355" i="25"/>
  <c r="N411" i="25" s="1"/>
  <c r="AC353" i="32"/>
  <c r="U409" i="32"/>
  <c r="AC409" i="32" s="1"/>
  <c r="N286" i="28"/>
  <c r="V111" i="30" a="1"/>
  <c r="V111" i="30" s="1"/>
  <c r="V123" i="30" s="1"/>
  <c r="N298" i="27" a="1"/>
  <c r="N298" i="27" s="1"/>
  <c r="N373" i="27" s="1"/>
  <c r="AD373" i="27" s="1"/>
  <c r="V145" i="27" a="1"/>
  <c r="V145" i="27" s="1"/>
  <c r="V157" i="27" s="1"/>
  <c r="N292" i="27" a="1"/>
  <c r="N292" i="27" s="1"/>
  <c r="AD310" i="28"/>
  <c r="AC157" i="27"/>
  <c r="V145" i="26" a="1"/>
  <c r="V145" i="26" s="1"/>
  <c r="V157" i="26" s="1"/>
  <c r="AD282" i="32"/>
  <c r="AD315" i="32"/>
  <c r="N285" i="27" a="1"/>
  <c r="N285" i="27" s="1"/>
  <c r="AD285" i="27" s="1"/>
  <c r="AD279" i="28"/>
  <c r="N317" i="27" a="1"/>
  <c r="N317" i="27" s="1"/>
  <c r="AD122" i="27"/>
  <c r="AC285" i="30"/>
  <c r="S424" i="32"/>
  <c r="N312" i="27" a="1"/>
  <c r="N312" i="27" s="1"/>
  <c r="N387" i="27" s="1"/>
  <c r="AD317" i="25"/>
  <c r="N277" i="27" a="1"/>
  <c r="N277" i="27" s="1"/>
  <c r="N351" i="27" s="1"/>
  <c r="AD312" i="32"/>
  <c r="N276" i="27" a="1"/>
  <c r="N276" i="27" s="1"/>
  <c r="N350" i="27" s="1"/>
  <c r="AD301" i="25"/>
  <c r="N107" i="26"/>
  <c r="AC123" i="27"/>
  <c r="AD282" i="25"/>
  <c r="AD277" i="28"/>
  <c r="AD297" i="29"/>
  <c r="V270" i="30"/>
  <c r="V279" i="30" a="1"/>
  <c r="V279" i="30" s="1"/>
  <c r="V353" i="30" s="1"/>
  <c r="AD316" i="25"/>
  <c r="N319" i="32"/>
  <c r="AA360" i="25"/>
  <c r="N145" i="26" a="1"/>
  <c r="N145" i="26" s="1"/>
  <c r="N157" i="26" s="1"/>
  <c r="N299" i="27" a="1"/>
  <c r="N299" i="27" s="1"/>
  <c r="V278" i="30" a="1"/>
  <c r="V278" i="30" s="1"/>
  <c r="V352" i="30" s="1"/>
  <c r="V145" i="28" a="1"/>
  <c r="V145" i="28" s="1"/>
  <c r="V157" i="28" s="1"/>
  <c r="AD115" i="26"/>
  <c r="AD298" i="32"/>
  <c r="N278" i="27" a="1"/>
  <c r="N278" i="27" s="1"/>
  <c r="N296" i="27" a="1"/>
  <c r="N296" i="27" s="1"/>
  <c r="V107" i="28"/>
  <c r="AD294" i="25"/>
  <c r="S424" i="31"/>
  <c r="V119" i="28" a="1"/>
  <c r="V119" i="28" s="1"/>
  <c r="AD119" i="28" s="1"/>
  <c r="N302" i="28"/>
  <c r="N378" i="28" s="1"/>
  <c r="T424" i="33"/>
  <c r="AD300" i="28"/>
  <c r="T424" i="29"/>
  <c r="AD296" i="29"/>
  <c r="AC302" i="29"/>
  <c r="AC378" i="29" s="1"/>
  <c r="AC302" i="32"/>
  <c r="AC378" i="32" s="1"/>
  <c r="V111" i="25" a="1"/>
  <c r="V111" i="25" s="1"/>
  <c r="V123" i="25" s="1"/>
  <c r="AD140" i="33"/>
  <c r="AD277" i="25"/>
  <c r="S424" i="27"/>
  <c r="N291" i="27" a="1"/>
  <c r="N291" i="27" s="1"/>
  <c r="AC286" i="28"/>
  <c r="N275" i="27" a="1"/>
  <c r="N275" i="27" s="1"/>
  <c r="AD275" i="27" s="1"/>
  <c r="N351" i="28"/>
  <c r="AD114" i="28"/>
  <c r="AD119" i="30"/>
  <c r="V353" i="28"/>
  <c r="AD116" i="28"/>
  <c r="AD114" i="30"/>
  <c r="V353" i="25"/>
  <c r="AD116" i="25"/>
  <c r="AD113" i="27"/>
  <c r="V356" i="27"/>
  <c r="AD119" i="27"/>
  <c r="N350" i="26"/>
  <c r="N406" i="26" s="1"/>
  <c r="AD113" i="26"/>
  <c r="N382" i="25"/>
  <c r="N157" i="25"/>
  <c r="N157" i="33"/>
  <c r="V352" i="27"/>
  <c r="AD115" i="27"/>
  <c r="N291" i="33" a="1"/>
  <c r="N291" i="33" s="1"/>
  <c r="N366" i="33" s="1"/>
  <c r="N308" i="33" a="1"/>
  <c r="N308" i="33" s="1"/>
  <c r="N383" i="33" s="1"/>
  <c r="N286" i="32"/>
  <c r="V357" i="25"/>
  <c r="AD120" i="25"/>
  <c r="AC277" i="30"/>
  <c r="N301" i="27" a="1"/>
  <c r="N301" i="27" s="1"/>
  <c r="V286" i="26"/>
  <c r="AD274" i="26"/>
  <c r="AD113" i="33"/>
  <c r="AB360" i="29"/>
  <c r="V308" i="33" a="1"/>
  <c r="V308" i="33" s="1"/>
  <c r="V383" i="33" s="1"/>
  <c r="V291" i="33" a="1"/>
  <c r="V291" i="33" s="1"/>
  <c r="V366" i="33" s="1"/>
  <c r="V276" i="30" a="1"/>
  <c r="V276" i="30" s="1"/>
  <c r="AD115" i="33"/>
  <c r="V357" i="27"/>
  <c r="AD120" i="27"/>
  <c r="AD280" i="25"/>
  <c r="V293" i="30" a="1"/>
  <c r="V293" i="30" s="1"/>
  <c r="V368" i="30" s="1"/>
  <c r="AA360" i="31"/>
  <c r="AD276" i="32"/>
  <c r="M361" i="25"/>
  <c r="N302" i="26"/>
  <c r="N378" i="26" s="1"/>
  <c r="AD279" i="29"/>
  <c r="AC302" i="33"/>
  <c r="AC378" i="33" s="1"/>
  <c r="V355" i="27"/>
  <c r="AD118" i="27"/>
  <c r="V297" i="30" a="1"/>
  <c r="V297" i="30" s="1"/>
  <c r="V372" i="30" s="1"/>
  <c r="AD310" i="32"/>
  <c r="AD284" i="29"/>
  <c r="N107" i="30"/>
  <c r="AD310" i="31"/>
  <c r="AC157" i="28"/>
  <c r="AD283" i="25"/>
  <c r="AD112" i="33"/>
  <c r="V319" i="26"/>
  <c r="AD307" i="26"/>
  <c r="V275" i="30" a="1"/>
  <c r="V275" i="30" s="1"/>
  <c r="V316" i="33" a="1"/>
  <c r="V316" i="33" s="1"/>
  <c r="V391" i="33" s="1"/>
  <c r="V283" i="33" a="1"/>
  <c r="V283" i="33" s="1"/>
  <c r="V357" i="33" s="1"/>
  <c r="V309" i="30" a="1"/>
  <c r="V309" i="30" s="1"/>
  <c r="V310" i="30" a="1"/>
  <c r="V310" i="30" s="1"/>
  <c r="U415" i="26"/>
  <c r="AC415" i="26" s="1"/>
  <c r="AC359" i="26"/>
  <c r="U407" i="25"/>
  <c r="AC407" i="25" s="1"/>
  <c r="AC351" i="25"/>
  <c r="AD292" i="32"/>
  <c r="AD299" i="32"/>
  <c r="M319" i="30"/>
  <c r="M395" i="30" s="1"/>
  <c r="T424" i="31"/>
  <c r="AC302" i="28"/>
  <c r="AC378" i="28" s="1"/>
  <c r="V350" i="28"/>
  <c r="AD113" i="28"/>
  <c r="AB404" i="26"/>
  <c r="T416" i="26"/>
  <c r="N315" i="30" a="1"/>
  <c r="N315" i="30" s="1"/>
  <c r="V302" i="26"/>
  <c r="V378" i="26" s="1"/>
  <c r="N274" i="33" a="1"/>
  <c r="N274" i="33" s="1"/>
  <c r="N290" i="33" a="1"/>
  <c r="N290" i="33" s="1"/>
  <c r="N365" i="33" s="1"/>
  <c r="N307" i="33" a="1"/>
  <c r="N307" i="33" s="1"/>
  <c r="N382" i="33" s="1"/>
  <c r="N270" i="33"/>
  <c r="AD112" i="26"/>
  <c r="V349" i="26"/>
  <c r="V308" i="30" a="1"/>
  <c r="V308" i="30" s="1"/>
  <c r="AD116" i="27"/>
  <c r="V299" i="33" a="1"/>
  <c r="V299" i="33" s="1"/>
  <c r="V374" i="33" s="1"/>
  <c r="V315" i="33" a="1"/>
  <c r="V315" i="33" s="1"/>
  <c r="V390" i="33" s="1"/>
  <c r="V282" i="33" a="1"/>
  <c r="V282" i="33" s="1"/>
  <c r="V356" i="33" s="1"/>
  <c r="AD300" i="25"/>
  <c r="AD293" i="26"/>
  <c r="V294" i="30" a="1"/>
  <c r="V294" i="30" s="1"/>
  <c r="AD309" i="26"/>
  <c r="AD283" i="32"/>
  <c r="AD117" i="33"/>
  <c r="T416" i="33"/>
  <c r="AB404" i="33"/>
  <c r="AD313" i="32"/>
  <c r="M286" i="30"/>
  <c r="M360" i="30" s="1"/>
  <c r="M420" i="30" s="1"/>
  <c r="AD277" i="32"/>
  <c r="V307" i="30" a="1"/>
  <c r="V307" i="30" s="1"/>
  <c r="V382" i="30" s="1"/>
  <c r="V319" i="25"/>
  <c r="AD307" i="25"/>
  <c r="U394" i="28"/>
  <c r="U422" i="28" s="1"/>
  <c r="AC382" i="28"/>
  <c r="AD314" i="32"/>
  <c r="N107" i="25"/>
  <c r="M348" i="28"/>
  <c r="M123" i="28"/>
  <c r="M360" i="28" s="1"/>
  <c r="M420" i="28" s="1"/>
  <c r="N298" i="30" a="1"/>
  <c r="N298" i="30" s="1"/>
  <c r="N373" i="30" s="1"/>
  <c r="AD117" i="30"/>
  <c r="U409" i="25"/>
  <c r="AC409" i="25" s="1"/>
  <c r="AC353" i="25"/>
  <c r="V359" i="28"/>
  <c r="AD122" i="28"/>
  <c r="AC354" i="25"/>
  <c r="U410" i="25"/>
  <c r="AC410" i="25" s="1"/>
  <c r="AC352" i="25"/>
  <c r="U408" i="25"/>
  <c r="AC408" i="25" s="1"/>
  <c r="V383" i="26"/>
  <c r="AD146" i="26"/>
  <c r="AD298" i="31"/>
  <c r="AC352" i="26"/>
  <c r="U408" i="26"/>
  <c r="AC408" i="26" s="1"/>
  <c r="AC278" i="30"/>
  <c r="V270" i="33"/>
  <c r="V290" i="33" a="1"/>
  <c r="V290" i="33" s="1"/>
  <c r="V365" i="33" s="1"/>
  <c r="V274" i="33" a="1"/>
  <c r="V274" i="33" s="1"/>
  <c r="V348" i="33" s="1"/>
  <c r="V307" i="33" a="1"/>
  <c r="V307" i="33" s="1"/>
  <c r="AD300" i="26"/>
  <c r="AD292" i="26"/>
  <c r="M404" i="30"/>
  <c r="AC355" i="25"/>
  <c r="U411" i="25"/>
  <c r="AC411" i="25" s="1"/>
  <c r="AD275" i="31"/>
  <c r="AD280" i="32"/>
  <c r="AC290" i="30"/>
  <c r="M302" i="30"/>
  <c r="M378" i="30" s="1"/>
  <c r="V275" i="33" a="1"/>
  <c r="V275" i="33" s="1"/>
  <c r="V349" i="33" s="1"/>
  <c r="AD300" i="31"/>
  <c r="U414" i="27"/>
  <c r="AD309" i="29"/>
  <c r="V290" i="30" a="1"/>
  <c r="V290" i="30" s="1"/>
  <c r="V365" i="30" s="1"/>
  <c r="AD301" i="31"/>
  <c r="V286" i="25"/>
  <c r="AD274" i="25"/>
  <c r="U404" i="26"/>
  <c r="AC298" i="30"/>
  <c r="AD292" i="29"/>
  <c r="N111" i="25" a="1"/>
  <c r="N111" i="25" s="1"/>
  <c r="N297" i="33" a="1"/>
  <c r="N297" i="33" s="1"/>
  <c r="N314" i="33" a="1"/>
  <c r="N314" i="33" s="1"/>
  <c r="N389" i="33" s="1"/>
  <c r="N281" i="33" a="1"/>
  <c r="N281" i="33" s="1"/>
  <c r="N355" i="33" s="1"/>
  <c r="N313" i="33" a="1"/>
  <c r="N313" i="33" s="1"/>
  <c r="N388" i="33" s="1"/>
  <c r="N296" i="33" a="1"/>
  <c r="N296" i="33" s="1"/>
  <c r="N371" i="33" s="1"/>
  <c r="N280" i="33" a="1"/>
  <c r="N280" i="33" s="1"/>
  <c r="N354" i="33" s="1"/>
  <c r="V358" i="28"/>
  <c r="AD121" i="28"/>
  <c r="AD301" i="32"/>
  <c r="AC301" i="30"/>
  <c r="AD318" i="32"/>
  <c r="N302" i="32"/>
  <c r="N378" i="32" s="1"/>
  <c r="AD315" i="31"/>
  <c r="V281" i="33" a="1"/>
  <c r="V281" i="33" s="1"/>
  <c r="V314" i="33" a="1"/>
  <c r="V314" i="33" s="1"/>
  <c r="V389" i="33" s="1"/>
  <c r="AD317" i="26"/>
  <c r="AD280" i="29"/>
  <c r="T416" i="28"/>
  <c r="AB404" i="28"/>
  <c r="AD276" i="26"/>
  <c r="AC286" i="32"/>
  <c r="T424" i="28"/>
  <c r="V295" i="30" a="1"/>
  <c r="V295" i="30" s="1"/>
  <c r="AD291" i="31"/>
  <c r="AD296" i="32"/>
  <c r="AC319" i="26"/>
  <c r="U415" i="30"/>
  <c r="AC359" i="30"/>
  <c r="AC302" i="25"/>
  <c r="AC378" i="25" s="1"/>
  <c r="V274" i="30" a="1"/>
  <c r="V274" i="30" s="1"/>
  <c r="AD307" i="32"/>
  <c r="V319" i="32"/>
  <c r="V395" i="32" s="1"/>
  <c r="AC315" i="30"/>
  <c r="U361" i="26"/>
  <c r="U409" i="26"/>
  <c r="AC353" i="26"/>
  <c r="U413" i="30"/>
  <c r="AC357" i="30"/>
  <c r="V356" i="26"/>
  <c r="AD119" i="26"/>
  <c r="AD285" i="32"/>
  <c r="AC319" i="29"/>
  <c r="AC395" i="29" s="1"/>
  <c r="AC319" i="32"/>
  <c r="AC395" i="32" s="1"/>
  <c r="AC354" i="26"/>
  <c r="U410" i="26"/>
  <c r="AC410" i="26" s="1"/>
  <c r="AC311" i="30"/>
  <c r="V296" i="33" a="1"/>
  <c r="V296" i="33" s="1"/>
  <c r="V313" i="33" a="1"/>
  <c r="V313" i="33" s="1"/>
  <c r="V388" i="33" s="1"/>
  <c r="V280" i="33" a="1"/>
  <c r="V280" i="33" s="1"/>
  <c r="V354" i="33" s="1"/>
  <c r="AD313" i="25"/>
  <c r="AD284" i="26"/>
  <c r="M157" i="25"/>
  <c r="M395" i="25" s="1"/>
  <c r="M382" i="25"/>
  <c r="M394" i="25" s="1"/>
  <c r="M422" i="25" s="1"/>
  <c r="AC314" i="30"/>
  <c r="AD299" i="31"/>
  <c r="U413" i="28"/>
  <c r="AC413" i="28" s="1"/>
  <c r="AC357" i="28"/>
  <c r="AD283" i="29"/>
  <c r="U405" i="32"/>
  <c r="AC349" i="32"/>
  <c r="V302" i="25"/>
  <c r="V378" i="25" s="1"/>
  <c r="AD290" i="25"/>
  <c r="V302" i="32"/>
  <c r="V378" i="32" s="1"/>
  <c r="AD290" i="32"/>
  <c r="N157" i="27"/>
  <c r="AD312" i="26"/>
  <c r="AC282" i="30"/>
  <c r="N270" i="30"/>
  <c r="V123" i="27"/>
  <c r="AC299" i="30"/>
  <c r="V353" i="26"/>
  <c r="AD116" i="26"/>
  <c r="AD114" i="33"/>
  <c r="AD314" i="31"/>
  <c r="AC318" i="30"/>
  <c r="AD357" i="29"/>
  <c r="V413" i="29"/>
  <c r="AC358" i="28"/>
  <c r="U414" i="28"/>
  <c r="AC414" i="28" s="1"/>
  <c r="AD293" i="25"/>
  <c r="AC294" i="30"/>
  <c r="S424" i="25"/>
  <c r="S416" i="33"/>
  <c r="AA404" i="33"/>
  <c r="H11" i="33"/>
  <c r="H10" i="33" s="1"/>
  <c r="G15" i="33"/>
  <c r="N277" i="30" a="1"/>
  <c r="N277" i="30" s="1"/>
  <c r="N351" i="30" s="1"/>
  <c r="N278" i="30" a="1"/>
  <c r="N278" i="30" s="1"/>
  <c r="AD311" i="26"/>
  <c r="AD299" i="29"/>
  <c r="T416" i="27"/>
  <c r="AB404" i="27"/>
  <c r="N296" i="30" a="1"/>
  <c r="N296" i="30" s="1"/>
  <c r="N371" i="30" s="1"/>
  <c r="N107" i="27"/>
  <c r="AD295" i="31"/>
  <c r="N290" i="30" a="1"/>
  <c r="N290" i="30" s="1"/>
  <c r="N365" i="30" s="1"/>
  <c r="AC283" i="30"/>
  <c r="V382" i="25"/>
  <c r="V157" i="25"/>
  <c r="AD145" i="25"/>
  <c r="V383" i="25"/>
  <c r="AD146" i="25"/>
  <c r="V123" i="33"/>
  <c r="AC312" i="30"/>
  <c r="U413" i="25"/>
  <c r="AC413" i="25" s="1"/>
  <c r="AC357" i="25"/>
  <c r="AD117" i="28"/>
  <c r="V354" i="28"/>
  <c r="N318" i="30" a="1"/>
  <c r="N318" i="30" s="1"/>
  <c r="N393" i="30" s="1"/>
  <c r="AD117" i="27"/>
  <c r="AC274" i="30"/>
  <c r="U286" i="30"/>
  <c r="U360" i="30" s="1"/>
  <c r="U420" i="30" s="1"/>
  <c r="N293" i="30" a="1"/>
  <c r="N293" i="30" s="1"/>
  <c r="N368" i="30" s="1"/>
  <c r="V319" i="29"/>
  <c r="V395" i="29" s="1"/>
  <c r="AD307" i="29"/>
  <c r="AC358" i="26"/>
  <c r="U414" i="26"/>
  <c r="AC414" i="26" s="1"/>
  <c r="V298" i="33" a="1"/>
  <c r="V298" i="33" s="1"/>
  <c r="V373" i="33" s="1"/>
  <c r="N311" i="30" a="1"/>
  <c r="N311" i="30" s="1"/>
  <c r="N386" i="30" s="1"/>
  <c r="V280" i="30" a="1"/>
  <c r="V280" i="30" s="1"/>
  <c r="V107" i="30"/>
  <c r="AD284" i="32"/>
  <c r="AD278" i="26"/>
  <c r="AB360" i="27"/>
  <c r="N313" i="30" a="1"/>
  <c r="N313" i="30" s="1"/>
  <c r="U409" i="27"/>
  <c r="AC353" i="27"/>
  <c r="S416" i="26"/>
  <c r="AA404" i="26"/>
  <c r="AD312" i="31"/>
  <c r="V107" i="27"/>
  <c r="AC316" i="30"/>
  <c r="AC354" i="30"/>
  <c r="U410" i="30"/>
  <c r="AD309" i="25"/>
  <c r="V348" i="26"/>
  <c r="AD111" i="26"/>
  <c r="V123" i="26"/>
  <c r="V349" i="28"/>
  <c r="AD112" i="28"/>
  <c r="AD112" i="30"/>
  <c r="V349" i="25"/>
  <c r="AD112" i="25"/>
  <c r="AD299" i="26"/>
  <c r="U394" i="25"/>
  <c r="U422" i="25" s="1"/>
  <c r="AC279" i="30"/>
  <c r="AC313" i="30"/>
  <c r="S416" i="28"/>
  <c r="AA404" i="28"/>
  <c r="AD281" i="29"/>
  <c r="AD359" i="29"/>
  <c r="V415" i="29"/>
  <c r="AD274" i="32"/>
  <c r="V286" i="32"/>
  <c r="N285" i="30" a="1"/>
  <c r="N285" i="30" s="1"/>
  <c r="N359" i="30" s="1"/>
  <c r="V296" i="30" a="1"/>
  <c r="V296" i="30" s="1"/>
  <c r="V371" i="30" s="1"/>
  <c r="V157" i="30"/>
  <c r="AD300" i="32"/>
  <c r="AD276" i="31"/>
  <c r="AC352" i="28"/>
  <c r="U408" i="28"/>
  <c r="AC408" i="28" s="1"/>
  <c r="S416" i="29"/>
  <c r="AA404" i="29"/>
  <c r="AA360" i="26"/>
  <c r="V107" i="25"/>
  <c r="AC351" i="26"/>
  <c r="U407" i="26"/>
  <c r="AC407" i="26" s="1"/>
  <c r="U406" i="25"/>
  <c r="AC406" i="25" s="1"/>
  <c r="AC350" i="25"/>
  <c r="N312" i="33" a="1"/>
  <c r="N312" i="33" s="1"/>
  <c r="N387" i="33" s="1"/>
  <c r="N279" i="33" a="1"/>
  <c r="N279" i="33" s="1"/>
  <c r="N353" i="33" s="1"/>
  <c r="N319" i="31"/>
  <c r="V107" i="26"/>
  <c r="V383" i="28"/>
  <c r="AD146" i="28"/>
  <c r="AD354" i="29"/>
  <c r="V410" i="29"/>
  <c r="AD146" i="30"/>
  <c r="AC358" i="25"/>
  <c r="U414" i="25"/>
  <c r="AC414" i="25" s="1"/>
  <c r="U394" i="27"/>
  <c r="U422" i="27" s="1"/>
  <c r="AC382" i="27"/>
  <c r="V300" i="30" a="1"/>
  <c r="V300" i="30" s="1"/>
  <c r="N157" i="28"/>
  <c r="N382" i="28"/>
  <c r="AD278" i="25"/>
  <c r="AD283" i="26"/>
  <c r="AC295" i="30"/>
  <c r="AC280" i="30"/>
  <c r="V145" i="33" a="1"/>
  <c r="V145" i="33" s="1"/>
  <c r="U406" i="28"/>
  <c r="AC406" i="28" s="1"/>
  <c r="AC350" i="28"/>
  <c r="AC352" i="30"/>
  <c r="U408" i="30"/>
  <c r="AC286" i="26"/>
  <c r="AC307" i="30"/>
  <c r="U319" i="30"/>
  <c r="U395" i="30" s="1"/>
  <c r="V302" i="29"/>
  <c r="V378" i="29" s="1"/>
  <c r="AD297" i="28"/>
  <c r="AD317" i="32"/>
  <c r="U412" i="26"/>
  <c r="AC412" i="26" s="1"/>
  <c r="AC356" i="26"/>
  <c r="H11" i="26"/>
  <c r="H10" i="26" s="1"/>
  <c r="G15" i="26"/>
  <c r="N314" i="30" a="1"/>
  <c r="N314" i="30" s="1"/>
  <c r="AA360" i="29"/>
  <c r="AD118" i="28"/>
  <c r="V355" i="28"/>
  <c r="AD315" i="25"/>
  <c r="U404" i="30"/>
  <c r="AC348" i="30"/>
  <c r="N316" i="27" a="1"/>
  <c r="N316" i="27" s="1"/>
  <c r="AC353" i="30"/>
  <c r="U409" i="30"/>
  <c r="N311" i="33" a="1"/>
  <c r="N311" i="33" s="1"/>
  <c r="N278" i="33" a="1"/>
  <c r="N278" i="33" s="1"/>
  <c r="N352" i="33" s="1"/>
  <c r="N286" i="31"/>
  <c r="V317" i="30" a="1"/>
  <c r="V317" i="30" s="1"/>
  <c r="N107" i="28"/>
  <c r="V312" i="33" a="1"/>
  <c r="V312" i="33" s="1"/>
  <c r="V387" i="33" s="1"/>
  <c r="V279" i="33" a="1"/>
  <c r="V279" i="33" s="1"/>
  <c r="V353" i="33" s="1"/>
  <c r="V295" i="33" a="1"/>
  <c r="V295" i="33" s="1"/>
  <c r="V370" i="33" s="1"/>
  <c r="N295" i="27" a="1"/>
  <c r="N295" i="27" s="1"/>
  <c r="N370" i="27" s="1"/>
  <c r="U412" i="28"/>
  <c r="AC412" i="28" s="1"/>
  <c r="AC356" i="28"/>
  <c r="V107" i="33"/>
  <c r="AD146" i="33"/>
  <c r="U302" i="30"/>
  <c r="U378" i="30" s="1"/>
  <c r="T416" i="30"/>
  <c r="AB404" i="30"/>
  <c r="V286" i="29"/>
  <c r="V360" i="29" s="1"/>
  <c r="V420" i="29" s="1"/>
  <c r="AC302" i="26"/>
  <c r="AC378" i="26" s="1"/>
  <c r="N286" i="26"/>
  <c r="N312" i="30" a="1"/>
  <c r="N312" i="30" s="1"/>
  <c r="AD314" i="25"/>
  <c r="AC157" i="26"/>
  <c r="N297" i="30" a="1"/>
  <c r="N297" i="30" s="1"/>
  <c r="N372" i="30" s="1"/>
  <c r="AC123" i="30"/>
  <c r="N107" i="33"/>
  <c r="U405" i="26"/>
  <c r="AC349" i="26"/>
  <c r="N282" i="33" a="1"/>
  <c r="N282" i="33" s="1"/>
  <c r="N356" i="33" s="1"/>
  <c r="N298" i="33" a="1"/>
  <c r="N298" i="33" s="1"/>
  <c r="N310" i="33" a="1"/>
  <c r="N310" i="33" s="1"/>
  <c r="N385" i="33" s="1"/>
  <c r="N293" i="33" a="1"/>
  <c r="N293" i="33" s="1"/>
  <c r="N368" i="33" s="1"/>
  <c r="N302" i="31"/>
  <c r="N378" i="31" s="1"/>
  <c r="AD318" i="25"/>
  <c r="U413" i="27"/>
  <c r="N319" i="29"/>
  <c r="N395" i="29" s="1"/>
  <c r="N111" i="28" a="1"/>
  <c r="N111" i="28" s="1"/>
  <c r="AD111" i="28" s="1"/>
  <c r="V278" i="33" a="1"/>
  <c r="V278" i="33" s="1"/>
  <c r="V352" i="33" s="1"/>
  <c r="V294" i="33" a="1"/>
  <c r="V294" i="33" s="1"/>
  <c r="V311" i="33" a="1"/>
  <c r="V311" i="33" s="1"/>
  <c r="V386" i="33" s="1"/>
  <c r="AD294" i="32"/>
  <c r="U412" i="25"/>
  <c r="AC412" i="25" s="1"/>
  <c r="AC356" i="25"/>
  <c r="T416" i="32"/>
  <c r="AB404" i="32"/>
  <c r="V285" i="30" a="1"/>
  <c r="V285" i="30" s="1"/>
  <c r="AC296" i="30"/>
  <c r="AD290" i="29"/>
  <c r="N302" i="29"/>
  <c r="N378" i="29" s="1"/>
  <c r="M302" i="27"/>
  <c r="M378" i="27" s="1"/>
  <c r="AD116" i="30"/>
  <c r="N279" i="30" a="1"/>
  <c r="N279" i="30" s="1"/>
  <c r="AD355" i="29"/>
  <c r="N286" i="25"/>
  <c r="U404" i="29"/>
  <c r="AC382" i="29"/>
  <c r="AC394" i="29" s="1"/>
  <c r="U394" i="29"/>
  <c r="U422" i="29" s="1"/>
  <c r="AC319" i="28"/>
  <c r="AC319" i="31"/>
  <c r="AD308" i="26"/>
  <c r="T416" i="25"/>
  <c r="AB404" i="25"/>
  <c r="AB416" i="25" s="1"/>
  <c r="AC351" i="28"/>
  <c r="U407" i="28"/>
  <c r="AD299" i="25"/>
  <c r="AC302" i="31"/>
  <c r="AC378" i="31" s="1"/>
  <c r="AD285" i="29"/>
  <c r="N111" i="33" a="1"/>
  <c r="N111" i="33" s="1"/>
  <c r="G10" i="20"/>
  <c r="N318" i="33" a="1"/>
  <c r="N318" i="33" s="1"/>
  <c r="N393" i="33" s="1"/>
  <c r="N301" i="33" a="1"/>
  <c r="N301" i="33" s="1"/>
  <c r="N376" i="33" s="1"/>
  <c r="N295" i="33" a="1"/>
  <c r="N295" i="33" s="1"/>
  <c r="N370" i="33" s="1"/>
  <c r="V352" i="28"/>
  <c r="AD115" i="28"/>
  <c r="AD284" i="25"/>
  <c r="AD307" i="31"/>
  <c r="V319" i="31"/>
  <c r="S416" i="32"/>
  <c r="AA404" i="32"/>
  <c r="V277" i="33" a="1"/>
  <c r="V277" i="33" s="1"/>
  <c r="V293" i="33" a="1"/>
  <c r="V293" i="33" s="1"/>
  <c r="V368" i="33" s="1"/>
  <c r="V310" i="33" a="1"/>
  <c r="V310" i="33" s="1"/>
  <c r="V385" i="33" s="1"/>
  <c r="N275" i="33" a="1"/>
  <c r="N275" i="33" s="1"/>
  <c r="N349" i="33" s="1"/>
  <c r="V318" i="30" a="1"/>
  <c r="V318" i="30" s="1"/>
  <c r="V393" i="30" s="1"/>
  <c r="N280" i="27" a="1"/>
  <c r="N280" i="27" s="1"/>
  <c r="AD274" i="29"/>
  <c r="N286" i="29"/>
  <c r="M319" i="27"/>
  <c r="M395" i="27" s="1"/>
  <c r="AC354" i="28"/>
  <c r="U410" i="28"/>
  <c r="AC410" i="28" s="1"/>
  <c r="T416" i="31"/>
  <c r="AB404" i="31"/>
  <c r="AD290" i="28"/>
  <c r="V302" i="28"/>
  <c r="V378" i="28" s="1"/>
  <c r="N319" i="25"/>
  <c r="N319" i="26"/>
  <c r="AC382" i="26"/>
  <c r="U394" i="26"/>
  <c r="U422" i="26" s="1"/>
  <c r="N270" i="27"/>
  <c r="AB360" i="25"/>
  <c r="N292" i="33" a="1"/>
  <c r="N292" i="33" s="1"/>
  <c r="N367" i="33" s="1"/>
  <c r="N309" i="33" a="1"/>
  <c r="N309" i="33" s="1"/>
  <c r="N384" i="33" s="1"/>
  <c r="AD122" i="33"/>
  <c r="U415" i="25"/>
  <c r="AC415" i="25" s="1"/>
  <c r="AC359" i="25"/>
  <c r="V286" i="31"/>
  <c r="AD274" i="31"/>
  <c r="AA360" i="32"/>
  <c r="S416" i="25"/>
  <c r="AA404" i="25"/>
  <c r="N315" i="33" a="1"/>
  <c r="N315" i="33" s="1"/>
  <c r="N390" i="33" s="1"/>
  <c r="U405" i="28"/>
  <c r="AC349" i="28"/>
  <c r="V318" i="33" a="1"/>
  <c r="V318" i="33" s="1"/>
  <c r="V393" i="33" s="1"/>
  <c r="V301" i="33" a="1"/>
  <c r="V301" i="33" s="1"/>
  <c r="V376" i="33" s="1"/>
  <c r="V285" i="33" a="1"/>
  <c r="V285" i="33" s="1"/>
  <c r="N348" i="26"/>
  <c r="N123" i="26"/>
  <c r="U412" i="27"/>
  <c r="AC356" i="27"/>
  <c r="M286" i="27"/>
  <c r="M360" i="27" s="1"/>
  <c r="M420" i="27" s="1"/>
  <c r="U409" i="28"/>
  <c r="AC353" i="28"/>
  <c r="AD274" i="28"/>
  <c r="V286" i="28"/>
  <c r="T424" i="30"/>
  <c r="N302" i="25"/>
  <c r="N378" i="25" s="1"/>
  <c r="AD295" i="26"/>
  <c r="T424" i="25"/>
  <c r="N307" i="27" a="1"/>
  <c r="N307" i="27" s="1"/>
  <c r="N382" i="27" s="1"/>
  <c r="V406" i="29"/>
  <c r="U415" i="28"/>
  <c r="AC415" i="28" s="1"/>
  <c r="AC359" i="28"/>
  <c r="S424" i="29"/>
  <c r="AD121" i="30"/>
  <c r="N284" i="33" a="1"/>
  <c r="N284" i="33" s="1"/>
  <c r="N358" i="33" s="1"/>
  <c r="N300" i="33" a="1"/>
  <c r="N300" i="33" s="1"/>
  <c r="AD112" i="27"/>
  <c r="V349" i="27"/>
  <c r="AC293" i="30"/>
  <c r="V276" i="33" a="1"/>
  <c r="V276" i="33" s="1"/>
  <c r="V292" i="33" a="1"/>
  <c r="V292" i="33" s="1"/>
  <c r="V367" i="33" s="1"/>
  <c r="V309" i="33" a="1"/>
  <c r="V309" i="33" s="1"/>
  <c r="V384" i="33" s="1"/>
  <c r="H11" i="27"/>
  <c r="H10" i="27" s="1"/>
  <c r="G15" i="27"/>
  <c r="S416" i="27"/>
  <c r="AA404" i="27"/>
  <c r="V357" i="28"/>
  <c r="AD120" i="28"/>
  <c r="U407" i="27"/>
  <c r="AD307" i="28"/>
  <c r="V319" i="28"/>
  <c r="V281" i="30" a="1"/>
  <c r="V281" i="30" s="1"/>
  <c r="AC319" i="33"/>
  <c r="AC395" i="33" s="1"/>
  <c r="N290" i="27" a="1"/>
  <c r="N290" i="27" s="1"/>
  <c r="AD277" i="31"/>
  <c r="U405" i="25"/>
  <c r="AC349" i="25"/>
  <c r="AC355" i="28"/>
  <c r="U411" i="28"/>
  <c r="AC411" i="28" s="1"/>
  <c r="V348" i="28"/>
  <c r="U413" i="26"/>
  <c r="AC413" i="26" s="1"/>
  <c r="AC357" i="26"/>
  <c r="N316" i="33" a="1"/>
  <c r="N316" i="33" s="1"/>
  <c r="N391" i="33" s="1"/>
  <c r="N299" i="33" a="1"/>
  <c r="N299" i="33" s="1"/>
  <c r="N374" i="33" s="1"/>
  <c r="N283" i="33" a="1"/>
  <c r="N283" i="33" s="1"/>
  <c r="AD146" i="27"/>
  <c r="V383" i="27"/>
  <c r="AC355" i="26"/>
  <c r="U411" i="26"/>
  <c r="AC411" i="26" s="1"/>
  <c r="AC310" i="30"/>
  <c r="T416" i="29"/>
  <c r="AB404" i="29"/>
  <c r="V317" i="33" a="1"/>
  <c r="V317" i="33" s="1"/>
  <c r="V284" i="33" a="1"/>
  <c r="V284" i="33" s="1"/>
  <c r="V358" i="33" s="1"/>
  <c r="AC286" i="33"/>
  <c r="AD296" i="25"/>
  <c r="S416" i="31"/>
  <c r="AA404" i="31"/>
  <c r="AD309" i="32"/>
  <c r="T424" i="27"/>
  <c r="AC319" i="25"/>
  <c r="AC286" i="31"/>
  <c r="V359" i="26"/>
  <c r="AD122" i="26"/>
  <c r="V351" i="26"/>
  <c r="AD114" i="26"/>
  <c r="AD300" i="29"/>
  <c r="N123" i="30"/>
  <c r="AD293" i="31"/>
  <c r="AC286" i="25"/>
  <c r="AD317" i="29"/>
  <c r="AB360" i="26"/>
  <c r="U406" i="26"/>
  <c r="AC406" i="26" s="1"/>
  <c r="AC350" i="26"/>
  <c r="M145" i="20" a="1"/>
  <c r="M145" i="20" s="1"/>
  <c r="U319" i="20"/>
  <c r="U393" i="20"/>
  <c r="U391" i="20"/>
  <c r="U388" i="20"/>
  <c r="U385" i="20"/>
  <c r="U382" i="20"/>
  <c r="U390" i="20"/>
  <c r="U392" i="20"/>
  <c r="AB407" i="20"/>
  <c r="U114" i="20" a="1"/>
  <c r="U114" i="20" s="1"/>
  <c r="U121" i="20" a="1"/>
  <c r="U121" i="20" s="1"/>
  <c r="U122" i="20" a="1"/>
  <c r="U122" i="20" s="1"/>
  <c r="U119" i="20" a="1"/>
  <c r="U119" i="20" s="1"/>
  <c r="AC119" i="20" s="1"/>
  <c r="U111" i="20" a="1"/>
  <c r="U111" i="20" s="1"/>
  <c r="U120" i="20" a="1"/>
  <c r="U120" i="20" s="1"/>
  <c r="U117" i="20" a="1"/>
  <c r="U117" i="20" s="1"/>
  <c r="U275" i="20" a="1"/>
  <c r="U275" i="20" s="1"/>
  <c r="U349" i="20" s="1"/>
  <c r="U291" i="20" a="1"/>
  <c r="U291" i="20" s="1"/>
  <c r="U366" i="20" s="1"/>
  <c r="U284" i="20" a="1"/>
  <c r="U284" i="20" s="1"/>
  <c r="U300" i="20" a="1"/>
  <c r="U300" i="20" s="1"/>
  <c r="U375" i="20" s="1"/>
  <c r="M274" i="20" a="1"/>
  <c r="M274" i="20" s="1"/>
  <c r="M290" i="20" a="1"/>
  <c r="M290" i="20" s="1"/>
  <c r="M365" i="20" s="1"/>
  <c r="U285" i="20" a="1"/>
  <c r="U285" i="20" s="1"/>
  <c r="U301" i="20" a="1"/>
  <c r="U301" i="20" s="1"/>
  <c r="U376" i="20" s="1"/>
  <c r="M278" i="20" a="1"/>
  <c r="M278" i="20" s="1"/>
  <c r="M294" i="20" a="1"/>
  <c r="M294" i="20" s="1"/>
  <c r="M369" i="20" s="1"/>
  <c r="U274" i="20" a="1"/>
  <c r="U274" i="20" s="1"/>
  <c r="U290" i="20" a="1"/>
  <c r="U290" i="20" s="1"/>
  <c r="U365" i="20" s="1"/>
  <c r="U276" i="20" a="1"/>
  <c r="U276" i="20" s="1"/>
  <c r="U350" i="20" s="1"/>
  <c r="U292" i="20" a="1"/>
  <c r="U292" i="20" s="1"/>
  <c r="U367" i="20" s="1"/>
  <c r="U281" i="20" a="1"/>
  <c r="U281" i="20" s="1"/>
  <c r="U355" i="20" s="1"/>
  <c r="U297" i="20" a="1"/>
  <c r="U297" i="20" s="1"/>
  <c r="U372" i="20" s="1"/>
  <c r="M283" i="20" a="1"/>
  <c r="M283" i="20" s="1"/>
  <c r="M299" i="20" a="1"/>
  <c r="M299" i="20" s="1"/>
  <c r="M374" i="20" s="1"/>
  <c r="M277" i="20" a="1"/>
  <c r="M277" i="20" s="1"/>
  <c r="M351" i="20" s="1"/>
  <c r="M293" i="20" a="1"/>
  <c r="M293" i="20" s="1"/>
  <c r="M368" i="20" s="1"/>
  <c r="M281" i="20" a="1"/>
  <c r="M281" i="20" s="1"/>
  <c r="M297" i="20" a="1"/>
  <c r="M297" i="20" s="1"/>
  <c r="M372" i="20" s="1"/>
  <c r="U279" i="20" a="1"/>
  <c r="U279" i="20" s="1"/>
  <c r="U353" i="20" s="1"/>
  <c r="U295" i="20" a="1"/>
  <c r="U295" i="20" s="1"/>
  <c r="U370" i="20" s="1"/>
  <c r="M275" i="20" a="1"/>
  <c r="M275" i="20" s="1"/>
  <c r="M291" i="20" a="1"/>
  <c r="M291" i="20" s="1"/>
  <c r="M366" i="20" s="1"/>
  <c r="U277" i="20" a="1"/>
  <c r="U277" i="20" s="1"/>
  <c r="U293" i="20" a="1"/>
  <c r="U293" i="20" s="1"/>
  <c r="U368" i="20" s="1"/>
  <c r="M285" i="20" a="1"/>
  <c r="M285" i="20" s="1"/>
  <c r="M301" i="20" a="1"/>
  <c r="M301" i="20" s="1"/>
  <c r="M376" i="20" s="1"/>
  <c r="U278" i="20" a="1"/>
  <c r="U278" i="20" s="1"/>
  <c r="U352" i="20" s="1"/>
  <c r="U294" i="20" a="1"/>
  <c r="U294" i="20" s="1"/>
  <c r="U369" i="20" s="1"/>
  <c r="M282" i="20" a="1"/>
  <c r="M282" i="20" s="1"/>
  <c r="M356" i="20" s="1"/>
  <c r="M298" i="20" a="1"/>
  <c r="M298" i="20" s="1"/>
  <c r="M373" i="20" s="1"/>
  <c r="U282" i="20" a="1"/>
  <c r="U282" i="20" s="1"/>
  <c r="U298" i="20" a="1"/>
  <c r="U298" i="20" s="1"/>
  <c r="M284" i="20" a="1"/>
  <c r="M284" i="20" s="1"/>
  <c r="M300" i="20" a="1"/>
  <c r="M300" i="20" s="1"/>
  <c r="M375" i="20" s="1"/>
  <c r="U280" i="20" a="1"/>
  <c r="U280" i="20" s="1"/>
  <c r="U296" i="20" a="1"/>
  <c r="U296" i="20" s="1"/>
  <c r="U371" i="20" s="1"/>
  <c r="M276" i="20" a="1"/>
  <c r="M276" i="20" s="1"/>
  <c r="M292" i="20" a="1"/>
  <c r="M292" i="20" s="1"/>
  <c r="M367" i="20" s="1"/>
  <c r="U283" i="20" a="1"/>
  <c r="U283" i="20" s="1"/>
  <c r="U299" i="20" a="1"/>
  <c r="U299" i="20" s="1"/>
  <c r="M280" i="20" a="1"/>
  <c r="M280" i="20" s="1"/>
  <c r="M296" i="20" a="1"/>
  <c r="M296" i="20" s="1"/>
  <c r="M371" i="20" s="1"/>
  <c r="M279" i="20" a="1"/>
  <c r="M279" i="20" s="1"/>
  <c r="M295" i="20" a="1"/>
  <c r="M295" i="20" s="1"/>
  <c r="M370" i="20" s="1"/>
  <c r="AB395" i="20"/>
  <c r="K416" i="20"/>
  <c r="M392" i="20"/>
  <c r="AC309" i="20"/>
  <c r="AC313" i="20"/>
  <c r="AC318" i="20"/>
  <c r="M387" i="20"/>
  <c r="AC308" i="20"/>
  <c r="AC310" i="20"/>
  <c r="AC311" i="20"/>
  <c r="AC316" i="20"/>
  <c r="AC315" i="20"/>
  <c r="AC314" i="20"/>
  <c r="N38" i="20"/>
  <c r="N42" i="20"/>
  <c r="V39" i="20"/>
  <c r="V146" i="20" s="1" a="1"/>
  <c r="V146" i="20" s="1"/>
  <c r="V41" i="20"/>
  <c r="N43" i="20"/>
  <c r="V48" i="20"/>
  <c r="N41" i="20"/>
  <c r="F15" i="20"/>
  <c r="V42" i="20"/>
  <c r="N49" i="20"/>
  <c r="V43" i="20"/>
  <c r="N39" i="20"/>
  <c r="N146" i="20" s="1" a="1"/>
  <c r="N146" i="20" s="1"/>
  <c r="V45" i="20"/>
  <c r="N48" i="20"/>
  <c r="N47" i="20"/>
  <c r="V49" i="20"/>
  <c r="N46" i="20"/>
  <c r="V46" i="20"/>
  <c r="V44" i="20"/>
  <c r="N40" i="20"/>
  <c r="V47" i="20"/>
  <c r="N44" i="20"/>
  <c r="V40" i="20"/>
  <c r="V38" i="20"/>
  <c r="N45" i="20"/>
  <c r="Q26" i="23"/>
  <c r="H30" i="23"/>
  <c r="Q27" i="23"/>
  <c r="H25" i="23"/>
  <c r="Q29" i="23"/>
  <c r="Q28" i="23"/>
  <c r="Q24" i="23"/>
  <c r="H26" i="23"/>
  <c r="H32" i="23"/>
  <c r="H24" i="23"/>
  <c r="Q33" i="23"/>
  <c r="Q35" i="23"/>
  <c r="Q34" i="23"/>
  <c r="Q30" i="23"/>
  <c r="H29" i="23"/>
  <c r="Q32" i="23"/>
  <c r="H34" i="23"/>
  <c r="H28" i="23"/>
  <c r="H35" i="23"/>
  <c r="H33" i="23"/>
  <c r="Q31" i="23"/>
  <c r="H31" i="23"/>
  <c r="H27" i="23"/>
  <c r="Q25" i="23"/>
  <c r="N46" i="23"/>
  <c r="N45" i="23"/>
  <c r="N48" i="23"/>
  <c r="G77" i="23"/>
  <c r="P26" i="23"/>
  <c r="O77" i="23"/>
  <c r="N47" i="23"/>
  <c r="N50" i="23"/>
  <c r="N51" i="23"/>
  <c r="N49" i="23"/>
  <c r="N43" i="23"/>
  <c r="N42" i="23"/>
  <c r="N44" i="23"/>
  <c r="N52" i="23"/>
  <c r="D46" i="23"/>
  <c r="E50" i="23"/>
  <c r="E42" i="23"/>
  <c r="E52" i="23"/>
  <c r="E46" i="23"/>
  <c r="E48" i="23"/>
  <c r="E47" i="23"/>
  <c r="E49" i="23"/>
  <c r="E43" i="23"/>
  <c r="E51" i="23"/>
  <c r="E45" i="23"/>
  <c r="E44" i="23"/>
  <c r="E41" i="23"/>
  <c r="O399" i="20"/>
  <c r="O400" i="20" s="1"/>
  <c r="O423" i="20" s="1"/>
  <c r="H77" i="23" s="1"/>
  <c r="N41" i="23"/>
  <c r="D41" i="23"/>
  <c r="D53" i="23"/>
  <c r="D16" i="23" s="1"/>
  <c r="E84" i="23"/>
  <c r="T416" i="20"/>
  <c r="AC423" i="20"/>
  <c r="L416" i="20"/>
  <c r="T420" i="20"/>
  <c r="K420" i="20"/>
  <c r="AB361" i="20"/>
  <c r="W400" i="20"/>
  <c r="W423" i="20" s="1"/>
  <c r="Q77" i="23" s="1"/>
  <c r="V400" i="20"/>
  <c r="V423" i="20" s="1"/>
  <c r="P77" i="23" s="1"/>
  <c r="AD399" i="20"/>
  <c r="AE325" i="20"/>
  <c r="W220" i="20"/>
  <c r="X234" i="20" s="1"/>
  <c r="W215" i="20"/>
  <c r="X229" i="20" s="1"/>
  <c r="W217" i="20"/>
  <c r="X231" i="20" s="1"/>
  <c r="W225" i="20"/>
  <c r="X239" i="20" s="1"/>
  <c r="O223" i="20"/>
  <c r="P237" i="20" s="1"/>
  <c r="W218" i="20"/>
  <c r="X232" i="20" s="1"/>
  <c r="W222" i="20"/>
  <c r="X236" i="20" s="1"/>
  <c r="W219" i="20"/>
  <c r="X233" i="20" s="1"/>
  <c r="O220" i="20"/>
  <c r="P234" i="20" s="1"/>
  <c r="W223" i="20"/>
  <c r="X237" i="20" s="1"/>
  <c r="O225" i="20"/>
  <c r="P239" i="20" s="1"/>
  <c r="O215" i="20"/>
  <c r="P229" i="20" s="1"/>
  <c r="O224" i="20"/>
  <c r="P238" i="20" s="1"/>
  <c r="O219" i="20"/>
  <c r="P233" i="20" s="1"/>
  <c r="O216" i="20"/>
  <c r="P230" i="20" s="1"/>
  <c r="W226" i="20"/>
  <c r="X240" i="20" s="1"/>
  <c r="O218" i="20"/>
  <c r="P232" i="20" s="1"/>
  <c r="W224" i="20"/>
  <c r="X238" i="20" s="1"/>
  <c r="O221" i="20"/>
  <c r="P235" i="20" s="1"/>
  <c r="W221" i="20"/>
  <c r="X235" i="20" s="1"/>
  <c r="O226" i="20"/>
  <c r="P240" i="20" s="1"/>
  <c r="AE163" i="20"/>
  <c r="U384" i="20"/>
  <c r="U386" i="20"/>
  <c r="U389" i="20"/>
  <c r="U107" i="20"/>
  <c r="U387" i="20"/>
  <c r="U383" i="20"/>
  <c r="AC140" i="20"/>
  <c r="M107" i="20"/>
  <c r="X205" i="20"/>
  <c r="X207" i="20"/>
  <c r="X208" i="20"/>
  <c r="X210" i="20"/>
  <c r="X206" i="20"/>
  <c r="X209" i="20"/>
  <c r="X211" i="20"/>
  <c r="X212" i="20"/>
  <c r="X203" i="20"/>
  <c r="X201" i="20"/>
  <c r="X202" i="20"/>
  <c r="X204" i="20"/>
  <c r="W205" i="20"/>
  <c r="W207" i="20"/>
  <c r="W209" i="20"/>
  <c r="W203" i="20"/>
  <c r="W206" i="20"/>
  <c r="W208" i="20"/>
  <c r="W210" i="20"/>
  <c r="W211" i="20"/>
  <c r="W212" i="20"/>
  <c r="W202" i="20"/>
  <c r="W201" i="20"/>
  <c r="W204" i="20"/>
  <c r="O202" i="20"/>
  <c r="O203" i="20"/>
  <c r="O204" i="20"/>
  <c r="O205" i="20"/>
  <c r="O211" i="20"/>
  <c r="O206" i="20"/>
  <c r="O207" i="20"/>
  <c r="O208" i="20"/>
  <c r="O209" i="20"/>
  <c r="O210" i="20"/>
  <c r="O212" i="20"/>
  <c r="O201" i="20"/>
  <c r="O217" i="20"/>
  <c r="P231" i="20" s="1"/>
  <c r="P210" i="20"/>
  <c r="P211" i="20"/>
  <c r="P212" i="20"/>
  <c r="P201" i="20"/>
  <c r="P207" i="20"/>
  <c r="P202" i="20"/>
  <c r="P203" i="20"/>
  <c r="P204" i="20"/>
  <c r="P205" i="20"/>
  <c r="P206" i="20"/>
  <c r="P208" i="20"/>
  <c r="P209" i="20"/>
  <c r="AC155" i="20"/>
  <c r="AC156" i="20"/>
  <c r="AB369" i="20"/>
  <c r="AB386" i="20"/>
  <c r="M270" i="20"/>
  <c r="N215" i="20"/>
  <c r="N274" i="20" s="1" a="1"/>
  <c r="N274" i="20" s="1"/>
  <c r="N218" i="20"/>
  <c r="N277" i="20" s="1" a="1"/>
  <c r="N277" i="20" s="1"/>
  <c r="N224" i="20"/>
  <c r="N283" i="20" s="1" a="1"/>
  <c r="N283" i="20" s="1"/>
  <c r="V216" i="20"/>
  <c r="V308" i="20" s="1" a="1"/>
  <c r="V308" i="20" s="1"/>
  <c r="N219" i="20"/>
  <c r="N278" i="20" s="1" a="1"/>
  <c r="N278" i="20" s="1"/>
  <c r="V225" i="20"/>
  <c r="V284" i="20" s="1" a="1"/>
  <c r="V284" i="20" s="1"/>
  <c r="N223" i="20"/>
  <c r="N282" i="20" s="1" a="1"/>
  <c r="N282" i="20" s="1"/>
  <c r="V215" i="20"/>
  <c r="V274" i="20" s="1" a="1"/>
  <c r="V274" i="20" s="1"/>
  <c r="U270" i="20"/>
  <c r="N222" i="20"/>
  <c r="N314" i="20" s="1" a="1"/>
  <c r="N314" i="20" s="1"/>
  <c r="V217" i="20"/>
  <c r="V276" i="20" s="1" a="1"/>
  <c r="V276" i="20" s="1"/>
  <c r="N216" i="20"/>
  <c r="N275" i="20" s="1" a="1"/>
  <c r="N275" i="20" s="1"/>
  <c r="V226" i="20"/>
  <c r="V285" i="20" s="1" a="1"/>
  <c r="V285" i="20" s="1"/>
  <c r="N226" i="20"/>
  <c r="N285" i="20" s="1" a="1"/>
  <c r="N285" i="20" s="1"/>
  <c r="V219" i="20"/>
  <c r="V278" i="20" s="1" a="1"/>
  <c r="V278" i="20" s="1"/>
  <c r="N225" i="20"/>
  <c r="N284" i="20" s="1" a="1"/>
  <c r="N284" i="20" s="1"/>
  <c r="V222" i="20"/>
  <c r="V281" i="20" s="1" a="1"/>
  <c r="V281" i="20" s="1"/>
  <c r="N217" i="20"/>
  <c r="N276" i="20" s="1" a="1"/>
  <c r="N276" i="20" s="1"/>
  <c r="V220" i="20"/>
  <c r="V279" i="20" s="1" a="1"/>
  <c r="V279" i="20" s="1"/>
  <c r="N221" i="20"/>
  <c r="N280" i="20" s="1" a="1"/>
  <c r="N280" i="20" s="1"/>
  <c r="V218" i="20"/>
  <c r="V277" i="20" s="1" a="1"/>
  <c r="V277" i="20" s="1"/>
  <c r="N220" i="20"/>
  <c r="N279" i="20" s="1" a="1"/>
  <c r="N279" i="20" s="1"/>
  <c r="V223" i="20"/>
  <c r="V282" i="20" s="1" a="1"/>
  <c r="V282" i="20" s="1"/>
  <c r="V221" i="20"/>
  <c r="V280" i="20" s="1" a="1"/>
  <c r="V280" i="20" s="1"/>
  <c r="V224" i="20"/>
  <c r="V283" i="20" s="1" a="1"/>
  <c r="V283" i="20" s="1"/>
  <c r="AA369" i="20"/>
  <c r="AB366" i="20"/>
  <c r="AB350" i="20"/>
  <c r="AB384" i="20"/>
  <c r="AB355" i="20"/>
  <c r="AB389" i="20"/>
  <c r="AB390" i="20"/>
  <c r="AB356" i="20"/>
  <c r="AB393" i="20"/>
  <c r="AB359" i="20"/>
  <c r="L344" i="20"/>
  <c r="E36" i="23" s="1"/>
  <c r="L394" i="20"/>
  <c r="L422" i="20" s="1"/>
  <c r="AB383" i="20"/>
  <c r="AB349" i="20"/>
  <c r="T344" i="20"/>
  <c r="N36" i="23" s="1"/>
  <c r="AB348" i="20"/>
  <c r="AB357" i="20"/>
  <c r="AB391" i="20"/>
  <c r="AB358" i="20"/>
  <c r="AB392" i="20"/>
  <c r="AB354" i="20"/>
  <c r="AB388" i="20"/>
  <c r="AD140" i="20"/>
  <c r="W350" i="29" l="1"/>
  <c r="O383" i="26"/>
  <c r="O357" i="32"/>
  <c r="O358" i="29"/>
  <c r="O359" i="32"/>
  <c r="O383" i="25"/>
  <c r="O349" i="29"/>
  <c r="O383" i="32"/>
  <c r="O405" i="32" s="1"/>
  <c r="W352" i="29"/>
  <c r="O383" i="28"/>
  <c r="W351" i="29"/>
  <c r="W359" i="31"/>
  <c r="W355" i="29"/>
  <c r="O382" i="31"/>
  <c r="O394" i="31" s="1"/>
  <c r="O422" i="31" s="1"/>
  <c r="O353" i="32"/>
  <c r="O409" i="32" s="1"/>
  <c r="W359" i="29"/>
  <c r="W354" i="29"/>
  <c r="W353" i="32"/>
  <c r="P42" i="30"/>
  <c r="P49" i="30"/>
  <c r="X47" i="30"/>
  <c r="P43" i="30"/>
  <c r="X43" i="30"/>
  <c r="X48" i="30"/>
  <c r="X104" i="30" s="1"/>
  <c r="X121" i="30" s="1" a="1"/>
  <c r="X121" i="30" s="1"/>
  <c r="P46" i="30"/>
  <c r="X49" i="30"/>
  <c r="P47" i="30"/>
  <c r="X45" i="30"/>
  <c r="P41" i="30"/>
  <c r="P97" i="30" s="1"/>
  <c r="P114" i="30" s="1" a="1"/>
  <c r="P114" i="30" s="1"/>
  <c r="H15" i="30"/>
  <c r="AE276" i="29"/>
  <c r="W382" i="32"/>
  <c r="W83" i="30"/>
  <c r="W114" i="30" s="1" a="1"/>
  <c r="W114" i="30" s="1"/>
  <c r="P297" i="32" a="1"/>
  <c r="P297" i="32" s="1"/>
  <c r="P372" i="32" s="1"/>
  <c r="O88" i="30"/>
  <c r="O119" i="30" s="1" a="1"/>
  <c r="O119" i="30" s="1"/>
  <c r="X41" i="30"/>
  <c r="X40" i="30"/>
  <c r="P39" i="30"/>
  <c r="P146" i="30" s="1" a="1"/>
  <c r="P146" i="30" s="1"/>
  <c r="X38" i="30"/>
  <c r="P38" i="30"/>
  <c r="P94" i="30" s="1"/>
  <c r="P145" i="30" s="1" a="1"/>
  <c r="P145" i="30" s="1"/>
  <c r="P40" i="30"/>
  <c r="P96" i="30" s="1"/>
  <c r="P48" i="30"/>
  <c r="P104" i="30" s="1"/>
  <c r="P121" i="30" s="1" a="1"/>
  <c r="P121" i="30" s="1"/>
  <c r="P45" i="30"/>
  <c r="P101" i="30" s="1"/>
  <c r="P118" i="30" s="1" a="1"/>
  <c r="P118" i="30" s="1"/>
  <c r="P44" i="30"/>
  <c r="P100" i="30" s="1"/>
  <c r="P117" i="30" s="1" a="1"/>
  <c r="P117" i="30" s="1"/>
  <c r="X39" i="30"/>
  <c r="X146" i="30" s="1" a="1"/>
  <c r="X146" i="30" s="1"/>
  <c r="X44" i="30"/>
  <c r="X46" i="30"/>
  <c r="X102" i="30" s="1"/>
  <c r="X119" i="30" s="1" a="1"/>
  <c r="X119" i="30" s="1"/>
  <c r="AF138" i="33"/>
  <c r="O157" i="31"/>
  <c r="AF152" i="33"/>
  <c r="AF135" i="33"/>
  <c r="O411" i="29"/>
  <c r="P301" i="32" a="1"/>
  <c r="P301" i="32" s="1"/>
  <c r="P376" i="32" s="1"/>
  <c r="P277" i="31" a="1"/>
  <c r="P277" i="31" s="1"/>
  <c r="X291" i="26" a="1"/>
  <c r="X291" i="26" s="1"/>
  <c r="X366" i="26" s="1"/>
  <c r="AF150" i="33"/>
  <c r="P95" i="32"/>
  <c r="P112" i="32" s="1" a="1"/>
  <c r="P112" i="32" s="1"/>
  <c r="P293" i="31" a="1"/>
  <c r="P293" i="31" s="1"/>
  <c r="P368" i="31" s="1"/>
  <c r="AF155" i="33"/>
  <c r="O413" i="32"/>
  <c r="AF147" i="33"/>
  <c r="AE316" i="29"/>
  <c r="AE391" i="29"/>
  <c r="O411" i="31"/>
  <c r="O413" i="31"/>
  <c r="O414" i="29"/>
  <c r="O405" i="29"/>
  <c r="O415" i="32"/>
  <c r="O407" i="32"/>
  <c r="AF133" i="33"/>
  <c r="O415" i="31"/>
  <c r="AF140" i="26"/>
  <c r="AF140" i="25"/>
  <c r="AF140" i="31"/>
  <c r="X313" i="29" a="1"/>
  <c r="X313" i="29" s="1"/>
  <c r="X388" i="29" s="1"/>
  <c r="X298" i="26" a="1"/>
  <c r="X298" i="26" s="1"/>
  <c r="X373" i="26" s="1"/>
  <c r="W382" i="31"/>
  <c r="O408" i="32"/>
  <c r="W382" i="29"/>
  <c r="O354" i="32"/>
  <c r="O410" i="32" s="1"/>
  <c r="AE374" i="29"/>
  <c r="AE299" i="29"/>
  <c r="P56" i="30"/>
  <c r="X282" i="26" a="1"/>
  <c r="X282" i="26" s="1"/>
  <c r="X274" i="29" a="1"/>
  <c r="X274" i="29" s="1"/>
  <c r="P140" i="33"/>
  <c r="O408" i="31"/>
  <c r="AE146" i="31"/>
  <c r="AF146" i="31"/>
  <c r="AF140" i="28"/>
  <c r="P285" i="31" a="1"/>
  <c r="P285" i="31" s="1"/>
  <c r="AE146" i="26"/>
  <c r="AE140" i="33"/>
  <c r="AF140" i="30"/>
  <c r="AF140" i="32"/>
  <c r="AE146" i="25"/>
  <c r="O89" i="30"/>
  <c r="O120" i="30" s="1" a="1"/>
  <c r="O120" i="30" s="1"/>
  <c r="P281" i="32" a="1"/>
  <c r="P281" i="32" s="1"/>
  <c r="AF140" i="27"/>
  <c r="P97" i="31"/>
  <c r="P114" i="31" s="1" a="1"/>
  <c r="P114" i="31" s="1"/>
  <c r="AF140" i="29"/>
  <c r="AE281" i="25"/>
  <c r="P285" i="32" a="1"/>
  <c r="P285" i="32" s="1"/>
  <c r="X316" i="26" a="1"/>
  <c r="X316" i="26" s="1"/>
  <c r="X391" i="26" s="1"/>
  <c r="AE314" i="30"/>
  <c r="W389" i="30"/>
  <c r="AE389" i="30" s="1"/>
  <c r="W388" i="27"/>
  <c r="W393" i="30"/>
  <c r="AE312" i="30"/>
  <c r="W387" i="30"/>
  <c r="AE387" i="30" s="1"/>
  <c r="AE310" i="30"/>
  <c r="W385" i="30"/>
  <c r="AE385" i="30" s="1"/>
  <c r="W387" i="27"/>
  <c r="W385" i="27"/>
  <c r="AE309" i="27"/>
  <c r="W384" i="27"/>
  <c r="AE384" i="27" s="1"/>
  <c r="AE313" i="30"/>
  <c r="W388" i="30"/>
  <c r="AE388" i="30" s="1"/>
  <c r="AE317" i="27"/>
  <c r="W392" i="27"/>
  <c r="AE392" i="27" s="1"/>
  <c r="AE309" i="30"/>
  <c r="W384" i="30"/>
  <c r="AE384" i="30" s="1"/>
  <c r="W390" i="30"/>
  <c r="AE307" i="27"/>
  <c r="W319" i="27"/>
  <c r="W386" i="30"/>
  <c r="AE386" i="30" s="1"/>
  <c r="AE311" i="30"/>
  <c r="W392" i="30"/>
  <c r="AE392" i="30" s="1"/>
  <c r="AE317" i="30"/>
  <c r="AE308" i="30"/>
  <c r="W391" i="30"/>
  <c r="AE391" i="30" s="1"/>
  <c r="AE316" i="30"/>
  <c r="X221" i="33"/>
  <c r="W313" i="33" a="1"/>
  <c r="W313" i="33" s="1"/>
  <c r="W296" i="33" a="1"/>
  <c r="W296" i="33" s="1"/>
  <c r="P221" i="33"/>
  <c r="O313" i="33" a="1"/>
  <c r="O313" i="33" s="1"/>
  <c r="O388" i="33" s="1"/>
  <c r="O296" i="33" a="1"/>
  <c r="O296" i="33" s="1"/>
  <c r="O371" i="33" s="1"/>
  <c r="P275" i="26" a="1"/>
  <c r="P275" i="26" s="1"/>
  <c r="P291" i="26" a="1"/>
  <c r="P291" i="26" s="1"/>
  <c r="P366" i="26" s="1"/>
  <c r="P280" i="28" a="1"/>
  <c r="P280" i="28" s="1"/>
  <c r="P296" i="28" a="1"/>
  <c r="P296" i="28" s="1"/>
  <c r="P371" i="28" s="1"/>
  <c r="P282" i="25" a="1"/>
  <c r="P282" i="25" s="1"/>
  <c r="P298" i="25" a="1"/>
  <c r="P298" i="25" s="1"/>
  <c r="P373" i="25" s="1"/>
  <c r="X280" i="32" a="1"/>
  <c r="X280" i="32" s="1"/>
  <c r="X354" i="32" s="1"/>
  <c r="X296" i="32" a="1"/>
  <c r="X296" i="32" s="1"/>
  <c r="X290" i="29" a="1"/>
  <c r="X290" i="29" s="1"/>
  <c r="X307" i="29" a="1"/>
  <c r="X307" i="29" s="1"/>
  <c r="X280" i="31" a="1"/>
  <c r="X280" i="31" s="1"/>
  <c r="X296" i="31" a="1"/>
  <c r="X296" i="31" s="1"/>
  <c r="P301" i="31" a="1"/>
  <c r="P301" i="31" s="1"/>
  <c r="P376" i="31" s="1"/>
  <c r="P278" i="32" a="1"/>
  <c r="P278" i="32" s="1"/>
  <c r="P294" i="32" a="1"/>
  <c r="P294" i="32" s="1"/>
  <c r="P369" i="32" s="1"/>
  <c r="X277" i="26" a="1"/>
  <c r="X277" i="26" s="1"/>
  <c r="X293" i="26" a="1"/>
  <c r="X293" i="26" s="1"/>
  <c r="X285" i="25" a="1"/>
  <c r="X285" i="25" s="1"/>
  <c r="X301" i="25" a="1"/>
  <c r="X301" i="25" s="1"/>
  <c r="AE314" i="29"/>
  <c r="W389" i="29"/>
  <c r="AE389" i="29" s="1"/>
  <c r="W392" i="25"/>
  <c r="AE392" i="25" s="1"/>
  <c r="AE317" i="25"/>
  <c r="O315" i="30" a="1"/>
  <c r="O315" i="30" s="1"/>
  <c r="O390" i="30" s="1"/>
  <c r="X314" i="25" a="1"/>
  <c r="X314" i="25" s="1"/>
  <c r="X309" i="28" a="1"/>
  <c r="X309" i="28" s="1"/>
  <c r="W301" i="30" a="1"/>
  <c r="W301" i="30" s="1"/>
  <c r="W365" i="32"/>
  <c r="W302" i="32"/>
  <c r="W378" i="32" s="1"/>
  <c r="AE290" i="32"/>
  <c r="O310" i="27" a="1"/>
  <c r="O310" i="27" s="1"/>
  <c r="O385" i="27" s="1"/>
  <c r="W388" i="31"/>
  <c r="AE388" i="31" s="1"/>
  <c r="AE313" i="31"/>
  <c r="P316" i="26" a="1"/>
  <c r="P316" i="26" s="1"/>
  <c r="W372" i="32"/>
  <c r="AE372" i="32" s="1"/>
  <c r="AE297" i="32"/>
  <c r="W376" i="32"/>
  <c r="AE376" i="32" s="1"/>
  <c r="AE301" i="32"/>
  <c r="O312" i="27" a="1"/>
  <c r="O312" i="27" s="1"/>
  <c r="O387" i="27" s="1"/>
  <c r="X313" i="25" a="1"/>
  <c r="X313" i="25" s="1"/>
  <c r="P315" i="26" a="1"/>
  <c r="P315" i="26" s="1"/>
  <c r="P390" i="26" s="1"/>
  <c r="W385" i="29"/>
  <c r="AE385" i="29" s="1"/>
  <c r="AE310" i="29"/>
  <c r="P312" i="25" a="1"/>
  <c r="P312" i="25" s="1"/>
  <c r="P387" i="25" s="1"/>
  <c r="AE311" i="26"/>
  <c r="W386" i="26"/>
  <c r="AE386" i="26" s="1"/>
  <c r="W393" i="28"/>
  <c r="AE393" i="28" s="1"/>
  <c r="AE318" i="28"/>
  <c r="P317" i="28" a="1"/>
  <c r="P317" i="28" s="1"/>
  <c r="P392" i="28" s="1"/>
  <c r="O319" i="26"/>
  <c r="P310" i="31" a="1"/>
  <c r="P310" i="31" s="1"/>
  <c r="P385" i="31" s="1"/>
  <c r="W297" i="30" a="1"/>
  <c r="W297" i="30" s="1"/>
  <c r="W374" i="31"/>
  <c r="AE374" i="31" s="1"/>
  <c r="AE299" i="31"/>
  <c r="O313" i="27" a="1"/>
  <c r="O313" i="27" s="1"/>
  <c r="O388" i="27" s="1"/>
  <c r="X310" i="25" a="1"/>
  <c r="X310" i="25" s="1"/>
  <c r="W383" i="32"/>
  <c r="AE383" i="32" s="1"/>
  <c r="AE308" i="32"/>
  <c r="AE312" i="28"/>
  <c r="W387" i="28"/>
  <c r="AE387" i="28" s="1"/>
  <c r="X317" i="26" a="1"/>
  <c r="X317" i="26" s="1"/>
  <c r="O318" i="30" a="1"/>
  <c r="O318" i="30" s="1"/>
  <c r="O393" i="30" s="1"/>
  <c r="X216" i="33"/>
  <c r="W308" i="33" a="1"/>
  <c r="W308" i="33" s="1"/>
  <c r="W291" i="33" a="1"/>
  <c r="W291" i="33" s="1"/>
  <c r="P215" i="33"/>
  <c r="O307" i="33" a="1"/>
  <c r="O307" i="33" s="1"/>
  <c r="O290" i="33" a="1"/>
  <c r="O290" i="33" s="1"/>
  <c r="P276" i="26" a="1"/>
  <c r="P276" i="26" s="1"/>
  <c r="P292" i="26" a="1"/>
  <c r="P292" i="26" s="1"/>
  <c r="P367" i="26" s="1"/>
  <c r="P291" i="28" a="1"/>
  <c r="P291" i="28" s="1"/>
  <c r="P366" i="28" s="1"/>
  <c r="P274" i="25" a="1"/>
  <c r="P274" i="25" s="1"/>
  <c r="P307" i="25" a="1"/>
  <c r="P307" i="25" s="1"/>
  <c r="P290" i="25" a="1"/>
  <c r="P290" i="25" s="1"/>
  <c r="X281" i="32" a="1"/>
  <c r="X281" i="32" s="1"/>
  <c r="X297" i="32" a="1"/>
  <c r="X297" i="32" s="1"/>
  <c r="X277" i="29" a="1"/>
  <c r="X277" i="29" s="1"/>
  <c r="X293" i="29" a="1"/>
  <c r="X293" i="29" s="1"/>
  <c r="X285" i="31" a="1"/>
  <c r="X285" i="31" s="1"/>
  <c r="X301" i="31" a="1"/>
  <c r="X301" i="31" s="1"/>
  <c r="P282" i="31" a="1"/>
  <c r="P282" i="31" s="1"/>
  <c r="P298" i="31" a="1"/>
  <c r="P298" i="31" s="1"/>
  <c r="P373" i="31" s="1"/>
  <c r="P284" i="32" a="1"/>
  <c r="P284" i="32" s="1"/>
  <c r="P300" i="32" a="1"/>
  <c r="P300" i="32" s="1"/>
  <c r="P375" i="32" s="1"/>
  <c r="X285" i="26" a="1"/>
  <c r="X285" i="26" s="1"/>
  <c r="X301" i="26" a="1"/>
  <c r="X301" i="26" s="1"/>
  <c r="X283" i="25" a="1"/>
  <c r="X283" i="25" s="1"/>
  <c r="X299" i="25" a="1"/>
  <c r="X299" i="25" s="1"/>
  <c r="X314" i="29" a="1"/>
  <c r="X314" i="29" s="1"/>
  <c r="X317" i="25" a="1"/>
  <c r="X317" i="25" s="1"/>
  <c r="P309" i="32" a="1"/>
  <c r="P309" i="32" s="1"/>
  <c r="P384" i="32" s="1"/>
  <c r="AE301" i="29"/>
  <c r="W376" i="29"/>
  <c r="AE376" i="29" s="1"/>
  <c r="W319" i="32"/>
  <c r="AE307" i="32"/>
  <c r="X313" i="31" a="1"/>
  <c r="X313" i="31" s="1"/>
  <c r="W365" i="30"/>
  <c r="W389" i="32"/>
  <c r="AE389" i="32" s="1"/>
  <c r="AE314" i="32"/>
  <c r="P311" i="28" a="1"/>
  <c r="P311" i="28" s="1"/>
  <c r="P386" i="28" s="1"/>
  <c r="W393" i="32"/>
  <c r="AE393" i="32" s="1"/>
  <c r="AE318" i="32"/>
  <c r="AF131" i="33"/>
  <c r="P309" i="25" a="1"/>
  <c r="P309" i="25" s="1"/>
  <c r="P384" i="25" s="1"/>
  <c r="W299" i="30" a="1"/>
  <c r="W299" i="30" s="1"/>
  <c r="X310" i="29" a="1"/>
  <c r="X310" i="29" s="1"/>
  <c r="AE146" i="32"/>
  <c r="X311" i="26" a="1"/>
  <c r="X311" i="26" s="1"/>
  <c r="X318" i="28" a="1"/>
  <c r="X318" i="28" s="1"/>
  <c r="AE293" i="26"/>
  <c r="W368" i="26"/>
  <c r="AE368" i="26" s="1"/>
  <c r="P313" i="32" a="1"/>
  <c r="P313" i="32" s="1"/>
  <c r="P388" i="32" s="1"/>
  <c r="O291" i="30" a="1"/>
  <c r="O291" i="30" s="1"/>
  <c r="O366" i="30" s="1"/>
  <c r="AE316" i="31"/>
  <c r="W391" i="31"/>
  <c r="AE391" i="31" s="1"/>
  <c r="X308" i="32" a="1"/>
  <c r="X308" i="32" s="1"/>
  <c r="O294" i="27" a="1"/>
  <c r="O294" i="27" s="1"/>
  <c r="O369" i="27" s="1"/>
  <c r="X312" i="28" a="1"/>
  <c r="X312" i="28" s="1"/>
  <c r="P217" i="33"/>
  <c r="O309" i="33" a="1"/>
  <c r="O309" i="33" s="1"/>
  <c r="O384" i="33" s="1"/>
  <c r="O292" i="33" a="1"/>
  <c r="O292" i="33" s="1"/>
  <c r="O367" i="33" s="1"/>
  <c r="P278" i="26" a="1"/>
  <c r="P278" i="26" s="1"/>
  <c r="P294" i="26" a="1"/>
  <c r="P294" i="26" s="1"/>
  <c r="P369" i="26" s="1"/>
  <c r="P283" i="28" a="1"/>
  <c r="P283" i="28" s="1"/>
  <c r="P316" i="28" a="1"/>
  <c r="P316" i="28" s="1"/>
  <c r="P391" i="28" s="1"/>
  <c r="P299" i="28" a="1"/>
  <c r="P299" i="28" s="1"/>
  <c r="P374" i="28" s="1"/>
  <c r="X279" i="28" a="1"/>
  <c r="X279" i="28" s="1"/>
  <c r="X295" i="28" a="1"/>
  <c r="X295" i="28" s="1"/>
  <c r="X283" i="32" a="1"/>
  <c r="X283" i="32" s="1"/>
  <c r="X299" i="32" a="1"/>
  <c r="X299" i="32" s="1"/>
  <c r="X285" i="29" a="1"/>
  <c r="X285" i="29" s="1"/>
  <c r="X301" i="29" a="1"/>
  <c r="X301" i="29" s="1"/>
  <c r="X275" i="31" a="1"/>
  <c r="X275" i="31" s="1"/>
  <c r="X291" i="31" a="1"/>
  <c r="X291" i="31" s="1"/>
  <c r="P276" i="31" a="1"/>
  <c r="P276" i="31" s="1"/>
  <c r="P292" i="31" a="1"/>
  <c r="P292" i="31" s="1"/>
  <c r="P367" i="31" s="1"/>
  <c r="P299" i="32" a="1"/>
  <c r="P299" i="32" s="1"/>
  <c r="P374" i="32" s="1"/>
  <c r="X283" i="26" a="1"/>
  <c r="X283" i="26" s="1"/>
  <c r="X299" i="26" a="1"/>
  <c r="X299" i="26" s="1"/>
  <c r="X275" i="25" a="1"/>
  <c r="X275" i="25" s="1"/>
  <c r="X291" i="25" a="1"/>
  <c r="X291" i="25" s="1"/>
  <c r="O302" i="32"/>
  <c r="O378" i="32" s="1"/>
  <c r="O365" i="32"/>
  <c r="O377" i="32" s="1"/>
  <c r="O421" i="32" s="1"/>
  <c r="P309" i="31" a="1"/>
  <c r="P309" i="31" s="1"/>
  <c r="P384" i="31" s="1"/>
  <c r="W290" i="27" a="1"/>
  <c r="W290" i="27" s="1"/>
  <c r="AE318" i="29"/>
  <c r="W393" i="29"/>
  <c r="AE393" i="29" s="1"/>
  <c r="AE307" i="30"/>
  <c r="W319" i="30"/>
  <c r="X314" i="32" a="1"/>
  <c r="X314" i="32" s="1"/>
  <c r="X318" i="32" a="1"/>
  <c r="X318" i="32" s="1"/>
  <c r="AF148" i="33"/>
  <c r="O297" i="30" a="1"/>
  <c r="O297" i="30" s="1"/>
  <c r="O372" i="30" s="1"/>
  <c r="O302" i="25"/>
  <c r="O378" i="25" s="1"/>
  <c r="O365" i="25"/>
  <c r="O377" i="25" s="1"/>
  <c r="O421" i="25" s="1"/>
  <c r="W385" i="26"/>
  <c r="AE385" i="26" s="1"/>
  <c r="AE310" i="26"/>
  <c r="P316" i="31" a="1"/>
  <c r="P316" i="31" s="1"/>
  <c r="P391" i="31" s="1"/>
  <c r="W293" i="30" a="1"/>
  <c r="W293" i="30" s="1"/>
  <c r="W368" i="32"/>
  <c r="AE368" i="32" s="1"/>
  <c r="AE293" i="32"/>
  <c r="X316" i="31" a="1"/>
  <c r="X316" i="31" s="1"/>
  <c r="W366" i="31"/>
  <c r="AE366" i="31" s="1"/>
  <c r="AE291" i="31"/>
  <c r="P316" i="32" a="1"/>
  <c r="P316" i="32" s="1"/>
  <c r="P391" i="32" s="1"/>
  <c r="O302" i="28"/>
  <c r="O378" i="28" s="1"/>
  <c r="O365" i="28"/>
  <c r="O377" i="28" s="1"/>
  <c r="O421" i="28" s="1"/>
  <c r="P220" i="33"/>
  <c r="O312" i="33" a="1"/>
  <c r="O312" i="33" s="1"/>
  <c r="O387" i="33" s="1"/>
  <c r="O295" i="33" a="1"/>
  <c r="O295" i="33" s="1"/>
  <c r="O370" i="33" s="1"/>
  <c r="AE277" i="29"/>
  <c r="P281" i="26" a="1"/>
  <c r="P281" i="26" s="1"/>
  <c r="P314" i="26" a="1"/>
  <c r="P314" i="26" s="1"/>
  <c r="P389" i="26" s="1"/>
  <c r="P297" i="26" a="1"/>
  <c r="P297" i="26" s="1"/>
  <c r="P372" i="26" s="1"/>
  <c r="P285" i="28" a="1"/>
  <c r="P285" i="28" s="1"/>
  <c r="P301" i="28" a="1"/>
  <c r="P301" i="28" s="1"/>
  <c r="P376" i="28" s="1"/>
  <c r="X275" i="28" a="1"/>
  <c r="X275" i="28" s="1"/>
  <c r="X291" i="28" a="1"/>
  <c r="X291" i="28" s="1"/>
  <c r="X279" i="32" a="1"/>
  <c r="X279" i="32" s="1"/>
  <c r="X295" i="32" a="1"/>
  <c r="X295" i="32" s="1"/>
  <c r="X280" i="29" a="1"/>
  <c r="X280" i="29" s="1"/>
  <c r="X296" i="29" a="1"/>
  <c r="X296" i="29" s="1"/>
  <c r="P274" i="29" a="1"/>
  <c r="P274" i="29" s="1"/>
  <c r="P307" i="29" a="1"/>
  <c r="P307" i="29" s="1"/>
  <c r="P290" i="29" a="1"/>
  <c r="P290" i="29" s="1"/>
  <c r="X283" i="31" a="1"/>
  <c r="X283" i="31" s="1"/>
  <c r="X299" i="31" a="1"/>
  <c r="X299" i="31" s="1"/>
  <c r="P295" i="31" a="1"/>
  <c r="P295" i="31" s="1"/>
  <c r="P370" i="31" s="1"/>
  <c r="P276" i="32" a="1"/>
  <c r="P276" i="32" s="1"/>
  <c r="P292" i="32" a="1"/>
  <c r="P292" i="32" s="1"/>
  <c r="P367" i="32" s="1"/>
  <c r="X278" i="26" a="1"/>
  <c r="X278" i="26" s="1"/>
  <c r="X294" i="26" a="1"/>
  <c r="X294" i="26" s="1"/>
  <c r="X280" i="25" a="1"/>
  <c r="X280" i="25" s="1"/>
  <c r="X296" i="25" a="1"/>
  <c r="X296" i="25" s="1"/>
  <c r="X52" i="30"/>
  <c r="X94" i="30" s="1"/>
  <c r="W145" i="30" a="1"/>
  <c r="W145" i="30" s="1"/>
  <c r="W382" i="30" s="1"/>
  <c r="O319" i="32"/>
  <c r="O296" i="30" a="1"/>
  <c r="O296" i="30" s="1"/>
  <c r="O371" i="30" s="1"/>
  <c r="X318" i="29" a="1"/>
  <c r="X318" i="29" s="1"/>
  <c r="P318" i="31" a="1"/>
  <c r="P318" i="31" s="1"/>
  <c r="P393" i="31" s="1"/>
  <c r="W293" i="27" a="1"/>
  <c r="W293" i="27" s="1"/>
  <c r="W373" i="29"/>
  <c r="AE373" i="29" s="1"/>
  <c r="AE298" i="29"/>
  <c r="W373" i="27"/>
  <c r="W296" i="27" a="1"/>
  <c r="W296" i="27" s="1"/>
  <c r="W366" i="29"/>
  <c r="AE366" i="29" s="1"/>
  <c r="AE291" i="29"/>
  <c r="O319" i="25"/>
  <c r="X310" i="26" a="1"/>
  <c r="X310" i="26" s="1"/>
  <c r="P314" i="32" a="1"/>
  <c r="P314" i="32" s="1"/>
  <c r="P389" i="32" s="1"/>
  <c r="O293" i="30" a="1"/>
  <c r="O293" i="30" s="1"/>
  <c r="O368" i="30" s="1"/>
  <c r="AE310" i="32"/>
  <c r="W385" i="32"/>
  <c r="AE385" i="32" s="1"/>
  <c r="AE294" i="25"/>
  <c r="W369" i="25"/>
  <c r="AE369" i="25" s="1"/>
  <c r="AE293" i="28"/>
  <c r="W368" i="28"/>
  <c r="AE368" i="28" s="1"/>
  <c r="W383" i="31"/>
  <c r="AE383" i="31" s="1"/>
  <c r="AE308" i="31"/>
  <c r="P317" i="26" a="1"/>
  <c r="P317" i="26" s="1"/>
  <c r="P392" i="26" s="1"/>
  <c r="AE297" i="31"/>
  <c r="W372" i="31"/>
  <c r="AE372" i="31" s="1"/>
  <c r="O319" i="28"/>
  <c r="P225" i="33"/>
  <c r="O317" i="33" a="1"/>
  <c r="O317" i="33" s="1"/>
  <c r="O392" i="33" s="1"/>
  <c r="O300" i="33" a="1"/>
  <c r="O300" i="33" s="1"/>
  <c r="O375" i="33" s="1"/>
  <c r="P277" i="28" a="1"/>
  <c r="P277" i="28" s="1"/>
  <c r="P310" i="28" a="1"/>
  <c r="P310" i="28" s="1"/>
  <c r="P385" i="28" s="1"/>
  <c r="P293" i="28" a="1"/>
  <c r="P293" i="28" s="1"/>
  <c r="P368" i="28" s="1"/>
  <c r="X283" i="28" a="1"/>
  <c r="X283" i="28" s="1"/>
  <c r="X299" i="28" a="1"/>
  <c r="X299" i="28" s="1"/>
  <c r="X284" i="32" a="1"/>
  <c r="X284" i="32" s="1"/>
  <c r="X300" i="32" a="1"/>
  <c r="X300" i="32" s="1"/>
  <c r="X275" i="29" a="1"/>
  <c r="X275" i="29" s="1"/>
  <c r="X308" i="29" a="1"/>
  <c r="X308" i="29" s="1"/>
  <c r="X291" i="29" a="1"/>
  <c r="X291" i="29" s="1"/>
  <c r="P280" i="29" a="1"/>
  <c r="P280" i="29" s="1"/>
  <c r="P296" i="29" a="1"/>
  <c r="P296" i="29" s="1"/>
  <c r="P371" i="29" s="1"/>
  <c r="P274" i="31" a="1"/>
  <c r="P274" i="31" s="1"/>
  <c r="P290" i="31" a="1"/>
  <c r="P290" i="31" s="1"/>
  <c r="P307" i="31" a="1"/>
  <c r="P307" i="31" s="1"/>
  <c r="P280" i="32" a="1"/>
  <c r="P280" i="32" s="1"/>
  <c r="P296" i="32" a="1"/>
  <c r="P296" i="32" s="1"/>
  <c r="P371" i="32" s="1"/>
  <c r="P314" i="28" a="1"/>
  <c r="P314" i="28" s="1"/>
  <c r="P389" i="28" s="1"/>
  <c r="O301" i="27" a="1"/>
  <c r="O301" i="27" s="1"/>
  <c r="O376" i="27" s="1"/>
  <c r="AE315" i="29"/>
  <c r="W390" i="29"/>
  <c r="AE390" i="29" s="1"/>
  <c r="P308" i="25" a="1"/>
  <c r="P308" i="25" s="1"/>
  <c r="AE315" i="27"/>
  <c r="W390" i="27"/>
  <c r="AE390" i="27" s="1"/>
  <c r="P311" i="29" a="1"/>
  <c r="P311" i="29" s="1"/>
  <c r="P386" i="29" s="1"/>
  <c r="P309" i="28" a="1"/>
  <c r="P309" i="28" s="1"/>
  <c r="P384" i="28" s="1"/>
  <c r="W367" i="25"/>
  <c r="AE367" i="25" s="1"/>
  <c r="AE292" i="25"/>
  <c r="P308" i="32" a="1"/>
  <c r="P308" i="32" s="1"/>
  <c r="P383" i="32" s="1"/>
  <c r="P313" i="26" a="1"/>
  <c r="P313" i="26" s="1"/>
  <c r="P388" i="26" s="1"/>
  <c r="AE308" i="29"/>
  <c r="W383" i="29"/>
  <c r="AE383" i="29" s="1"/>
  <c r="W367" i="32"/>
  <c r="AE367" i="32" s="1"/>
  <c r="AE292" i="32"/>
  <c r="X310" i="32" a="1"/>
  <c r="X310" i="32" s="1"/>
  <c r="O299" i="27" a="1"/>
  <c r="O299" i="27" s="1"/>
  <c r="O374" i="27" s="1"/>
  <c r="W386" i="25"/>
  <c r="AE386" i="25" s="1"/>
  <c r="AE311" i="25"/>
  <c r="W385" i="28"/>
  <c r="AE385" i="28" s="1"/>
  <c r="AE310" i="28"/>
  <c r="P316" i="29" a="1"/>
  <c r="P316" i="29" s="1"/>
  <c r="P391" i="29" s="1"/>
  <c r="X308" i="31" a="1"/>
  <c r="X308" i="31" s="1"/>
  <c r="P310" i="25" a="1"/>
  <c r="P310" i="25" s="1"/>
  <c r="P385" i="25" s="1"/>
  <c r="AE290" i="25"/>
  <c r="W302" i="25"/>
  <c r="W378" i="25" s="1"/>
  <c r="W365" i="25"/>
  <c r="AE314" i="31"/>
  <c r="W389" i="31"/>
  <c r="AE389" i="31" s="1"/>
  <c r="P223" i="33"/>
  <c r="O315" i="33" a="1"/>
  <c r="O315" i="33" s="1"/>
  <c r="O390" i="33" s="1"/>
  <c r="O298" i="33" a="1"/>
  <c r="O298" i="33" s="1"/>
  <c r="O373" i="33" s="1"/>
  <c r="P274" i="28" a="1"/>
  <c r="P274" i="28" s="1"/>
  <c r="P290" i="28" a="1"/>
  <c r="P290" i="28" s="1"/>
  <c r="P307" i="28" a="1"/>
  <c r="P307" i="28" s="1"/>
  <c r="X282" i="28" a="1"/>
  <c r="X282" i="28" s="1"/>
  <c r="X298" i="28" a="1"/>
  <c r="X298" i="28" s="1"/>
  <c r="X274" i="32" a="1"/>
  <c r="X274" i="32" s="1"/>
  <c r="X290" i="32" a="1"/>
  <c r="X290" i="32" s="1"/>
  <c r="X307" i="32" a="1"/>
  <c r="X307" i="32" s="1"/>
  <c r="X283" i="29" a="1"/>
  <c r="X283" i="29" s="1"/>
  <c r="X357" i="29" s="1"/>
  <c r="X299" i="29" a="1"/>
  <c r="X299" i="29" s="1"/>
  <c r="P284" i="29" a="1"/>
  <c r="P284" i="29" s="1"/>
  <c r="P300" i="29" a="1"/>
  <c r="P300" i="29" s="1"/>
  <c r="P375" i="29" s="1"/>
  <c r="X282" i="27" a="1"/>
  <c r="X282" i="27" s="1"/>
  <c r="X298" i="27" a="1"/>
  <c r="X298" i="27" s="1"/>
  <c r="P299" i="31" a="1"/>
  <c r="P299" i="31" s="1"/>
  <c r="P374" i="31" s="1"/>
  <c r="P279" i="32" a="1"/>
  <c r="P279" i="32" s="1"/>
  <c r="P295" i="32" a="1"/>
  <c r="P295" i="32" s="1"/>
  <c r="P370" i="32" s="1"/>
  <c r="W372" i="27"/>
  <c r="W367" i="31"/>
  <c r="AE367" i="31" s="1"/>
  <c r="AE292" i="31"/>
  <c r="X315" i="29" a="1"/>
  <c r="X315" i="29" s="1"/>
  <c r="O290" i="27" a="1"/>
  <c r="O290" i="27" s="1"/>
  <c r="X315" i="27" a="1"/>
  <c r="X315" i="27" s="1"/>
  <c r="P311" i="32" a="1"/>
  <c r="P311" i="32" s="1"/>
  <c r="P386" i="32" s="1"/>
  <c r="O300" i="27" a="1"/>
  <c r="O300" i="27" s="1"/>
  <c r="O375" i="27" s="1"/>
  <c r="W384" i="25"/>
  <c r="AE384" i="25" s="1"/>
  <c r="AE309" i="25"/>
  <c r="W373" i="32"/>
  <c r="AE373" i="32" s="1"/>
  <c r="AE298" i="32"/>
  <c r="P314" i="31" a="1"/>
  <c r="P314" i="31" s="1"/>
  <c r="P389" i="31" s="1"/>
  <c r="W291" i="30" a="1"/>
  <c r="W291" i="30" s="1"/>
  <c r="AE309" i="32"/>
  <c r="W384" i="32"/>
  <c r="AE384" i="32" s="1"/>
  <c r="W376" i="25"/>
  <c r="AE376" i="25" s="1"/>
  <c r="AE301" i="25"/>
  <c r="W374" i="27"/>
  <c r="X311" i="25" a="1"/>
  <c r="X311" i="25" s="1"/>
  <c r="X310" i="28" a="1"/>
  <c r="X310" i="28" s="1"/>
  <c r="AE292" i="26"/>
  <c r="W367" i="26"/>
  <c r="AE367" i="26" s="1"/>
  <c r="W371" i="28"/>
  <c r="AE371" i="28" s="1"/>
  <c r="AE296" i="28"/>
  <c r="AE307" i="25"/>
  <c r="W319" i="25"/>
  <c r="X314" i="31" a="1"/>
  <c r="X314" i="31" s="1"/>
  <c r="O302" i="29"/>
  <c r="O378" i="29" s="1"/>
  <c r="O365" i="29"/>
  <c r="O377" i="29" s="1"/>
  <c r="O421" i="29" s="1"/>
  <c r="X224" i="33"/>
  <c r="W316" i="33" a="1"/>
  <c r="W316" i="33" s="1"/>
  <c r="W299" i="33" a="1"/>
  <c r="W299" i="33" s="1"/>
  <c r="P224" i="33"/>
  <c r="O316" i="33" a="1"/>
  <c r="O316" i="33" s="1"/>
  <c r="O391" i="33" s="1"/>
  <c r="O299" i="33" a="1"/>
  <c r="O299" i="33" s="1"/>
  <c r="O374" i="33" s="1"/>
  <c r="P285" i="25" a="1"/>
  <c r="P285" i="25" s="1"/>
  <c r="P301" i="25" a="1"/>
  <c r="P301" i="25" s="1"/>
  <c r="P376" i="25" s="1"/>
  <c r="X278" i="28" a="1"/>
  <c r="X278" i="28" s="1"/>
  <c r="X294" i="28" a="1"/>
  <c r="X294" i="28" s="1"/>
  <c r="X282" i="32" a="1"/>
  <c r="X282" i="32" s="1"/>
  <c r="X298" i="32" a="1"/>
  <c r="X298" i="32" s="1"/>
  <c r="X278" i="29" a="1"/>
  <c r="X278" i="29" s="1"/>
  <c r="X294" i="29" a="1"/>
  <c r="X294" i="29" s="1"/>
  <c r="P275" i="29" a="1"/>
  <c r="P275" i="29" s="1"/>
  <c r="P291" i="29" a="1"/>
  <c r="P291" i="29" s="1"/>
  <c r="P366" i="29" s="1"/>
  <c r="X285" i="27" a="1"/>
  <c r="X285" i="27" s="1"/>
  <c r="X301" i="27" a="1"/>
  <c r="X301" i="27" s="1"/>
  <c r="P282" i="32" a="1"/>
  <c r="P282" i="32" s="1"/>
  <c r="P298" i="32" a="1"/>
  <c r="P298" i="32" s="1"/>
  <c r="P373" i="32" s="1"/>
  <c r="W389" i="27"/>
  <c r="AE389" i="27" s="1"/>
  <c r="AE314" i="27"/>
  <c r="W384" i="31"/>
  <c r="AE384" i="31" s="1"/>
  <c r="AE309" i="31"/>
  <c r="AE300" i="31"/>
  <c r="W375" i="31"/>
  <c r="AE375" i="31" s="1"/>
  <c r="W375" i="29"/>
  <c r="AE375" i="29" s="1"/>
  <c r="AE300" i="29"/>
  <c r="W370" i="31"/>
  <c r="AE370" i="31" s="1"/>
  <c r="AE295" i="31"/>
  <c r="W369" i="31"/>
  <c r="AE369" i="31" s="1"/>
  <c r="AE294" i="31"/>
  <c r="AE295" i="32"/>
  <c r="W370" i="32"/>
  <c r="AE370" i="32" s="1"/>
  <c r="X309" i="25" a="1"/>
  <c r="X309" i="25" s="1"/>
  <c r="AE315" i="32"/>
  <c r="W390" i="32"/>
  <c r="AE390" i="32" s="1"/>
  <c r="O292" i="30" a="1"/>
  <c r="O292" i="30" s="1"/>
  <c r="O367" i="30" s="1"/>
  <c r="P310" i="26" a="1"/>
  <c r="P310" i="26" s="1"/>
  <c r="P385" i="26" s="1"/>
  <c r="O291" i="27" a="1"/>
  <c r="O291" i="27" s="1"/>
  <c r="O366" i="27" s="1"/>
  <c r="W393" i="25"/>
  <c r="AE393" i="25" s="1"/>
  <c r="AE318" i="25"/>
  <c r="AE316" i="27"/>
  <c r="W391" i="27"/>
  <c r="AE391" i="27" s="1"/>
  <c r="AE309" i="26"/>
  <c r="W384" i="26"/>
  <c r="AE384" i="26" s="1"/>
  <c r="AF134" i="33"/>
  <c r="AE313" i="28"/>
  <c r="W388" i="28"/>
  <c r="AE388" i="28" s="1"/>
  <c r="P310" i="29" a="1"/>
  <c r="P310" i="29" s="1"/>
  <c r="P385" i="29" s="1"/>
  <c r="AE300" i="28"/>
  <c r="W375" i="28"/>
  <c r="AE375" i="28" s="1"/>
  <c r="O319" i="29"/>
  <c r="X218" i="33"/>
  <c r="W310" i="33" a="1"/>
  <c r="W310" i="33" s="1"/>
  <c r="W293" i="33" a="1"/>
  <c r="W293" i="33" s="1"/>
  <c r="P53" i="33"/>
  <c r="O146" i="33" a="1"/>
  <c r="O146" i="33" s="1"/>
  <c r="AE146" i="33" s="1"/>
  <c r="AE146" i="28"/>
  <c r="P218" i="33"/>
  <c r="O310" i="33" a="1"/>
  <c r="O310" i="33" s="1"/>
  <c r="O385" i="33" s="1"/>
  <c r="O293" i="33" a="1"/>
  <c r="O293" i="33" s="1"/>
  <c r="O368" i="33" s="1"/>
  <c r="AE146" i="27"/>
  <c r="P280" i="25" a="1"/>
  <c r="P280" i="25" s="1"/>
  <c r="P296" i="25" a="1"/>
  <c r="P296" i="25" s="1"/>
  <c r="P371" i="25" s="1"/>
  <c r="X285" i="28" a="1"/>
  <c r="X285" i="28" s="1"/>
  <c r="X301" i="28" a="1"/>
  <c r="X301" i="28" s="1"/>
  <c r="X95" i="32"/>
  <c r="X112" i="32" s="1" a="1"/>
  <c r="X112" i="32" s="1"/>
  <c r="X146" i="32" a="1"/>
  <c r="X146" i="32" s="1"/>
  <c r="AF146" i="32" s="1"/>
  <c r="X278" i="32" a="1"/>
  <c r="X278" i="32" s="1"/>
  <c r="X311" i="32" a="1"/>
  <c r="X311" i="32" s="1"/>
  <c r="X294" i="32" a="1"/>
  <c r="X294" i="32" s="1"/>
  <c r="X276" i="29" a="1"/>
  <c r="X276" i="29" s="1"/>
  <c r="X292" i="29" a="1"/>
  <c r="X292" i="29" s="1"/>
  <c r="P278" i="29" a="1"/>
  <c r="P278" i="29" s="1"/>
  <c r="P352" i="29" s="1"/>
  <c r="P294" i="29" a="1"/>
  <c r="P294" i="29" s="1"/>
  <c r="P369" i="29" s="1"/>
  <c r="X274" i="30" a="1"/>
  <c r="X274" i="30" s="1"/>
  <c r="X290" i="30" a="1"/>
  <c r="X290" i="30" s="1"/>
  <c r="X307" i="30" a="1"/>
  <c r="X307" i="30" s="1"/>
  <c r="P274" i="32" a="1"/>
  <c r="P274" i="32" s="1"/>
  <c r="P290" i="32" a="1"/>
  <c r="P290" i="32" s="1"/>
  <c r="P307" i="32" a="1"/>
  <c r="P307" i="32" s="1"/>
  <c r="O81" i="30"/>
  <c r="O112" i="30" s="1" a="1"/>
  <c r="O112" i="30" s="1"/>
  <c r="O146" i="30" a="1"/>
  <c r="O146" i="30" s="1"/>
  <c r="O383" i="30" s="1"/>
  <c r="X314" i="27" a="1"/>
  <c r="X314" i="27" s="1"/>
  <c r="X309" i="31" a="1"/>
  <c r="X309" i="31" s="1"/>
  <c r="P315" i="29" a="1"/>
  <c r="P315" i="29" s="1"/>
  <c r="P390" i="29" s="1"/>
  <c r="P317" i="32" a="1"/>
  <c r="P317" i="32" s="1"/>
  <c r="P392" i="32" s="1"/>
  <c r="AE317" i="31"/>
  <c r="W392" i="31"/>
  <c r="AE392" i="31" s="1"/>
  <c r="P309" i="29" a="1"/>
  <c r="P309" i="29" s="1"/>
  <c r="P384" i="29" s="1"/>
  <c r="W392" i="29"/>
  <c r="AE392" i="29" s="1"/>
  <c r="AE317" i="29"/>
  <c r="W387" i="31"/>
  <c r="AE387" i="31" s="1"/>
  <c r="AE312" i="31"/>
  <c r="P308" i="26" a="1"/>
  <c r="P308" i="26" s="1"/>
  <c r="W386" i="31"/>
  <c r="AE386" i="31" s="1"/>
  <c r="AE311" i="31"/>
  <c r="P313" i="29" a="1"/>
  <c r="P313" i="29" s="1"/>
  <c r="P388" i="29" s="1"/>
  <c r="W387" i="32"/>
  <c r="AE387" i="32" s="1"/>
  <c r="AE312" i="32"/>
  <c r="X315" i="32" a="1"/>
  <c r="X315" i="32" s="1"/>
  <c r="P311" i="31" a="1"/>
  <c r="P311" i="31" s="1"/>
  <c r="P386" i="31" s="1"/>
  <c r="W296" i="30" a="1"/>
  <c r="W296" i="30" s="1"/>
  <c r="W369" i="27"/>
  <c r="X318" i="25" a="1"/>
  <c r="X318" i="25" s="1"/>
  <c r="X316" i="27" a="1"/>
  <c r="X316" i="27" s="1"/>
  <c r="X309" i="26" a="1"/>
  <c r="X309" i="26" s="1"/>
  <c r="AF151" i="33"/>
  <c r="X313" i="28" a="1"/>
  <c r="X313" i="28" s="1"/>
  <c r="W370" i="26"/>
  <c r="AE370" i="26" s="1"/>
  <c r="AE295" i="26"/>
  <c r="P313" i="31" a="1"/>
  <c r="P313" i="31" s="1"/>
  <c r="P388" i="31" s="1"/>
  <c r="W392" i="28"/>
  <c r="AE392" i="28" s="1"/>
  <c r="AE317" i="28"/>
  <c r="X225" i="33"/>
  <c r="W317" i="33" a="1"/>
  <c r="W317" i="33" s="1"/>
  <c r="W300" i="33" a="1"/>
  <c r="W300" i="33" s="1"/>
  <c r="P222" i="33"/>
  <c r="O314" i="33" a="1"/>
  <c r="O314" i="33" s="1"/>
  <c r="O389" i="33" s="1"/>
  <c r="O297" i="33" a="1"/>
  <c r="O297" i="33" s="1"/>
  <c r="O372" i="33" s="1"/>
  <c r="P280" i="26" a="1"/>
  <c r="P280" i="26" s="1"/>
  <c r="P296" i="26" a="1"/>
  <c r="P296" i="26" s="1"/>
  <c r="P371" i="26" s="1"/>
  <c r="P284" i="25" a="1"/>
  <c r="P284" i="25" s="1"/>
  <c r="P300" i="25" a="1"/>
  <c r="P300" i="25" s="1"/>
  <c r="P375" i="25" s="1"/>
  <c r="X280" i="28" a="1"/>
  <c r="X280" i="28" s="1"/>
  <c r="X296" i="28" a="1"/>
  <c r="X296" i="28" s="1"/>
  <c r="X275" i="32" a="1"/>
  <c r="X275" i="32" s="1"/>
  <c r="X349" i="32" s="1"/>
  <c r="X291" i="32" a="1"/>
  <c r="X291" i="32" s="1"/>
  <c r="X281" i="29" a="1"/>
  <c r="X281" i="29" s="1"/>
  <c r="X297" i="29" a="1"/>
  <c r="X297" i="29" s="1"/>
  <c r="P281" i="29" a="1"/>
  <c r="P281" i="29" s="1"/>
  <c r="P297" i="29" a="1"/>
  <c r="P297" i="29" s="1"/>
  <c r="P372" i="29" s="1"/>
  <c r="X281" i="31" a="1"/>
  <c r="X281" i="31" s="1"/>
  <c r="X297" i="31" a="1"/>
  <c r="X297" i="31" s="1"/>
  <c r="AF146" i="29"/>
  <c r="P293" i="32" a="1"/>
  <c r="P293" i="32" s="1"/>
  <c r="P368" i="32" s="1"/>
  <c r="X278" i="25" a="1"/>
  <c r="X278" i="25" s="1"/>
  <c r="X294" i="25" a="1"/>
  <c r="X294" i="25" s="1"/>
  <c r="W302" i="31"/>
  <c r="W378" i="31" s="1"/>
  <c r="AE290" i="31"/>
  <c r="W365" i="31"/>
  <c r="P318" i="28" a="1"/>
  <c r="P318" i="28" s="1"/>
  <c r="P393" i="28" s="1"/>
  <c r="AE294" i="28"/>
  <c r="W369" i="28"/>
  <c r="AE369" i="28" s="1"/>
  <c r="W302" i="26"/>
  <c r="W378" i="26" s="1"/>
  <c r="W365" i="26"/>
  <c r="AE290" i="26"/>
  <c r="W366" i="27"/>
  <c r="X317" i="31" a="1"/>
  <c r="X317" i="31" s="1"/>
  <c r="X317" i="29" a="1"/>
  <c r="X317" i="29" s="1"/>
  <c r="X312" i="31" a="1"/>
  <c r="X312" i="31" s="1"/>
  <c r="W294" i="30" a="1"/>
  <c r="W294" i="30" s="1"/>
  <c r="AF136" i="33"/>
  <c r="X311" i="31" a="1"/>
  <c r="X311" i="31" s="1"/>
  <c r="X312" i="32" a="1"/>
  <c r="X312" i="32" s="1"/>
  <c r="W292" i="27" a="1"/>
  <c r="W292" i="27" s="1"/>
  <c r="AE291" i="25"/>
  <c r="W366" i="25"/>
  <c r="AE366" i="25" s="1"/>
  <c r="P315" i="32" a="1"/>
  <c r="P315" i="32" s="1"/>
  <c r="P390" i="32" s="1"/>
  <c r="O294" i="30" a="1"/>
  <c r="O294" i="30" s="1"/>
  <c r="O369" i="30" s="1"/>
  <c r="W386" i="27"/>
  <c r="AE386" i="27" s="1"/>
  <c r="AE311" i="27"/>
  <c r="AE291" i="28"/>
  <c r="W366" i="28"/>
  <c r="AE366" i="28" s="1"/>
  <c r="P316" i="25" a="1"/>
  <c r="P316" i="25" s="1"/>
  <c r="P391" i="25" s="1"/>
  <c r="W387" i="26"/>
  <c r="AE387" i="26" s="1"/>
  <c r="AE312" i="26"/>
  <c r="P310" i="32" a="1"/>
  <c r="P310" i="32" s="1"/>
  <c r="P385" i="32" s="1"/>
  <c r="O290" i="30" a="1"/>
  <c r="O290" i="30" s="1"/>
  <c r="X317" i="28" a="1"/>
  <c r="X317" i="28" s="1"/>
  <c r="AE298" i="26"/>
  <c r="W373" i="26"/>
  <c r="AE373" i="26" s="1"/>
  <c r="X220" i="33"/>
  <c r="W312" i="33" a="1"/>
  <c r="W312" i="33" s="1"/>
  <c r="W295" i="33" a="1"/>
  <c r="W295" i="33" s="1"/>
  <c r="P226" i="33"/>
  <c r="O318" i="33" a="1"/>
  <c r="O318" i="33" s="1"/>
  <c r="O393" i="33" s="1"/>
  <c r="O301" i="33" a="1"/>
  <c r="O301" i="33" s="1"/>
  <c r="O376" i="33" s="1"/>
  <c r="P285" i="26" a="1"/>
  <c r="P285" i="26" s="1"/>
  <c r="P301" i="26" a="1"/>
  <c r="P301" i="26" s="1"/>
  <c r="P376" i="26" s="1"/>
  <c r="P279" i="25" a="1"/>
  <c r="P279" i="25" s="1"/>
  <c r="P295" i="25" a="1"/>
  <c r="P295" i="25" s="1"/>
  <c r="P370" i="25" s="1"/>
  <c r="X277" i="28" a="1"/>
  <c r="X277" i="28" s="1"/>
  <c r="X293" i="28" a="1"/>
  <c r="X293" i="28" s="1"/>
  <c r="X277" i="32" a="1"/>
  <c r="X277" i="32" s="1"/>
  <c r="X293" i="32" a="1"/>
  <c r="X293" i="32" s="1"/>
  <c r="X279" i="29" a="1"/>
  <c r="X279" i="29" s="1"/>
  <c r="X295" i="29" a="1"/>
  <c r="X295" i="29" s="1"/>
  <c r="P283" i="29" a="1"/>
  <c r="P283" i="29" s="1"/>
  <c r="P299" i="29" a="1"/>
  <c r="P299" i="29" s="1"/>
  <c r="P374" i="29" s="1"/>
  <c r="X282" i="31" a="1"/>
  <c r="X282" i="31" s="1"/>
  <c r="X298" i="31" a="1"/>
  <c r="X298" i="31" s="1"/>
  <c r="X280" i="26" a="1"/>
  <c r="X280" i="26" s="1"/>
  <c r="X296" i="26" a="1"/>
  <c r="X296" i="26" s="1"/>
  <c r="X281" i="25" a="1"/>
  <c r="X281" i="25" s="1"/>
  <c r="X297" i="25" a="1"/>
  <c r="X297" i="25" s="1"/>
  <c r="W319" i="31"/>
  <c r="AE307" i="31"/>
  <c r="W386" i="28"/>
  <c r="AE386" i="28" s="1"/>
  <c r="AE311" i="28"/>
  <c r="W319" i="26"/>
  <c r="AE307" i="26"/>
  <c r="AE308" i="27"/>
  <c r="W383" i="27"/>
  <c r="AE383" i="27" s="1"/>
  <c r="AE298" i="28"/>
  <c r="W373" i="28"/>
  <c r="AE373" i="28" s="1"/>
  <c r="W369" i="32"/>
  <c r="AE369" i="32" s="1"/>
  <c r="AE294" i="32"/>
  <c r="X316" i="29" a="1"/>
  <c r="X316" i="29" s="1"/>
  <c r="AF153" i="33"/>
  <c r="W300" i="27" a="1"/>
  <c r="W300" i="27" s="1"/>
  <c r="O297" i="27" a="1"/>
  <c r="O297" i="27" s="1"/>
  <c r="O372" i="27" s="1"/>
  <c r="W383" i="25"/>
  <c r="AE383" i="25" s="1"/>
  <c r="AE308" i="25"/>
  <c r="AE300" i="32"/>
  <c r="W375" i="32"/>
  <c r="AE375" i="32" s="1"/>
  <c r="X311" i="27" a="1"/>
  <c r="X311" i="27" s="1"/>
  <c r="W383" i="28"/>
  <c r="AE383" i="28" s="1"/>
  <c r="AE308" i="28"/>
  <c r="P308" i="29" a="1"/>
  <c r="P308" i="29" s="1"/>
  <c r="P383" i="29" s="1"/>
  <c r="X312" i="26" a="1"/>
  <c r="X312" i="26" s="1"/>
  <c r="W374" i="32"/>
  <c r="AE374" i="32" s="1"/>
  <c r="AE299" i="32"/>
  <c r="W390" i="26"/>
  <c r="AE390" i="26" s="1"/>
  <c r="AE315" i="26"/>
  <c r="X226" i="33"/>
  <c r="W318" i="33" a="1"/>
  <c r="W318" i="33" s="1"/>
  <c r="W301" i="33" a="1"/>
  <c r="W301" i="33" s="1"/>
  <c r="P277" i="26" a="1"/>
  <c r="P277" i="26" s="1"/>
  <c r="P293" i="26" a="1"/>
  <c r="P293" i="26" s="1"/>
  <c r="P368" i="26" s="1"/>
  <c r="P276" i="28" a="1"/>
  <c r="P276" i="28" s="1"/>
  <c r="P292" i="28" a="1"/>
  <c r="P292" i="28" s="1"/>
  <c r="P367" i="28" s="1"/>
  <c r="P277" i="25" a="1"/>
  <c r="P277" i="25" s="1"/>
  <c r="P293" i="25" a="1"/>
  <c r="P293" i="25" s="1"/>
  <c r="P368" i="25" s="1"/>
  <c r="X281" i="28" a="1"/>
  <c r="X281" i="28" s="1"/>
  <c r="X297" i="28" a="1"/>
  <c r="X297" i="28" s="1"/>
  <c r="X276" i="32" a="1"/>
  <c r="X276" i="32" s="1"/>
  <c r="X309" i="32" a="1"/>
  <c r="X309" i="32" s="1"/>
  <c r="X292" i="32" a="1"/>
  <c r="X292" i="32" s="1"/>
  <c r="P282" i="29" a="1"/>
  <c r="P282" i="29" s="1"/>
  <c r="P298" i="29" a="1"/>
  <c r="P298" i="29" s="1"/>
  <c r="P373" i="29" s="1"/>
  <c r="X278" i="31" a="1"/>
  <c r="X278" i="31" s="1"/>
  <c r="X294" i="31" a="1"/>
  <c r="X294" i="31" s="1"/>
  <c r="X275" i="27" a="1"/>
  <c r="X275" i="27" s="1"/>
  <c r="X308" i="27" a="1"/>
  <c r="X308" i="27" s="1"/>
  <c r="X291" i="27" a="1"/>
  <c r="X291" i="27" s="1"/>
  <c r="P296" i="31" a="1"/>
  <c r="P296" i="31" s="1"/>
  <c r="P371" i="31" s="1"/>
  <c r="X276" i="26" a="1"/>
  <c r="X276" i="26" s="1"/>
  <c r="X292" i="26" a="1"/>
  <c r="X292" i="26" s="1"/>
  <c r="X276" i="25" a="1"/>
  <c r="X276" i="25" s="1"/>
  <c r="X292" i="25" a="1"/>
  <c r="X292" i="25" s="1"/>
  <c r="X311" i="28" a="1"/>
  <c r="X311" i="28" s="1"/>
  <c r="W390" i="28"/>
  <c r="AE390" i="28" s="1"/>
  <c r="AE315" i="28"/>
  <c r="AE311" i="32"/>
  <c r="W386" i="32"/>
  <c r="AE386" i="32" s="1"/>
  <c r="P313" i="28" a="1"/>
  <c r="P313" i="28" s="1"/>
  <c r="P388" i="28" s="1"/>
  <c r="W367" i="29"/>
  <c r="AE367" i="29" s="1"/>
  <c r="AE292" i="29"/>
  <c r="P312" i="26" a="1"/>
  <c r="P312" i="26" s="1"/>
  <c r="P387" i="26" s="1"/>
  <c r="P315" i="28" a="1"/>
  <c r="P315" i="28" s="1"/>
  <c r="P390" i="28" s="1"/>
  <c r="X308" i="25" a="1"/>
  <c r="X308" i="25" s="1"/>
  <c r="AE317" i="32"/>
  <c r="W392" i="32"/>
  <c r="AE392" i="32" s="1"/>
  <c r="W374" i="28"/>
  <c r="AE374" i="28" s="1"/>
  <c r="AE299" i="28"/>
  <c r="X308" i="28" a="1"/>
  <c r="X308" i="28" s="1"/>
  <c r="AE296" i="26"/>
  <c r="W371" i="26"/>
  <c r="AE371" i="26" s="1"/>
  <c r="P311" i="26" a="1"/>
  <c r="P311" i="26" s="1"/>
  <c r="P386" i="26" s="1"/>
  <c r="P313" i="25" a="1"/>
  <c r="P313" i="25" s="1"/>
  <c r="P388" i="25" s="1"/>
  <c r="AE316" i="32"/>
  <c r="W391" i="32"/>
  <c r="AE391" i="32" s="1"/>
  <c r="X315" i="26" a="1"/>
  <c r="X315" i="26" s="1"/>
  <c r="X215" i="33"/>
  <c r="W307" i="33" a="1"/>
  <c r="W307" i="33" s="1"/>
  <c r="W290" i="33" a="1"/>
  <c r="W290" i="33" s="1"/>
  <c r="P282" i="26" a="1"/>
  <c r="P282" i="26" s="1"/>
  <c r="P298" i="26" a="1"/>
  <c r="P298" i="26" s="1"/>
  <c r="P373" i="26" s="1"/>
  <c r="P278" i="28" a="1"/>
  <c r="P278" i="28" s="1"/>
  <c r="P294" i="28" a="1"/>
  <c r="P294" i="28" s="1"/>
  <c r="P369" i="28" s="1"/>
  <c r="P276" i="25" a="1"/>
  <c r="P276" i="25" s="1"/>
  <c r="P292" i="25" a="1"/>
  <c r="P292" i="25" s="1"/>
  <c r="P367" i="25" s="1"/>
  <c r="X274" i="28" a="1"/>
  <c r="X274" i="28" s="1"/>
  <c r="X307" i="28" a="1"/>
  <c r="X307" i="28" s="1"/>
  <c r="X290" i="28" a="1"/>
  <c r="X290" i="28" s="1"/>
  <c r="X285" i="32" a="1"/>
  <c r="X285" i="32" s="1"/>
  <c r="X301" i="32" a="1"/>
  <c r="X301" i="32" s="1"/>
  <c r="P277" i="29" a="1"/>
  <c r="P277" i="29" s="1"/>
  <c r="P293" i="29" a="1"/>
  <c r="P293" i="29" s="1"/>
  <c r="P368" i="29" s="1"/>
  <c r="X279" i="31" a="1"/>
  <c r="X279" i="31" s="1"/>
  <c r="X295" i="31" a="1"/>
  <c r="X295" i="31" s="1"/>
  <c r="X278" i="27" a="1"/>
  <c r="X278" i="27" s="1"/>
  <c r="X294" i="27" a="1"/>
  <c r="X294" i="27" s="1"/>
  <c r="P275" i="31" a="1"/>
  <c r="P275" i="31" s="1"/>
  <c r="P291" i="31" a="1"/>
  <c r="P291" i="31" s="1"/>
  <c r="P366" i="31" s="1"/>
  <c r="X284" i="26" a="1"/>
  <c r="X284" i="26" s="1"/>
  <c r="X300" i="26" a="1"/>
  <c r="X300" i="26" s="1"/>
  <c r="X284" i="25" a="1"/>
  <c r="X284" i="25" s="1"/>
  <c r="X300" i="25" a="1"/>
  <c r="X300" i="25" s="1"/>
  <c r="AE297" i="28"/>
  <c r="W372" i="28"/>
  <c r="AE372" i="28" s="1"/>
  <c r="P312" i="29" a="1"/>
  <c r="P312" i="29" s="1"/>
  <c r="P387" i="29" s="1"/>
  <c r="O145" i="32" a="1"/>
  <c r="O145" i="32" s="1"/>
  <c r="O157" i="32" s="1"/>
  <c r="W292" i="30" a="1"/>
  <c r="W292" i="30" s="1"/>
  <c r="AE298" i="31"/>
  <c r="W373" i="31"/>
  <c r="AE373" i="31" s="1"/>
  <c r="X315" i="28" a="1"/>
  <c r="X315" i="28" s="1"/>
  <c r="W298" i="30" a="1"/>
  <c r="W298" i="30" s="1"/>
  <c r="P314" i="25" a="1"/>
  <c r="P314" i="25" s="1"/>
  <c r="P389" i="25" s="1"/>
  <c r="AE309" i="29"/>
  <c r="W384" i="29"/>
  <c r="AE384" i="29" s="1"/>
  <c r="P311" i="25" a="1"/>
  <c r="P311" i="25" s="1"/>
  <c r="P386" i="25" s="1"/>
  <c r="W295" i="30" a="1"/>
  <c r="W295" i="30" s="1"/>
  <c r="W372" i="26"/>
  <c r="AE372" i="26" s="1"/>
  <c r="AE297" i="26"/>
  <c r="W365" i="28"/>
  <c r="AE290" i="28"/>
  <c r="W302" i="28"/>
  <c r="W378" i="28" s="1"/>
  <c r="X317" i="32" a="1"/>
  <c r="X317" i="32" s="1"/>
  <c r="O292" i="27" a="1"/>
  <c r="O292" i="27" s="1"/>
  <c r="O367" i="27" s="1"/>
  <c r="AE316" i="28"/>
  <c r="W391" i="28"/>
  <c r="AE391" i="28" s="1"/>
  <c r="P308" i="28" a="1"/>
  <c r="P308" i="28" s="1"/>
  <c r="P383" i="28" s="1"/>
  <c r="W388" i="26"/>
  <c r="AE388" i="26" s="1"/>
  <c r="AE313" i="26"/>
  <c r="P317" i="31" a="1"/>
  <c r="P317" i="31" s="1"/>
  <c r="P392" i="31" s="1"/>
  <c r="W300" i="30" a="1"/>
  <c r="W300" i="30" s="1"/>
  <c r="X140" i="33"/>
  <c r="O365" i="31"/>
  <c r="O377" i="31" s="1"/>
  <c r="O421" i="31" s="1"/>
  <c r="O302" i="31"/>
  <c r="O378" i="31" s="1"/>
  <c r="X316" i="32" a="1"/>
  <c r="X316" i="32" s="1"/>
  <c r="AF137" i="33"/>
  <c r="P315" i="25" a="1"/>
  <c r="P315" i="25" s="1"/>
  <c r="P390" i="25" s="1"/>
  <c r="X223" i="33"/>
  <c r="W315" i="33" a="1"/>
  <c r="W315" i="33" s="1"/>
  <c r="W298" i="33" a="1"/>
  <c r="W298" i="33" s="1"/>
  <c r="P279" i="26" a="1"/>
  <c r="P279" i="26" s="1"/>
  <c r="P295" i="26" a="1"/>
  <c r="P295" i="26" s="1"/>
  <c r="P370" i="26" s="1"/>
  <c r="P284" i="28" a="1"/>
  <c r="P284" i="28" s="1"/>
  <c r="P300" i="28" a="1"/>
  <c r="P300" i="28" s="1"/>
  <c r="P375" i="28" s="1"/>
  <c r="P283" i="25" a="1"/>
  <c r="P283" i="25" s="1"/>
  <c r="P299" i="25" a="1"/>
  <c r="P299" i="25" s="1"/>
  <c r="P374" i="25" s="1"/>
  <c r="X276" i="28" a="1"/>
  <c r="X276" i="28" s="1"/>
  <c r="X292" i="28" a="1"/>
  <c r="X292" i="28" s="1"/>
  <c r="P279" i="29" a="1"/>
  <c r="P279" i="29" s="1"/>
  <c r="P295" i="29" a="1"/>
  <c r="P295" i="29" s="1"/>
  <c r="P370" i="29" s="1"/>
  <c r="X276" i="31" a="1"/>
  <c r="X276" i="31" s="1"/>
  <c r="X292" i="31" a="1"/>
  <c r="X292" i="31" s="1"/>
  <c r="P294" i="31" a="1"/>
  <c r="P294" i="31" s="1"/>
  <c r="P369" i="31" s="1"/>
  <c r="X281" i="26" a="1"/>
  <c r="X281" i="26" s="1"/>
  <c r="X297" i="26" a="1"/>
  <c r="X297" i="26" s="1"/>
  <c r="X279" i="25" a="1"/>
  <c r="X279" i="25" s="1"/>
  <c r="X295" i="25" a="1"/>
  <c r="X295" i="25" s="1"/>
  <c r="X53" i="30"/>
  <c r="W146" i="30" a="1"/>
  <c r="W146" i="30" s="1"/>
  <c r="W383" i="30" s="1"/>
  <c r="W389" i="28"/>
  <c r="AE389" i="28" s="1"/>
  <c r="AE314" i="28"/>
  <c r="AE301" i="26"/>
  <c r="W376" i="26"/>
  <c r="AE376" i="26" s="1"/>
  <c r="W369" i="29"/>
  <c r="AE369" i="29" s="1"/>
  <c r="AE294" i="29"/>
  <c r="AE315" i="31"/>
  <c r="W390" i="31"/>
  <c r="AE390" i="31" s="1"/>
  <c r="P317" i="29" a="1"/>
  <c r="P317" i="29" s="1"/>
  <c r="P392" i="29" s="1"/>
  <c r="W376" i="27"/>
  <c r="O298" i="27" a="1"/>
  <c r="O298" i="27" s="1"/>
  <c r="O373" i="27" s="1"/>
  <c r="X309" i="29" a="1"/>
  <c r="X309" i="29" s="1"/>
  <c r="O300" i="30" a="1"/>
  <c r="O300" i="30" s="1"/>
  <c r="O375" i="30" s="1"/>
  <c r="AE301" i="31"/>
  <c r="W376" i="31"/>
  <c r="AE376" i="31" s="1"/>
  <c r="AE314" i="26"/>
  <c r="W389" i="26"/>
  <c r="AE389" i="26" s="1"/>
  <c r="AE307" i="28"/>
  <c r="W319" i="28"/>
  <c r="W295" i="27" a="1"/>
  <c r="W295" i="27" s="1"/>
  <c r="W374" i="25"/>
  <c r="AE374" i="25" s="1"/>
  <c r="AE299" i="25"/>
  <c r="X316" i="28" a="1"/>
  <c r="X316" i="28" s="1"/>
  <c r="AE291" i="26"/>
  <c r="W366" i="26"/>
  <c r="AE366" i="26" s="1"/>
  <c r="X313" i="26" a="1"/>
  <c r="X313" i="26" s="1"/>
  <c r="P318" i="32" a="1"/>
  <c r="P318" i="32" s="1"/>
  <c r="P393" i="32" s="1"/>
  <c r="O295" i="30" a="1"/>
  <c r="O295" i="30" s="1"/>
  <c r="O370" i="30" s="1"/>
  <c r="O319" i="31"/>
  <c r="O395" i="31" s="1"/>
  <c r="P309" i="26" a="1"/>
  <c r="P309" i="26" s="1"/>
  <c r="P384" i="26" s="1"/>
  <c r="W368" i="31"/>
  <c r="AE368" i="31" s="1"/>
  <c r="AE293" i="31"/>
  <c r="AF154" i="33"/>
  <c r="X219" i="33"/>
  <c r="W311" i="33" a="1"/>
  <c r="W311" i="33" s="1"/>
  <c r="W294" i="33" a="1"/>
  <c r="W294" i="33" s="1"/>
  <c r="P284" i="26" a="1"/>
  <c r="P284" i="26" s="1"/>
  <c r="P300" i="26" a="1"/>
  <c r="P300" i="26" s="1"/>
  <c r="P375" i="26" s="1"/>
  <c r="P281" i="28" a="1"/>
  <c r="P281" i="28" s="1"/>
  <c r="P297" i="28" a="1"/>
  <c r="P297" i="28" s="1"/>
  <c r="P372" i="28" s="1"/>
  <c r="P281" i="25" a="1"/>
  <c r="P281" i="25" s="1"/>
  <c r="P297" i="25" a="1"/>
  <c r="P297" i="25" s="1"/>
  <c r="P372" i="25" s="1"/>
  <c r="X284" i="28" a="1"/>
  <c r="X284" i="28" s="1"/>
  <c r="X300" i="28" a="1"/>
  <c r="X300" i="28" s="1"/>
  <c r="P276" i="29" a="1"/>
  <c r="P276" i="29" s="1"/>
  <c r="P292" i="29" a="1"/>
  <c r="P292" i="29" s="1"/>
  <c r="P367" i="29" s="1"/>
  <c r="X284" i="31" a="1"/>
  <c r="X284" i="31" s="1"/>
  <c r="X358" i="31" s="1"/>
  <c r="X300" i="31" a="1"/>
  <c r="X300" i="31" s="1"/>
  <c r="X281" i="27" a="1"/>
  <c r="X281" i="27" s="1"/>
  <c r="X297" i="27" a="1"/>
  <c r="X297" i="27" s="1"/>
  <c r="X282" i="25" a="1"/>
  <c r="X282" i="25" s="1"/>
  <c r="X298" i="25" a="1"/>
  <c r="X298" i="25" s="1"/>
  <c r="X314" i="28" a="1"/>
  <c r="X314" i="28" s="1"/>
  <c r="W393" i="26"/>
  <c r="AE393" i="26" s="1"/>
  <c r="AE318" i="26"/>
  <c r="AE311" i="29"/>
  <c r="W386" i="29"/>
  <c r="AE386" i="29" s="1"/>
  <c r="X315" i="31" a="1"/>
  <c r="X315" i="31" s="1"/>
  <c r="W374" i="26"/>
  <c r="AE374" i="26" s="1"/>
  <c r="AE299" i="26"/>
  <c r="AE296" i="29"/>
  <c r="W371" i="29"/>
  <c r="AE371" i="29" s="1"/>
  <c r="AE318" i="27"/>
  <c r="W393" i="27"/>
  <c r="AE393" i="27" s="1"/>
  <c r="P314" i="29" a="1"/>
  <c r="P314" i="29" s="1"/>
  <c r="P389" i="29" s="1"/>
  <c r="W370" i="29"/>
  <c r="AE370" i="29" s="1"/>
  <c r="AE295" i="29"/>
  <c r="W365" i="29"/>
  <c r="W302" i="29"/>
  <c r="W378" i="29" s="1"/>
  <c r="AE290" i="29"/>
  <c r="AE318" i="31"/>
  <c r="W393" i="31"/>
  <c r="AE393" i="31" s="1"/>
  <c r="X314" i="26" a="1"/>
  <c r="X314" i="26" s="1"/>
  <c r="W391" i="25"/>
  <c r="AE391" i="25" s="1"/>
  <c r="AE316" i="25"/>
  <c r="AE308" i="26"/>
  <c r="W383" i="26"/>
  <c r="AE383" i="26" s="1"/>
  <c r="AF132" i="33"/>
  <c r="P318" i="25" a="1"/>
  <c r="P318" i="25" s="1"/>
  <c r="P393" i="25" s="1"/>
  <c r="AE296" i="32"/>
  <c r="W371" i="32"/>
  <c r="AE371" i="32" s="1"/>
  <c r="W373" i="25"/>
  <c r="AE373" i="25" s="1"/>
  <c r="AE298" i="25"/>
  <c r="W385" i="31"/>
  <c r="AE385" i="31" s="1"/>
  <c r="AE310" i="31"/>
  <c r="P318" i="29" a="1"/>
  <c r="P318" i="29" s="1"/>
  <c r="P393" i="29" s="1"/>
  <c r="AF139" i="33"/>
  <c r="AE295" i="25"/>
  <c r="W370" i="25"/>
  <c r="AE370" i="25" s="1"/>
  <c r="X222" i="33"/>
  <c r="W314" i="33" a="1"/>
  <c r="W314" i="33" s="1"/>
  <c r="W297" i="33" a="1"/>
  <c r="W297" i="33" s="1"/>
  <c r="P219" i="33"/>
  <c r="O311" i="33" a="1"/>
  <c r="O311" i="33" s="1"/>
  <c r="O386" i="33" s="1"/>
  <c r="O294" i="33" a="1"/>
  <c r="O294" i="33" s="1"/>
  <c r="O369" i="33" s="1"/>
  <c r="P274" i="26" a="1"/>
  <c r="P274" i="26" s="1"/>
  <c r="P290" i="26" a="1"/>
  <c r="P290" i="26" s="1"/>
  <c r="P307" i="26" a="1"/>
  <c r="P307" i="26" s="1"/>
  <c r="P279" i="28" a="1"/>
  <c r="P279" i="28" s="1"/>
  <c r="P295" i="28" a="1"/>
  <c r="P295" i="28" s="1"/>
  <c r="P370" i="28" s="1"/>
  <c r="P278" i="25" a="1"/>
  <c r="P278" i="25" s="1"/>
  <c r="P294" i="25" a="1"/>
  <c r="P294" i="25" s="1"/>
  <c r="P369" i="25" s="1"/>
  <c r="X284" i="29" a="1"/>
  <c r="X284" i="29" s="1"/>
  <c r="X300" i="29" a="1"/>
  <c r="X300" i="29" s="1"/>
  <c r="P285" i="29" a="1"/>
  <c r="P285" i="29" s="1"/>
  <c r="P301" i="29" a="1"/>
  <c r="P301" i="29" s="1"/>
  <c r="P376" i="29" s="1"/>
  <c r="X274" i="31" a="1"/>
  <c r="X274" i="31" s="1"/>
  <c r="X348" i="31" s="1"/>
  <c r="X290" i="31" a="1"/>
  <c r="X290" i="31" s="1"/>
  <c r="X307" i="31" a="1"/>
  <c r="X307" i="31" s="1"/>
  <c r="X283" i="27" a="1"/>
  <c r="X283" i="27" s="1"/>
  <c r="X299" i="27" a="1"/>
  <c r="X299" i="27" s="1"/>
  <c r="P297" i="31" a="1"/>
  <c r="P297" i="31" s="1"/>
  <c r="P372" i="31" s="1"/>
  <c r="X279" i="26" a="1"/>
  <c r="X279" i="26" s="1"/>
  <c r="X295" i="26" a="1"/>
  <c r="X295" i="26" s="1"/>
  <c r="X274" i="25" a="1"/>
  <c r="X274" i="25" s="1"/>
  <c r="X307" i="25" a="1"/>
  <c r="X307" i="25" s="1"/>
  <c r="X290" i="25" a="1"/>
  <c r="X290" i="25" s="1"/>
  <c r="X318" i="26" a="1"/>
  <c r="X318" i="26" s="1"/>
  <c r="X311" i="29" a="1"/>
  <c r="X311" i="29" s="1"/>
  <c r="P315" i="31" a="1"/>
  <c r="P315" i="31" s="1"/>
  <c r="P390" i="31" s="1"/>
  <c r="AE297" i="25"/>
  <c r="W372" i="25"/>
  <c r="AE372" i="25" s="1"/>
  <c r="W367" i="28"/>
  <c r="AE367" i="28" s="1"/>
  <c r="AE292" i="28"/>
  <c r="AE316" i="26"/>
  <c r="W391" i="26"/>
  <c r="AE391" i="26" s="1"/>
  <c r="AE313" i="29"/>
  <c r="W388" i="29"/>
  <c r="AE388" i="29" s="1"/>
  <c r="P308" i="31" a="1"/>
  <c r="P308" i="31" s="1"/>
  <c r="P383" i="31" s="1"/>
  <c r="X318" i="27" a="1"/>
  <c r="X318" i="27" s="1"/>
  <c r="W387" i="29"/>
  <c r="AE387" i="29" s="1"/>
  <c r="AE312" i="29"/>
  <c r="W319" i="29"/>
  <c r="AE307" i="29"/>
  <c r="AE296" i="25"/>
  <c r="W371" i="25"/>
  <c r="AE371" i="25" s="1"/>
  <c r="X318" i="31" a="1"/>
  <c r="X318" i="31" s="1"/>
  <c r="P312" i="28" a="1"/>
  <c r="P312" i="28" s="1"/>
  <c r="P387" i="28" s="1"/>
  <c r="X316" i="25" a="1"/>
  <c r="X316" i="25" s="1"/>
  <c r="X308" i="26" a="1"/>
  <c r="X308" i="26" s="1"/>
  <c r="AF149" i="33"/>
  <c r="AE313" i="32"/>
  <c r="W388" i="32"/>
  <c r="AE388" i="32" s="1"/>
  <c r="AE293" i="25"/>
  <c r="W368" i="25"/>
  <c r="AE368" i="25" s="1"/>
  <c r="P312" i="32" a="1"/>
  <c r="P312" i="32" s="1"/>
  <c r="P387" i="32" s="1"/>
  <c r="O299" i="30" a="1"/>
  <c r="O299" i="30" s="1"/>
  <c r="O374" i="30" s="1"/>
  <c r="W390" i="25"/>
  <c r="AE390" i="25" s="1"/>
  <c r="AE315" i="25"/>
  <c r="X310" i="31" a="1"/>
  <c r="X310" i="31" s="1"/>
  <c r="W375" i="26"/>
  <c r="AE375" i="26" s="1"/>
  <c r="AE300" i="26"/>
  <c r="AF156" i="33"/>
  <c r="P312" i="31" a="1"/>
  <c r="P312" i="31" s="1"/>
  <c r="P387" i="31" s="1"/>
  <c r="AE312" i="25"/>
  <c r="W387" i="25"/>
  <c r="AE387" i="25" s="1"/>
  <c r="X217" i="33"/>
  <c r="W309" i="33" a="1"/>
  <c r="W309" i="33" s="1"/>
  <c r="W292" i="33" a="1"/>
  <c r="W292" i="33" s="1"/>
  <c r="P216" i="33"/>
  <c r="O308" i="33" a="1"/>
  <c r="O308" i="33" s="1"/>
  <c r="O383" i="33" s="1"/>
  <c r="O291" i="33" a="1"/>
  <c r="O291" i="33" s="1"/>
  <c r="O366" i="33" s="1"/>
  <c r="P283" i="26" a="1"/>
  <c r="P283" i="26" s="1"/>
  <c r="P299" i="26" a="1"/>
  <c r="P299" i="26" s="1"/>
  <c r="P374" i="26" s="1"/>
  <c r="P282" i="28" a="1"/>
  <c r="P282" i="28" s="1"/>
  <c r="P298" i="28" a="1"/>
  <c r="P298" i="28" s="1"/>
  <c r="P373" i="28" s="1"/>
  <c r="P275" i="25" a="1"/>
  <c r="P275" i="25" s="1"/>
  <c r="P291" i="25" a="1"/>
  <c r="P291" i="25" s="1"/>
  <c r="P366" i="25" s="1"/>
  <c r="X282" i="29" a="1"/>
  <c r="X282" i="29" s="1"/>
  <c r="X298" i="29" a="1"/>
  <c r="X298" i="29" s="1"/>
  <c r="X277" i="31" a="1"/>
  <c r="X277" i="31" s="1"/>
  <c r="AF277" i="31" s="1"/>
  <c r="X293" i="31" a="1"/>
  <c r="X293" i="31" s="1"/>
  <c r="P284" i="31" a="1"/>
  <c r="P284" i="31" s="1"/>
  <c r="P300" i="31" a="1"/>
  <c r="P300" i="31" s="1"/>
  <c r="P375" i="31" s="1"/>
  <c r="P291" i="32" a="1"/>
  <c r="P291" i="32" s="1"/>
  <c r="P366" i="32" s="1"/>
  <c r="X274" i="26" a="1"/>
  <c r="X274" i="26" s="1"/>
  <c r="AF274" i="26" s="1"/>
  <c r="X290" i="26" a="1"/>
  <c r="X290" i="26" s="1"/>
  <c r="X307" i="26" a="1"/>
  <c r="X307" i="26" s="1"/>
  <c r="X277" i="25" a="1"/>
  <c r="X277" i="25" s="1"/>
  <c r="X293" i="25" a="1"/>
  <c r="X293" i="25" s="1"/>
  <c r="W372" i="29"/>
  <c r="AE372" i="29" s="1"/>
  <c r="AE297" i="29"/>
  <c r="W375" i="25"/>
  <c r="AE375" i="25" s="1"/>
  <c r="AE300" i="25"/>
  <c r="AE314" i="25"/>
  <c r="W389" i="25"/>
  <c r="AE389" i="25" s="1"/>
  <c r="W384" i="28"/>
  <c r="AE384" i="28" s="1"/>
  <c r="AE309" i="28"/>
  <c r="W371" i="31"/>
  <c r="AE371" i="31" s="1"/>
  <c r="AE296" i="31"/>
  <c r="X312" i="29" a="1"/>
  <c r="X312" i="29" s="1"/>
  <c r="AE313" i="25"/>
  <c r="W388" i="25"/>
  <c r="AE388" i="25" s="1"/>
  <c r="W368" i="29"/>
  <c r="AE368" i="29" s="1"/>
  <c r="AE293" i="29"/>
  <c r="W369" i="26"/>
  <c r="AE369" i="26" s="1"/>
  <c r="AE294" i="26"/>
  <c r="W376" i="28"/>
  <c r="AE376" i="28" s="1"/>
  <c r="AE301" i="28"/>
  <c r="P317" i="25" a="1"/>
  <c r="P317" i="25" s="1"/>
  <c r="P392" i="25" s="1"/>
  <c r="O302" i="26"/>
  <c r="O378" i="26" s="1"/>
  <c r="O365" i="26"/>
  <c r="O377" i="26" s="1"/>
  <c r="O421" i="26" s="1"/>
  <c r="P318" i="26" a="1"/>
  <c r="P318" i="26" s="1"/>
  <c r="P393" i="26" s="1"/>
  <c r="X313" i="32" a="1"/>
  <c r="X313" i="32" s="1"/>
  <c r="AE310" i="25"/>
  <c r="W385" i="25"/>
  <c r="AE385" i="25" s="1"/>
  <c r="W366" i="32"/>
  <c r="AE366" i="32" s="1"/>
  <c r="AE291" i="32"/>
  <c r="X315" i="25" a="1"/>
  <c r="X315" i="25" s="1"/>
  <c r="AE295" i="28"/>
  <c r="W370" i="28"/>
  <c r="AE370" i="28" s="1"/>
  <c r="AE317" i="26"/>
  <c r="W392" i="26"/>
  <c r="AE392" i="26" s="1"/>
  <c r="O145" i="29" a="1"/>
  <c r="O145" i="29" s="1"/>
  <c r="O157" i="29" s="1"/>
  <c r="X312" i="25" a="1"/>
  <c r="X312" i="25" s="1"/>
  <c r="W81" i="30"/>
  <c r="W112" i="30" s="1" a="1"/>
  <c r="W112" i="30" s="1"/>
  <c r="X105" i="29"/>
  <c r="X122" i="29" s="1" a="1"/>
  <c r="X122" i="29" s="1"/>
  <c r="P277" i="32" a="1"/>
  <c r="P277" i="32" s="1"/>
  <c r="O91" i="30"/>
  <c r="O122" i="30" s="1" a="1"/>
  <c r="O122" i="30" s="1"/>
  <c r="X101" i="29"/>
  <c r="X118" i="29" s="1" a="1"/>
  <c r="X118" i="29" s="1"/>
  <c r="O87" i="30"/>
  <c r="O118" i="30" s="1" a="1"/>
  <c r="O118" i="30" s="1"/>
  <c r="X58" i="30"/>
  <c r="P105" i="31"/>
  <c r="P122" i="31" s="1" a="1"/>
  <c r="P122" i="31" s="1"/>
  <c r="X103" i="30"/>
  <c r="X120" i="30" s="1" a="1"/>
  <c r="X120" i="30" s="1"/>
  <c r="AE275" i="31"/>
  <c r="AE285" i="29"/>
  <c r="AE118" i="29"/>
  <c r="AE278" i="29"/>
  <c r="P53" i="30"/>
  <c r="P95" i="30" s="1"/>
  <c r="X105" i="31"/>
  <c r="X122" i="31" s="1" a="1"/>
  <c r="X122" i="31" s="1"/>
  <c r="P57" i="30"/>
  <c r="P99" i="30" s="1"/>
  <c r="P116" i="30" s="1" a="1"/>
  <c r="P116" i="30" s="1"/>
  <c r="W87" i="30"/>
  <c r="W118" i="30" s="1" a="1"/>
  <c r="W118" i="30" s="1"/>
  <c r="W82" i="30"/>
  <c r="W113" i="30" s="1" a="1"/>
  <c r="W113" i="30" s="1"/>
  <c r="X98" i="29"/>
  <c r="X115" i="29" s="1" a="1"/>
  <c r="X115" i="29" s="1"/>
  <c r="AF115" i="29" s="1"/>
  <c r="X104" i="29"/>
  <c r="X121" i="29" s="1" a="1"/>
  <c r="X121" i="29" s="1"/>
  <c r="O111" i="31" a="1"/>
  <c r="O111" i="31" s="1"/>
  <c r="O348" i="31" s="1"/>
  <c r="W91" i="30"/>
  <c r="W122" i="30" s="1" a="1"/>
  <c r="W122" i="30" s="1"/>
  <c r="W88" i="30"/>
  <c r="W119" i="30" s="1" a="1"/>
  <c r="W119" i="30" s="1"/>
  <c r="P281" i="31" a="1"/>
  <c r="P281" i="31" s="1"/>
  <c r="W111" i="31" a="1"/>
  <c r="W111" i="31" s="1"/>
  <c r="W348" i="31" s="1"/>
  <c r="AE121" i="31"/>
  <c r="AE274" i="32"/>
  <c r="O358" i="32"/>
  <c r="O414" i="32" s="1"/>
  <c r="P103" i="29"/>
  <c r="P120" i="29" s="1" a="1"/>
  <c r="P120" i="29" s="1"/>
  <c r="AE116" i="31"/>
  <c r="O356" i="32"/>
  <c r="O412" i="32" s="1"/>
  <c r="P280" i="31" a="1"/>
  <c r="P280" i="31" s="1"/>
  <c r="AE112" i="32"/>
  <c r="O356" i="31"/>
  <c r="O412" i="31" s="1"/>
  <c r="AE115" i="32"/>
  <c r="W111" i="29" a="1"/>
  <c r="W111" i="29" s="1"/>
  <c r="AE111" i="29" s="1"/>
  <c r="AE274" i="29"/>
  <c r="W157" i="29"/>
  <c r="W84" i="30"/>
  <c r="W115" i="30" s="1" a="1"/>
  <c r="W115" i="30" s="1"/>
  <c r="AE115" i="30" s="1"/>
  <c r="O90" i="30"/>
  <c r="O121" i="30" s="1" a="1"/>
  <c r="O121" i="30" s="1"/>
  <c r="AE121" i="30" s="1"/>
  <c r="AE275" i="26"/>
  <c r="W356" i="29"/>
  <c r="AE282" i="29"/>
  <c r="W358" i="32"/>
  <c r="AE277" i="26"/>
  <c r="P275" i="28" a="1"/>
  <c r="P275" i="28" s="1"/>
  <c r="X100" i="29"/>
  <c r="X117" i="29" s="1" a="1"/>
  <c r="X117" i="29" s="1"/>
  <c r="AE120" i="29"/>
  <c r="P275" i="32" a="1"/>
  <c r="P275" i="32" s="1"/>
  <c r="P349" i="32" s="1"/>
  <c r="X57" i="30"/>
  <c r="X99" i="30" s="1"/>
  <c r="X116" i="30" s="1" a="1"/>
  <c r="X116" i="30" s="1"/>
  <c r="W356" i="31"/>
  <c r="P101" i="29"/>
  <c r="P118" i="29" s="1" a="1"/>
  <c r="P118" i="29" s="1"/>
  <c r="P283" i="32" a="1"/>
  <c r="P283" i="32" s="1"/>
  <c r="P357" i="32" s="1"/>
  <c r="P98" i="31"/>
  <c r="P115" i="31" s="1" a="1"/>
  <c r="P115" i="31" s="1"/>
  <c r="O80" i="30"/>
  <c r="O145" i="30" s="1" a="1"/>
  <c r="O145" i="30" s="1"/>
  <c r="O382" i="30" s="1"/>
  <c r="O350" i="29"/>
  <c r="O406" i="29" s="1"/>
  <c r="AE276" i="32"/>
  <c r="O83" i="30"/>
  <c r="O114" i="30" s="1" a="1"/>
  <c r="O114" i="30" s="1"/>
  <c r="AE280" i="29"/>
  <c r="W356" i="32"/>
  <c r="P278" i="31" a="1"/>
  <c r="P278" i="31" s="1"/>
  <c r="W89" i="30"/>
  <c r="W120" i="30" s="1" a="1"/>
  <c r="W120" i="30" s="1"/>
  <c r="AE116" i="29"/>
  <c r="O86" i="30"/>
  <c r="O117" i="30" s="1" a="1"/>
  <c r="O117" i="30" s="1"/>
  <c r="AE117" i="30" s="1"/>
  <c r="W354" i="32"/>
  <c r="AE280" i="32"/>
  <c r="P113" i="32" a="1"/>
  <c r="P113" i="32" s="1"/>
  <c r="AE284" i="31"/>
  <c r="X103" i="29"/>
  <c r="X120" i="29" s="1" a="1"/>
  <c r="X120" i="29" s="1"/>
  <c r="X270" i="31"/>
  <c r="AE282" i="25"/>
  <c r="X105" i="32"/>
  <c r="X122" i="32" s="1" a="1"/>
  <c r="X122" i="32" s="1"/>
  <c r="X94" i="31"/>
  <c r="X111" i="31" s="1" a="1"/>
  <c r="X111" i="31" s="1"/>
  <c r="AE115" i="29"/>
  <c r="X102" i="29"/>
  <c r="X119" i="29" s="1" a="1"/>
  <c r="X119" i="29" s="1"/>
  <c r="AE283" i="25"/>
  <c r="X99" i="31"/>
  <c r="X116" i="31" s="1" a="1"/>
  <c r="X116" i="31" s="1"/>
  <c r="AE115" i="31"/>
  <c r="O354" i="29"/>
  <c r="O410" i="29" s="1"/>
  <c r="P94" i="31"/>
  <c r="P111" i="31" s="1" a="1"/>
  <c r="P111" i="31" s="1"/>
  <c r="P104" i="29"/>
  <c r="P121" i="29" s="1" a="1"/>
  <c r="P121" i="29" s="1"/>
  <c r="AE113" i="32"/>
  <c r="P104" i="31"/>
  <c r="P121" i="31" s="1" a="1"/>
  <c r="P121" i="31" s="1"/>
  <c r="AF121" i="31" s="1"/>
  <c r="O280" i="33" a="1"/>
  <c r="O280" i="33" s="1"/>
  <c r="AE280" i="25"/>
  <c r="AE116" i="32"/>
  <c r="AE114" i="29"/>
  <c r="X101" i="32"/>
  <c r="X118" i="32" s="1" a="1"/>
  <c r="X118" i="32" s="1"/>
  <c r="P101" i="31"/>
  <c r="P118" i="31" s="1" a="1"/>
  <c r="P118" i="31" s="1"/>
  <c r="P351" i="31"/>
  <c r="AE277" i="31"/>
  <c r="X96" i="29"/>
  <c r="X113" i="29" s="1" a="1"/>
  <c r="X113" i="29" s="1"/>
  <c r="AE278" i="28"/>
  <c r="P98" i="32"/>
  <c r="P115" i="32" s="1" a="1"/>
  <c r="P115" i="32" s="1"/>
  <c r="P97" i="32"/>
  <c r="P114" i="32" s="1" a="1"/>
  <c r="P114" i="32" s="1"/>
  <c r="AE283" i="28"/>
  <c r="AE285" i="32"/>
  <c r="AE116" i="30"/>
  <c r="O352" i="29"/>
  <c r="O408" i="29" s="1"/>
  <c r="W350" i="32"/>
  <c r="AE122" i="32"/>
  <c r="P103" i="31"/>
  <c r="P120" i="31" s="1" a="1"/>
  <c r="P120" i="31" s="1"/>
  <c r="P105" i="29"/>
  <c r="P122" i="29" s="1" a="1"/>
  <c r="P122" i="29" s="1"/>
  <c r="X96" i="31"/>
  <c r="X113" i="31" s="1" a="1"/>
  <c r="X113" i="31" s="1"/>
  <c r="P103" i="32"/>
  <c r="P120" i="32" s="1" a="1"/>
  <c r="P120" i="32" s="1"/>
  <c r="O348" i="29"/>
  <c r="AE120" i="31"/>
  <c r="O351" i="31"/>
  <c r="O407" i="31" s="1"/>
  <c r="AE280" i="26"/>
  <c r="X95" i="29"/>
  <c r="X112" i="29" s="1" a="1"/>
  <c r="X112" i="29" s="1"/>
  <c r="AE276" i="25"/>
  <c r="P97" i="29"/>
  <c r="P114" i="29" s="1" a="1"/>
  <c r="P114" i="29" s="1"/>
  <c r="X270" i="26"/>
  <c r="P105" i="32"/>
  <c r="P122" i="32" s="1" a="1"/>
  <c r="P122" i="32" s="1"/>
  <c r="AE285" i="25"/>
  <c r="P270" i="26"/>
  <c r="AE122" i="31"/>
  <c r="X99" i="32"/>
  <c r="X116" i="32" s="1" a="1"/>
  <c r="X116" i="32" s="1"/>
  <c r="P270" i="29"/>
  <c r="AE120" i="32"/>
  <c r="AE281" i="26"/>
  <c r="O82" i="30"/>
  <c r="O113" i="30" s="1" a="1"/>
  <c r="O113" i="30" s="1"/>
  <c r="P283" i="31" a="1"/>
  <c r="P283" i="31" s="1"/>
  <c r="P357" i="31" s="1"/>
  <c r="AE284" i="32"/>
  <c r="AE284" i="28"/>
  <c r="AE279" i="29"/>
  <c r="AE274" i="31"/>
  <c r="P95" i="29"/>
  <c r="P112" i="29" s="1" a="1"/>
  <c r="P112" i="29" s="1"/>
  <c r="AE112" i="29"/>
  <c r="AE284" i="26"/>
  <c r="AE113" i="31"/>
  <c r="X97" i="32"/>
  <c r="X114" i="32" s="1" a="1"/>
  <c r="X114" i="32" s="1"/>
  <c r="W351" i="32"/>
  <c r="AE351" i="32" s="1"/>
  <c r="X270" i="29"/>
  <c r="AE277" i="28"/>
  <c r="AE282" i="31"/>
  <c r="X97" i="29"/>
  <c r="X114" i="29" s="1" a="1"/>
  <c r="X114" i="29" s="1"/>
  <c r="X270" i="25"/>
  <c r="W349" i="31"/>
  <c r="X270" i="32"/>
  <c r="P99" i="32"/>
  <c r="P116" i="32" s="1" a="1"/>
  <c r="P116" i="32" s="1"/>
  <c r="P279" i="31" a="1"/>
  <c r="P279" i="31" s="1"/>
  <c r="O351" i="29"/>
  <c r="O407" i="29" s="1"/>
  <c r="AE275" i="29"/>
  <c r="H15" i="26"/>
  <c r="P38" i="26"/>
  <c r="P39" i="26"/>
  <c r="P146" i="26" s="1" a="1"/>
  <c r="P146" i="26" s="1"/>
  <c r="P44" i="26"/>
  <c r="X41" i="26"/>
  <c r="P47" i="26"/>
  <c r="X45" i="26"/>
  <c r="X47" i="26"/>
  <c r="X42" i="26"/>
  <c r="X40" i="26"/>
  <c r="P41" i="26"/>
  <c r="P40" i="26"/>
  <c r="X43" i="26"/>
  <c r="P45" i="26"/>
  <c r="X46" i="26"/>
  <c r="P49" i="26"/>
  <c r="X38" i="26"/>
  <c r="X44" i="26"/>
  <c r="P43" i="26"/>
  <c r="X49" i="26"/>
  <c r="P42" i="26"/>
  <c r="P46" i="26"/>
  <c r="P48" i="26"/>
  <c r="X48" i="26"/>
  <c r="X39" i="26"/>
  <c r="X146" i="26" s="1" a="1"/>
  <c r="X146" i="26" s="1"/>
  <c r="W107" i="29"/>
  <c r="X96" i="32"/>
  <c r="X113" i="32" s="1" a="1"/>
  <c r="X113" i="32" s="1"/>
  <c r="AE121" i="29"/>
  <c r="X344" i="33"/>
  <c r="AE118" i="31"/>
  <c r="X99" i="29"/>
  <c r="X116" i="29" s="1" a="1"/>
  <c r="X116" i="29" s="1"/>
  <c r="X211" i="33"/>
  <c r="X203" i="33"/>
  <c r="X208" i="33"/>
  <c r="X205" i="33"/>
  <c r="X209" i="33"/>
  <c r="X201" i="33"/>
  <c r="X212" i="33"/>
  <c r="X202" i="33"/>
  <c r="X204" i="33"/>
  <c r="X207" i="33"/>
  <c r="X210" i="33"/>
  <c r="X206" i="33"/>
  <c r="X270" i="28"/>
  <c r="P344" i="33"/>
  <c r="H15" i="28"/>
  <c r="P38" i="28"/>
  <c r="P39" i="28"/>
  <c r="P146" i="28" s="1" a="1"/>
  <c r="P146" i="28" s="1"/>
  <c r="X41" i="28"/>
  <c r="X38" i="28"/>
  <c r="P43" i="28"/>
  <c r="X47" i="28"/>
  <c r="X49" i="28"/>
  <c r="X48" i="28"/>
  <c r="X40" i="28"/>
  <c r="X39" i="28"/>
  <c r="X146" i="28" s="1" a="1"/>
  <c r="X146" i="28" s="1"/>
  <c r="P46" i="28"/>
  <c r="P47" i="28"/>
  <c r="P45" i="28"/>
  <c r="P40" i="28"/>
  <c r="P44" i="28"/>
  <c r="X43" i="28"/>
  <c r="P41" i="28"/>
  <c r="X45" i="28"/>
  <c r="X44" i="28"/>
  <c r="P48" i="28"/>
  <c r="X42" i="28"/>
  <c r="P49" i="28"/>
  <c r="X46" i="28"/>
  <c r="P42" i="28"/>
  <c r="X275" i="26" a="1"/>
  <c r="X275" i="26" s="1"/>
  <c r="P98" i="30"/>
  <c r="P115" i="30" s="1" a="1"/>
  <c r="P115" i="30" s="1"/>
  <c r="AE122" i="29"/>
  <c r="P209" i="33"/>
  <c r="P206" i="33"/>
  <c r="P211" i="33"/>
  <c r="P203" i="33"/>
  <c r="P208" i="33"/>
  <c r="P202" i="33"/>
  <c r="P205" i="33"/>
  <c r="P201" i="33"/>
  <c r="P204" i="33"/>
  <c r="P210" i="33"/>
  <c r="P207" i="33"/>
  <c r="P212" i="33"/>
  <c r="H15" i="27"/>
  <c r="P38" i="27"/>
  <c r="P39" i="27"/>
  <c r="P146" i="27" s="1" a="1"/>
  <c r="P146" i="27" s="1"/>
  <c r="P40" i="27"/>
  <c r="P46" i="27"/>
  <c r="P43" i="27"/>
  <c r="P48" i="27"/>
  <c r="P42" i="27"/>
  <c r="X42" i="27"/>
  <c r="X46" i="27"/>
  <c r="P45" i="27"/>
  <c r="P47" i="27"/>
  <c r="X47" i="27"/>
  <c r="P44" i="27"/>
  <c r="P41" i="27"/>
  <c r="X45" i="27"/>
  <c r="X48" i="27"/>
  <c r="X104" i="27" s="1"/>
  <c r="X121" i="27" s="1" a="1"/>
  <c r="X121" i="27" s="1"/>
  <c r="X41" i="27"/>
  <c r="X43" i="27"/>
  <c r="P49" i="27"/>
  <c r="X44" i="27"/>
  <c r="X38" i="27"/>
  <c r="X39" i="27"/>
  <c r="X146" i="27" s="1" a="1"/>
  <c r="X146" i="27" s="1"/>
  <c r="X40" i="27"/>
  <c r="X49" i="27"/>
  <c r="H15" i="33"/>
  <c r="P39" i="33"/>
  <c r="P38" i="33"/>
  <c r="X39" i="33"/>
  <c r="X146" i="33" s="1" a="1"/>
  <c r="X146" i="33" s="1"/>
  <c r="X40" i="33"/>
  <c r="X46" i="33"/>
  <c r="X102" i="33" s="1"/>
  <c r="X119" i="33" s="1" a="1"/>
  <c r="X119" i="33" s="1"/>
  <c r="X44" i="33"/>
  <c r="X45" i="33"/>
  <c r="X42" i="33"/>
  <c r="P42" i="33"/>
  <c r="P47" i="33"/>
  <c r="P41" i="33"/>
  <c r="X48" i="33"/>
  <c r="P44" i="33"/>
  <c r="P40" i="33"/>
  <c r="X43" i="33"/>
  <c r="P46" i="33"/>
  <c r="P48" i="33"/>
  <c r="X38" i="33"/>
  <c r="X47" i="33"/>
  <c r="X41" i="33"/>
  <c r="X97" i="33" s="1"/>
  <c r="X114" i="33" s="1" a="1"/>
  <c r="X114" i="33" s="1"/>
  <c r="P43" i="33"/>
  <c r="P49" i="33"/>
  <c r="X49" i="33"/>
  <c r="X105" i="33" s="1"/>
  <c r="X122" i="33" s="1" a="1"/>
  <c r="X122" i="33" s="1"/>
  <c r="P45" i="33"/>
  <c r="AE114" i="31"/>
  <c r="O358" i="31"/>
  <c r="O414" i="31" s="1"/>
  <c r="O357" i="29"/>
  <c r="O413" i="29" s="1"/>
  <c r="W354" i="31"/>
  <c r="P270" i="25"/>
  <c r="AE276" i="31"/>
  <c r="P94" i="32"/>
  <c r="P111" i="32" s="1" a="1"/>
  <c r="P111" i="32" s="1"/>
  <c r="H15" i="25"/>
  <c r="P39" i="25"/>
  <c r="P146" i="25" s="1" a="1"/>
  <c r="P146" i="25" s="1"/>
  <c r="P38" i="25"/>
  <c r="X41" i="25"/>
  <c r="P43" i="25"/>
  <c r="X46" i="25"/>
  <c r="X39" i="25"/>
  <c r="X146" i="25" s="1" a="1"/>
  <c r="X146" i="25" s="1"/>
  <c r="P44" i="25"/>
  <c r="P48" i="25"/>
  <c r="P46" i="25"/>
  <c r="X40" i="25"/>
  <c r="X43" i="25"/>
  <c r="P47" i="25"/>
  <c r="X49" i="25"/>
  <c r="P45" i="25"/>
  <c r="P49" i="25"/>
  <c r="X42" i="25"/>
  <c r="X48" i="25"/>
  <c r="P41" i="25"/>
  <c r="P42" i="25"/>
  <c r="X45" i="25"/>
  <c r="X44" i="25"/>
  <c r="P40" i="25"/>
  <c r="X47" i="25"/>
  <c r="X38" i="25"/>
  <c r="AE145" i="31"/>
  <c r="W157" i="31"/>
  <c r="O85" i="26"/>
  <c r="O116" i="26" s="1" a="1"/>
  <c r="O116" i="26" s="1"/>
  <c r="P57" i="26"/>
  <c r="W87" i="25"/>
  <c r="W118" i="25" s="1" a="1"/>
  <c r="W118" i="25" s="1"/>
  <c r="W355" i="25" s="1"/>
  <c r="X59" i="25"/>
  <c r="O89" i="25"/>
  <c r="O120" i="25" s="1" a="1"/>
  <c r="O120" i="25" s="1"/>
  <c r="O357" i="25" s="1"/>
  <c r="O413" i="25" s="1"/>
  <c r="P61" i="25"/>
  <c r="W89" i="27"/>
  <c r="W120" i="27" s="1" a="1"/>
  <c r="W120" i="27" s="1"/>
  <c r="W357" i="27" s="1"/>
  <c r="X61" i="27"/>
  <c r="O87" i="33"/>
  <c r="O118" i="33" s="1" a="1"/>
  <c r="O118" i="33" s="1"/>
  <c r="P59" i="33"/>
  <c r="W86" i="26"/>
  <c r="W117" i="26" s="1" a="1"/>
  <c r="W117" i="26" s="1"/>
  <c r="W354" i="26" s="1"/>
  <c r="X58" i="26"/>
  <c r="O82" i="33"/>
  <c r="O113" i="33" s="1" a="1"/>
  <c r="O113" i="33" s="1"/>
  <c r="P54" i="33"/>
  <c r="O91" i="28"/>
  <c r="O122" i="28" s="1" a="1"/>
  <c r="O122" i="28" s="1"/>
  <c r="O359" i="28" s="1"/>
  <c r="O415" i="28" s="1"/>
  <c r="P63" i="28"/>
  <c r="O87" i="25"/>
  <c r="O118" i="25" s="1" a="1"/>
  <c r="O118" i="25" s="1"/>
  <c r="O355" i="25" s="1"/>
  <c r="O411" i="25" s="1"/>
  <c r="P59" i="25"/>
  <c r="O83" i="25"/>
  <c r="O114" i="25" s="1" a="1"/>
  <c r="O114" i="25" s="1"/>
  <c r="P55" i="25"/>
  <c r="W83" i="27"/>
  <c r="W114" i="27" s="1" a="1"/>
  <c r="W114" i="27" s="1"/>
  <c r="X55" i="27"/>
  <c r="O89" i="27"/>
  <c r="O120" i="27" s="1" a="1"/>
  <c r="O120" i="27" s="1"/>
  <c r="P61" i="27"/>
  <c r="W87" i="26"/>
  <c r="W118" i="26" s="1" a="1"/>
  <c r="W118" i="26" s="1"/>
  <c r="W355" i="26" s="1"/>
  <c r="X59" i="26"/>
  <c r="W84" i="25"/>
  <c r="W115" i="25" s="1" a="1"/>
  <c r="W115" i="25" s="1"/>
  <c r="W352" i="25" s="1"/>
  <c r="X56" i="25"/>
  <c r="W88" i="25"/>
  <c r="W119" i="25" s="1" a="1"/>
  <c r="W119" i="25" s="1"/>
  <c r="W356" i="25" s="1"/>
  <c r="X60" i="25"/>
  <c r="O86" i="27"/>
  <c r="O117" i="27" s="1" a="1"/>
  <c r="O117" i="27" s="1"/>
  <c r="P58" i="27"/>
  <c r="O81" i="27"/>
  <c r="O112" i="27" s="1" a="1"/>
  <c r="O112" i="27" s="1"/>
  <c r="P53" i="27"/>
  <c r="AE119" i="29"/>
  <c r="W90" i="26"/>
  <c r="W121" i="26" s="1" a="1"/>
  <c r="W121" i="26" s="1"/>
  <c r="W358" i="26" s="1"/>
  <c r="X62" i="26"/>
  <c r="W85" i="26"/>
  <c r="W116" i="26" s="1" a="1"/>
  <c r="W116" i="26" s="1"/>
  <c r="W353" i="26" s="1"/>
  <c r="X57" i="26"/>
  <c r="W87" i="33"/>
  <c r="W118" i="33" s="1" a="1"/>
  <c r="W118" i="33" s="1"/>
  <c r="X59" i="33"/>
  <c r="O88" i="33"/>
  <c r="O119" i="33" s="1" a="1"/>
  <c r="O119" i="33" s="1"/>
  <c r="P60" i="33"/>
  <c r="W82" i="28"/>
  <c r="W113" i="28" s="1" a="1"/>
  <c r="W113" i="28" s="1"/>
  <c r="W350" i="28" s="1"/>
  <c r="X54" i="28"/>
  <c r="O82" i="28"/>
  <c r="O113" i="28" s="1" a="1"/>
  <c r="O113" i="28" s="1"/>
  <c r="O350" i="28" s="1"/>
  <c r="O406" i="28" s="1"/>
  <c r="P54" i="28"/>
  <c r="W80" i="25"/>
  <c r="W145" i="25" s="1" a="1"/>
  <c r="W145" i="25" s="1"/>
  <c r="W382" i="25" s="1"/>
  <c r="X52" i="25"/>
  <c r="O91" i="25"/>
  <c r="O122" i="25" s="1" a="1"/>
  <c r="O122" i="25" s="1"/>
  <c r="O359" i="25" s="1"/>
  <c r="O415" i="25" s="1"/>
  <c r="P63" i="25"/>
  <c r="W84" i="27"/>
  <c r="W115" i="27" s="1" a="1"/>
  <c r="W115" i="27" s="1"/>
  <c r="W352" i="27" s="1"/>
  <c r="X56" i="27"/>
  <c r="O80" i="27"/>
  <c r="O145" i="27" s="1" a="1"/>
  <c r="O145" i="27" s="1"/>
  <c r="O157" i="27" s="1"/>
  <c r="P52" i="27"/>
  <c r="AE114" i="32"/>
  <c r="X98" i="32"/>
  <c r="X115" i="32" s="1" a="1"/>
  <c r="X115" i="32" s="1"/>
  <c r="O83" i="28"/>
  <c r="O114" i="28" s="1" a="1"/>
  <c r="O114" i="28" s="1"/>
  <c r="O351" i="28" s="1"/>
  <c r="O407" i="28" s="1"/>
  <c r="P55" i="28"/>
  <c r="O86" i="26"/>
  <c r="O117" i="26" s="1" a="1"/>
  <c r="O117" i="26" s="1"/>
  <c r="O354" i="26" s="1"/>
  <c r="O410" i="26" s="1"/>
  <c r="P58" i="26"/>
  <c r="W90" i="33"/>
  <c r="W121" i="33" s="1" a="1"/>
  <c r="W121" i="33" s="1"/>
  <c r="X62" i="33"/>
  <c r="W90" i="28"/>
  <c r="W121" i="28" s="1" a="1"/>
  <c r="W121" i="28" s="1"/>
  <c r="W358" i="28" s="1"/>
  <c r="X62" i="28"/>
  <c r="W85" i="28"/>
  <c r="W116" i="28" s="1" a="1"/>
  <c r="W116" i="28" s="1"/>
  <c r="W353" i="28" s="1"/>
  <c r="X57" i="28"/>
  <c r="O90" i="25"/>
  <c r="O121" i="25" s="1" a="1"/>
  <c r="O121" i="25" s="1"/>
  <c r="O358" i="25" s="1"/>
  <c r="O414" i="25" s="1"/>
  <c r="P62" i="25"/>
  <c r="O80" i="25"/>
  <c r="O145" i="25" s="1" a="1"/>
  <c r="O145" i="25" s="1"/>
  <c r="O157" i="25" s="1"/>
  <c r="P52" i="25"/>
  <c r="W86" i="27"/>
  <c r="W117" i="27" s="1" a="1"/>
  <c r="W117" i="27" s="1"/>
  <c r="X58" i="27"/>
  <c r="O87" i="26"/>
  <c r="O118" i="26" s="1" a="1"/>
  <c r="O118" i="26" s="1"/>
  <c r="O355" i="26" s="1"/>
  <c r="O411" i="26" s="1"/>
  <c r="P59" i="26"/>
  <c r="W91" i="26"/>
  <c r="W122" i="26" s="1" a="1"/>
  <c r="W122" i="26" s="1"/>
  <c r="W359" i="26" s="1"/>
  <c r="X63" i="26"/>
  <c r="O84" i="26"/>
  <c r="O115" i="26" s="1" a="1"/>
  <c r="O115" i="26" s="1"/>
  <c r="O352" i="26" s="1"/>
  <c r="O408" i="26" s="1"/>
  <c r="P56" i="26"/>
  <c r="O85" i="33"/>
  <c r="O116" i="33" s="1" a="1"/>
  <c r="O116" i="33" s="1"/>
  <c r="P57" i="33"/>
  <c r="O80" i="33"/>
  <c r="O145" i="33" s="1" a="1"/>
  <c r="O145" i="33" s="1"/>
  <c r="P52" i="33"/>
  <c r="W86" i="28"/>
  <c r="W117" i="28" s="1" a="1"/>
  <c r="W117" i="28" s="1"/>
  <c r="W354" i="28" s="1"/>
  <c r="X58" i="28"/>
  <c r="W85" i="25"/>
  <c r="W116" i="25" s="1" a="1"/>
  <c r="W116" i="25" s="1"/>
  <c r="X57" i="25"/>
  <c r="O84" i="27"/>
  <c r="O115" i="27" s="1" a="1"/>
  <c r="O115" i="27" s="1"/>
  <c r="P56" i="27"/>
  <c r="W82" i="26"/>
  <c r="W113" i="26" s="1" a="1"/>
  <c r="W113" i="26" s="1"/>
  <c r="W350" i="26" s="1"/>
  <c r="X54" i="26"/>
  <c r="O82" i="26"/>
  <c r="O113" i="26" s="1" a="1"/>
  <c r="O113" i="26" s="1"/>
  <c r="O350" i="26" s="1"/>
  <c r="O406" i="26" s="1"/>
  <c r="P54" i="26"/>
  <c r="O87" i="28"/>
  <c r="O118" i="28" s="1" a="1"/>
  <c r="O118" i="28" s="1"/>
  <c r="O355" i="28" s="1"/>
  <c r="O411" i="28" s="1"/>
  <c r="P59" i="28"/>
  <c r="W84" i="28"/>
  <c r="W115" i="28" s="1" a="1"/>
  <c r="W115" i="28" s="1"/>
  <c r="W352" i="28" s="1"/>
  <c r="X56" i="28"/>
  <c r="W90" i="25"/>
  <c r="W121" i="25" s="1" a="1"/>
  <c r="W121" i="25" s="1"/>
  <c r="W358" i="25" s="1"/>
  <c r="X62" i="25"/>
  <c r="W81" i="27"/>
  <c r="W112" i="27" s="1" a="1"/>
  <c r="W112" i="27" s="1"/>
  <c r="W349" i="27" s="1"/>
  <c r="X53" i="27"/>
  <c r="P94" i="29"/>
  <c r="P145" i="29" s="1" a="1"/>
  <c r="P145" i="29" s="1"/>
  <c r="X94" i="29"/>
  <c r="X145" i="29" s="1" a="1"/>
  <c r="X145" i="29" s="1"/>
  <c r="O359" i="29"/>
  <c r="O415" i="29" s="1"/>
  <c r="W89" i="26"/>
  <c r="W120" i="26" s="1" a="1"/>
  <c r="W120" i="26" s="1"/>
  <c r="X61" i="26"/>
  <c r="O81" i="26"/>
  <c r="O112" i="26" s="1" a="1"/>
  <c r="O112" i="26" s="1"/>
  <c r="O349" i="26" s="1"/>
  <c r="O405" i="26" s="1"/>
  <c r="P53" i="26"/>
  <c r="W85" i="33"/>
  <c r="W116" i="33" s="1" a="1"/>
  <c r="W116" i="33" s="1"/>
  <c r="X57" i="33"/>
  <c r="P99" i="29"/>
  <c r="P116" i="29" s="1" a="1"/>
  <c r="P116" i="29" s="1"/>
  <c r="O86" i="28"/>
  <c r="O117" i="28" s="1" a="1"/>
  <c r="O117" i="28" s="1"/>
  <c r="O354" i="28" s="1"/>
  <c r="O410" i="28" s="1"/>
  <c r="P58" i="28"/>
  <c r="W83" i="28"/>
  <c r="W114" i="28" s="1" a="1"/>
  <c r="W114" i="28" s="1"/>
  <c r="W351" i="28" s="1"/>
  <c r="X55" i="28"/>
  <c r="O88" i="25"/>
  <c r="O119" i="25" s="1" a="1"/>
  <c r="O119" i="25" s="1"/>
  <c r="O356" i="25" s="1"/>
  <c r="O412" i="25" s="1"/>
  <c r="P60" i="25"/>
  <c r="O91" i="27"/>
  <c r="O122" i="27" s="1" a="1"/>
  <c r="O122" i="27" s="1"/>
  <c r="P63" i="27"/>
  <c r="AE281" i="28"/>
  <c r="W88" i="28"/>
  <c r="W119" i="28" s="1" a="1"/>
  <c r="W119" i="28" s="1"/>
  <c r="W356" i="28" s="1"/>
  <c r="X60" i="28"/>
  <c r="O90" i="26"/>
  <c r="O121" i="26" s="1" a="1"/>
  <c r="O121" i="26" s="1"/>
  <c r="O358" i="26" s="1"/>
  <c r="O414" i="26" s="1"/>
  <c r="P62" i="26"/>
  <c r="W86" i="33"/>
  <c r="W117" i="33" s="1" a="1"/>
  <c r="W117" i="33" s="1"/>
  <c r="X58" i="33"/>
  <c r="O90" i="28"/>
  <c r="O121" i="28" s="1" a="1"/>
  <c r="O121" i="28" s="1"/>
  <c r="O358" i="28" s="1"/>
  <c r="O414" i="28" s="1"/>
  <c r="P62" i="28"/>
  <c r="O82" i="25"/>
  <c r="O113" i="25" s="1" a="1"/>
  <c r="O113" i="25" s="1"/>
  <c r="O350" i="25" s="1"/>
  <c r="O406" i="25" s="1"/>
  <c r="P54" i="25"/>
  <c r="O82" i="27"/>
  <c r="O113" i="27" s="1" a="1"/>
  <c r="O113" i="27" s="1"/>
  <c r="P54" i="27"/>
  <c r="O86" i="25"/>
  <c r="O117" i="25" s="1" a="1"/>
  <c r="O117" i="25" s="1"/>
  <c r="O354" i="25" s="1"/>
  <c r="O410" i="25" s="1"/>
  <c r="P58" i="25"/>
  <c r="W90" i="27"/>
  <c r="W121" i="27" s="1" a="1"/>
  <c r="W121" i="27" s="1"/>
  <c r="W80" i="26"/>
  <c r="W111" i="26" s="1" a="1"/>
  <c r="W111" i="26" s="1"/>
  <c r="W348" i="26" s="1"/>
  <c r="X52" i="26"/>
  <c r="O91" i="33"/>
  <c r="O122" i="33" s="1" a="1"/>
  <c r="O122" i="33" s="1"/>
  <c r="P63" i="33"/>
  <c r="O85" i="28"/>
  <c r="O116" i="28" s="1" a="1"/>
  <c r="O116" i="28" s="1"/>
  <c r="O353" i="28" s="1"/>
  <c r="O409" i="28" s="1"/>
  <c r="P57" i="28"/>
  <c r="O80" i="28"/>
  <c r="O145" i="28" s="1" a="1"/>
  <c r="O145" i="28" s="1"/>
  <c r="O157" i="28" s="1"/>
  <c r="P52" i="28"/>
  <c r="W86" i="25"/>
  <c r="W117" i="25" s="1" a="1"/>
  <c r="W117" i="25" s="1"/>
  <c r="W354" i="25" s="1"/>
  <c r="X58" i="25"/>
  <c r="O88" i="27"/>
  <c r="O119" i="27" s="1" a="1"/>
  <c r="O119" i="27" s="1"/>
  <c r="P60" i="27"/>
  <c r="W81" i="26"/>
  <c r="W112" i="26" s="1" a="1"/>
  <c r="W112" i="26" s="1"/>
  <c r="X53" i="26"/>
  <c r="W81" i="33"/>
  <c r="W112" i="33" s="1" a="1"/>
  <c r="W112" i="33" s="1"/>
  <c r="X53" i="33"/>
  <c r="W89" i="28"/>
  <c r="W120" i="28" s="1" a="1"/>
  <c r="W120" i="28" s="1"/>
  <c r="W357" i="28" s="1"/>
  <c r="X61" i="28"/>
  <c r="W91" i="25"/>
  <c r="W122" i="25" s="1" a="1"/>
  <c r="W122" i="25" s="1"/>
  <c r="W359" i="25" s="1"/>
  <c r="X63" i="25"/>
  <c r="O83" i="33"/>
  <c r="O114" i="33" s="1" a="1"/>
  <c r="O114" i="33" s="1"/>
  <c r="P55" i="33"/>
  <c r="W80" i="27"/>
  <c r="W145" i="27" s="1" a="1"/>
  <c r="W145" i="27" s="1"/>
  <c r="W382" i="27" s="1"/>
  <c r="X52" i="27"/>
  <c r="W286" i="29"/>
  <c r="AE118" i="32"/>
  <c r="W84" i="26"/>
  <c r="W115" i="26" s="1" a="1"/>
  <c r="W115" i="26" s="1"/>
  <c r="W352" i="26" s="1"/>
  <c r="X56" i="26"/>
  <c r="W82" i="33"/>
  <c r="W113" i="33" s="1" a="1"/>
  <c r="W113" i="33" s="1"/>
  <c r="X54" i="33"/>
  <c r="O88" i="28"/>
  <c r="O119" i="28" s="1" a="1"/>
  <c r="O119" i="28" s="1"/>
  <c r="O356" i="28" s="1"/>
  <c r="O412" i="28" s="1"/>
  <c r="P60" i="28"/>
  <c r="W89" i="25"/>
  <c r="W120" i="25" s="1" a="1"/>
  <c r="W120" i="25" s="1"/>
  <c r="W357" i="25" s="1"/>
  <c r="X61" i="25"/>
  <c r="W85" i="27"/>
  <c r="W116" i="27" s="1" a="1"/>
  <c r="W116" i="27" s="1"/>
  <c r="X57" i="27"/>
  <c r="O85" i="27"/>
  <c r="O116" i="27" s="1" a="1"/>
  <c r="O116" i="27" s="1"/>
  <c r="P57" i="27"/>
  <c r="O91" i="26"/>
  <c r="O122" i="26" s="1" a="1"/>
  <c r="O122" i="26" s="1"/>
  <c r="O359" i="26" s="1"/>
  <c r="O415" i="26" s="1"/>
  <c r="P63" i="26"/>
  <c r="P100" i="29"/>
  <c r="P117" i="29" s="1" a="1"/>
  <c r="P117" i="29" s="1"/>
  <c r="W83" i="25"/>
  <c r="W114" i="25" s="1" a="1"/>
  <c r="W114" i="25" s="1"/>
  <c r="W351" i="25" s="1"/>
  <c r="X55" i="25"/>
  <c r="O90" i="27"/>
  <c r="O121" i="27" s="1" a="1"/>
  <c r="O121" i="27" s="1"/>
  <c r="P62" i="27"/>
  <c r="W87" i="27"/>
  <c r="W118" i="27" s="1" a="1"/>
  <c r="W118" i="27" s="1"/>
  <c r="W355" i="27" s="1"/>
  <c r="X59" i="27"/>
  <c r="O81" i="25"/>
  <c r="O112" i="25" s="1" a="1"/>
  <c r="O112" i="25" s="1"/>
  <c r="O349" i="25" s="1"/>
  <c r="O405" i="25" s="1"/>
  <c r="P53" i="25"/>
  <c r="W89" i="33"/>
  <c r="W120" i="33" s="1" a="1"/>
  <c r="W120" i="33" s="1"/>
  <c r="X61" i="33"/>
  <c r="O84" i="25"/>
  <c r="O115" i="25" s="1" a="1"/>
  <c r="O115" i="25" s="1"/>
  <c r="P56" i="25"/>
  <c r="W81" i="25"/>
  <c r="W112" i="25" s="1" a="1"/>
  <c r="W112" i="25" s="1"/>
  <c r="W349" i="25" s="1"/>
  <c r="X53" i="25"/>
  <c r="W88" i="27"/>
  <c r="W119" i="27" s="1" a="1"/>
  <c r="W119" i="27" s="1"/>
  <c r="W356" i="27" s="1"/>
  <c r="X60" i="27"/>
  <c r="W82" i="27"/>
  <c r="W113" i="27" s="1" a="1"/>
  <c r="W113" i="27" s="1"/>
  <c r="X54" i="27"/>
  <c r="AE282" i="26"/>
  <c r="O89" i="26"/>
  <c r="O120" i="26" s="1" a="1"/>
  <c r="O120" i="26" s="1"/>
  <c r="O357" i="26" s="1"/>
  <c r="O413" i="26" s="1"/>
  <c r="P61" i="26"/>
  <c r="O90" i="33"/>
  <c r="O121" i="33" s="1" a="1"/>
  <c r="O121" i="33" s="1"/>
  <c r="P62" i="33"/>
  <c r="W84" i="33"/>
  <c r="W115" i="33" s="1" a="1"/>
  <c r="W115" i="33" s="1"/>
  <c r="X56" i="33"/>
  <c r="W87" i="28"/>
  <c r="W118" i="28" s="1" a="1"/>
  <c r="W118" i="28" s="1"/>
  <c r="W355" i="28" s="1"/>
  <c r="X59" i="28"/>
  <c r="W82" i="25"/>
  <c r="W113" i="25" s="1" a="1"/>
  <c r="W113" i="25" s="1"/>
  <c r="W350" i="25" s="1"/>
  <c r="X54" i="25"/>
  <c r="O85" i="25"/>
  <c r="O116" i="25" s="1" a="1"/>
  <c r="O116" i="25" s="1"/>
  <c r="O353" i="25" s="1"/>
  <c r="O409" i="25" s="1"/>
  <c r="P57" i="25"/>
  <c r="O83" i="27"/>
  <c r="O114" i="27" s="1" a="1"/>
  <c r="O114" i="27" s="1"/>
  <c r="P55" i="27"/>
  <c r="W91" i="27"/>
  <c r="W122" i="27" s="1" a="1"/>
  <c r="W122" i="27" s="1"/>
  <c r="X63" i="27"/>
  <c r="AE276" i="28"/>
  <c r="AE279" i="26"/>
  <c r="AE282" i="28"/>
  <c r="AE278" i="26"/>
  <c r="AE281" i="32"/>
  <c r="AE279" i="28"/>
  <c r="AE277" i="25"/>
  <c r="AE285" i="28"/>
  <c r="O281" i="33" a="1"/>
  <c r="O281" i="33" s="1"/>
  <c r="W282" i="33" a="1"/>
  <c r="W282" i="33" s="1"/>
  <c r="O350" i="32"/>
  <c r="O406" i="32" s="1"/>
  <c r="AE274" i="28"/>
  <c r="AE278" i="25"/>
  <c r="AE284" i="29"/>
  <c r="AE279" i="32"/>
  <c r="O283" i="33" a="1"/>
  <c r="O283" i="33" s="1"/>
  <c r="O81" i="33"/>
  <c r="O112" i="33" s="1" a="1"/>
  <c r="O112" i="33" s="1"/>
  <c r="AE279" i="25"/>
  <c r="AE276" i="26"/>
  <c r="AE282" i="32"/>
  <c r="AE285" i="26"/>
  <c r="O286" i="25"/>
  <c r="W91" i="33"/>
  <c r="W122" i="33" s="1" a="1"/>
  <c r="W122" i="33" s="1"/>
  <c r="W83" i="33"/>
  <c r="W114" i="33" s="1" a="1"/>
  <c r="W114" i="33" s="1"/>
  <c r="AE275" i="25"/>
  <c r="W286" i="28"/>
  <c r="AE283" i="26"/>
  <c r="AE274" i="25"/>
  <c r="O282" i="33" a="1"/>
  <c r="O282" i="33" s="1"/>
  <c r="O356" i="33" s="1"/>
  <c r="N395" i="31"/>
  <c r="AE278" i="32"/>
  <c r="N410" i="31"/>
  <c r="W285" i="33" a="1"/>
  <c r="W285" i="33" s="1"/>
  <c r="W359" i="33" s="1"/>
  <c r="AE274" i="26"/>
  <c r="W286" i="26"/>
  <c r="AE284" i="25"/>
  <c r="W286" i="25"/>
  <c r="W279" i="33" a="1"/>
  <c r="W279" i="33" s="1"/>
  <c r="W275" i="33" a="1"/>
  <c r="W275" i="33" s="1"/>
  <c r="W349" i="33" s="1"/>
  <c r="W276" i="33" a="1"/>
  <c r="W276" i="33" s="1"/>
  <c r="W286" i="32"/>
  <c r="N406" i="32"/>
  <c r="AD406" i="32" s="1"/>
  <c r="W278" i="33" a="1"/>
  <c r="W278" i="33" s="1"/>
  <c r="W274" i="33" a="1"/>
  <c r="W274" i="33" s="1"/>
  <c r="O279" i="33" a="1"/>
  <c r="O279" i="33" s="1"/>
  <c r="W277" i="33" a="1"/>
  <c r="W277" i="33" s="1"/>
  <c r="O286" i="26"/>
  <c r="O353" i="26"/>
  <c r="O409" i="26" s="1"/>
  <c r="W286" i="31"/>
  <c r="O274" i="33" a="1"/>
  <c r="O274" i="33" s="1"/>
  <c r="W88" i="33"/>
  <c r="W119" i="33" s="1" a="1"/>
  <c r="W119" i="33" s="1"/>
  <c r="O352" i="25"/>
  <c r="O408" i="25" s="1"/>
  <c r="O275" i="33" a="1"/>
  <c r="O275" i="33" s="1"/>
  <c r="W280" i="33" a="1"/>
  <c r="W280" i="33" s="1"/>
  <c r="O286" i="29"/>
  <c r="O351" i="25"/>
  <c r="O407" i="25" s="1"/>
  <c r="W283" i="33" a="1"/>
  <c r="W283" i="33" s="1"/>
  <c r="W352" i="32"/>
  <c r="AE280" i="28"/>
  <c r="AE281" i="29"/>
  <c r="P56" i="33"/>
  <c r="O84" i="33"/>
  <c r="O115" i="33" s="1" a="1"/>
  <c r="O115" i="33" s="1"/>
  <c r="P61" i="33"/>
  <c r="O89" i="33"/>
  <c r="O120" i="33" s="1" a="1"/>
  <c r="O120" i="33" s="1"/>
  <c r="X60" i="26"/>
  <c r="W88" i="26"/>
  <c r="W119" i="26" s="1" a="1"/>
  <c r="W119" i="26" s="1"/>
  <c r="P60" i="26"/>
  <c r="O88" i="26"/>
  <c r="O119" i="26" s="1" a="1"/>
  <c r="O119" i="26" s="1"/>
  <c r="O356" i="26" s="1"/>
  <c r="O412" i="26" s="1"/>
  <c r="X52" i="28"/>
  <c r="W80" i="28"/>
  <c r="P55" i="26"/>
  <c r="O83" i="26"/>
  <c r="O114" i="26" s="1" a="1"/>
  <c r="O114" i="26" s="1"/>
  <c r="O351" i="26" s="1"/>
  <c r="O407" i="26" s="1"/>
  <c r="X53" i="28"/>
  <c r="W81" i="28"/>
  <c r="W112" i="28" s="1" a="1"/>
  <c r="W112" i="28" s="1"/>
  <c r="X52" i="33"/>
  <c r="W80" i="33"/>
  <c r="P52" i="26"/>
  <c r="O80" i="26"/>
  <c r="P53" i="28"/>
  <c r="O81" i="28"/>
  <c r="X55" i="26"/>
  <c r="W83" i="26"/>
  <c r="AE117" i="29"/>
  <c r="X63" i="28"/>
  <c r="W91" i="28"/>
  <c r="W122" i="28" s="1" a="1"/>
  <c r="W122" i="28" s="1"/>
  <c r="P59" i="27"/>
  <c r="O87" i="27"/>
  <c r="O118" i="27" s="1" a="1"/>
  <c r="O118" i="27" s="1"/>
  <c r="O353" i="29"/>
  <c r="O409" i="29" s="1"/>
  <c r="P56" i="28"/>
  <c r="O84" i="28"/>
  <c r="O115" i="28" s="1" a="1"/>
  <c r="O115" i="28" s="1"/>
  <c r="P58" i="33"/>
  <c r="O86" i="33"/>
  <c r="O117" i="33" s="1" a="1"/>
  <c r="O117" i="33" s="1"/>
  <c r="P61" i="28"/>
  <c r="O89" i="28"/>
  <c r="O120" i="28" s="1" a="1"/>
  <c r="O120" i="28" s="1"/>
  <c r="M416" i="32"/>
  <c r="AD356" i="32"/>
  <c r="AD354" i="32"/>
  <c r="AD358" i="32"/>
  <c r="V404" i="32"/>
  <c r="AC409" i="31"/>
  <c r="AC416" i="31" s="1"/>
  <c r="V360" i="32"/>
  <c r="V420" i="32" s="1"/>
  <c r="AD350" i="31"/>
  <c r="V414" i="32"/>
  <c r="AD414" i="32" s="1"/>
  <c r="AD356" i="31"/>
  <c r="N356" i="29"/>
  <c r="N412" i="29" s="1"/>
  <c r="AD383" i="31"/>
  <c r="V405" i="31"/>
  <c r="AD157" i="31"/>
  <c r="W352" i="31"/>
  <c r="V395" i="31"/>
  <c r="W357" i="31"/>
  <c r="AE357" i="31" s="1"/>
  <c r="W357" i="32"/>
  <c r="AE357" i="32" s="1"/>
  <c r="O353" i="31"/>
  <c r="O409" i="31" s="1"/>
  <c r="W355" i="31"/>
  <c r="W359" i="27"/>
  <c r="W351" i="31"/>
  <c r="O354" i="31"/>
  <c r="O410" i="31" s="1"/>
  <c r="O356" i="29"/>
  <c r="O412" i="29" s="1"/>
  <c r="W349" i="32"/>
  <c r="AE349" i="32" s="1"/>
  <c r="W358" i="31"/>
  <c r="O350" i="31"/>
  <c r="O406" i="31" s="1"/>
  <c r="O355" i="32"/>
  <c r="O411" i="32" s="1"/>
  <c r="AD283" i="27"/>
  <c r="AD388" i="27"/>
  <c r="AD308" i="27"/>
  <c r="AD275" i="30"/>
  <c r="AD123" i="29"/>
  <c r="N123" i="29"/>
  <c r="N360" i="29" s="1"/>
  <c r="N420" i="29" s="1"/>
  <c r="AD420" i="29" s="1"/>
  <c r="AD370" i="27"/>
  <c r="AD318" i="27"/>
  <c r="AD297" i="27"/>
  <c r="AD315" i="27"/>
  <c r="AD280" i="30"/>
  <c r="AD386" i="30"/>
  <c r="AD383" i="28"/>
  <c r="AD367" i="30"/>
  <c r="AD292" i="30"/>
  <c r="AD285" i="33"/>
  <c r="AD280" i="27"/>
  <c r="P100" i="32"/>
  <c r="P117" i="32" s="1" a="1"/>
  <c r="P117" i="32" s="1"/>
  <c r="P103" i="30"/>
  <c r="P120" i="30" s="1" a="1"/>
  <c r="P120" i="30" s="1"/>
  <c r="X98" i="31"/>
  <c r="X115" i="31" s="1" a="1"/>
  <c r="X115" i="31" s="1"/>
  <c r="X98" i="30"/>
  <c r="X115" i="30" s="1" a="1"/>
  <c r="X115" i="30" s="1"/>
  <c r="P96" i="31"/>
  <c r="P113" i="31" s="1" a="1"/>
  <c r="P113" i="31" s="1"/>
  <c r="P102" i="31"/>
  <c r="P119" i="31" s="1" a="1"/>
  <c r="P119" i="31" s="1"/>
  <c r="W281" i="30" a="1"/>
  <c r="W281" i="30" s="1"/>
  <c r="W355" i="30" s="1"/>
  <c r="X250" i="30"/>
  <c r="X281" i="30" s="1" a="1"/>
  <c r="X281" i="30" s="1"/>
  <c r="X100" i="31"/>
  <c r="X117" i="31" s="1" a="1"/>
  <c r="X117" i="31" s="1"/>
  <c r="X101" i="30"/>
  <c r="P101" i="32"/>
  <c r="P118" i="32" s="1" a="1"/>
  <c r="P118" i="32" s="1"/>
  <c r="P270" i="31"/>
  <c r="P102" i="29"/>
  <c r="P119" i="29" s="1" a="1"/>
  <c r="P119" i="29" s="1"/>
  <c r="P270" i="28"/>
  <c r="X103" i="31"/>
  <c r="X120" i="31" s="1" a="1"/>
  <c r="X120" i="31" s="1"/>
  <c r="P104" i="32"/>
  <c r="P121" i="32" s="1" a="1"/>
  <c r="P121" i="32" s="1"/>
  <c r="P105" i="30"/>
  <c r="P122" i="30" s="1" a="1"/>
  <c r="P122" i="30" s="1"/>
  <c r="X97" i="30"/>
  <c r="X114" i="30" s="1" a="1"/>
  <c r="X114" i="30" s="1"/>
  <c r="P99" i="31"/>
  <c r="P116" i="31" s="1" a="1"/>
  <c r="P116" i="31" s="1"/>
  <c r="P96" i="29"/>
  <c r="X101" i="31"/>
  <c r="X118" i="31" s="1" a="1"/>
  <c r="X118" i="31" s="1"/>
  <c r="X94" i="32"/>
  <c r="X111" i="32" s="1" a="1"/>
  <c r="X111" i="32" s="1"/>
  <c r="P95" i="31"/>
  <c r="P112" i="31" s="1" a="1"/>
  <c r="P112" i="31" s="1"/>
  <c r="X103" i="32"/>
  <c r="X120" i="32" s="1" a="1"/>
  <c r="X120" i="32" s="1"/>
  <c r="P270" i="32"/>
  <c r="X104" i="32"/>
  <c r="X121" i="32" s="1" a="1"/>
  <c r="X121" i="32" s="1"/>
  <c r="X105" i="30"/>
  <c r="X122" i="30" s="1" a="1"/>
  <c r="X122" i="30" s="1"/>
  <c r="X102" i="31"/>
  <c r="X119" i="31" s="1" a="1"/>
  <c r="X119" i="31" s="1"/>
  <c r="P102" i="32"/>
  <c r="P119" i="32" s="1" a="1"/>
  <c r="P119" i="32" s="1"/>
  <c r="P102" i="30"/>
  <c r="P119" i="30" s="1" a="1"/>
  <c r="P119" i="30" s="1"/>
  <c r="P100" i="31"/>
  <c r="P117" i="31" s="1" a="1"/>
  <c r="P117" i="31" s="1"/>
  <c r="X102" i="32"/>
  <c r="X119" i="32" s="1" a="1"/>
  <c r="X119" i="32" s="1"/>
  <c r="X97" i="31"/>
  <c r="X95" i="31"/>
  <c r="X112" i="31" s="1" a="1"/>
  <c r="X112" i="31" s="1"/>
  <c r="X96" i="30"/>
  <c r="X113" i="30" s="1" a="1"/>
  <c r="X113" i="30" s="1"/>
  <c r="AE277" i="32"/>
  <c r="AD376" i="30"/>
  <c r="AD294" i="27"/>
  <c r="AD375" i="27"/>
  <c r="AD282" i="30"/>
  <c r="AD301" i="30"/>
  <c r="V356" i="30"/>
  <c r="V412" i="30" s="1"/>
  <c r="AD366" i="30"/>
  <c r="AE275" i="28"/>
  <c r="AE281" i="31"/>
  <c r="AD276" i="33"/>
  <c r="AD374" i="30"/>
  <c r="M416" i="29"/>
  <c r="O107" i="29"/>
  <c r="AE283" i="32"/>
  <c r="AE285" i="31"/>
  <c r="O107" i="31"/>
  <c r="O112" i="31" a="1"/>
  <c r="O112" i="31" s="1"/>
  <c r="AE278" i="31"/>
  <c r="AE280" i="31"/>
  <c r="AE283" i="31"/>
  <c r="AE279" i="31"/>
  <c r="AE275" i="32"/>
  <c r="W270" i="30"/>
  <c r="AE119" i="32"/>
  <c r="AE121" i="32"/>
  <c r="O107" i="32"/>
  <c r="AE117" i="31"/>
  <c r="AE113" i="29"/>
  <c r="O123" i="29"/>
  <c r="AE117" i="32"/>
  <c r="O123" i="32"/>
  <c r="P252" i="30"/>
  <c r="P283" i="30" s="1" a="1"/>
  <c r="P283" i="30" s="1"/>
  <c r="O283" i="30" a="1"/>
  <c r="O283" i="30" s="1"/>
  <c r="O357" i="30" s="1"/>
  <c r="P246" i="30"/>
  <c r="P277" i="30" s="1" a="1"/>
  <c r="P277" i="30" s="1"/>
  <c r="P351" i="30" s="1"/>
  <c r="O277" i="30" a="1"/>
  <c r="O277" i="30" s="1"/>
  <c r="O351" i="30" s="1"/>
  <c r="P245" i="30"/>
  <c r="P276" i="30" s="1" a="1"/>
  <c r="P276" i="30" s="1"/>
  <c r="O276" i="30" a="1"/>
  <c r="O276" i="30" s="1"/>
  <c r="O350" i="30" s="1"/>
  <c r="P253" i="30"/>
  <c r="P284" i="30" s="1" a="1"/>
  <c r="P284" i="30" s="1"/>
  <c r="O284" i="30" a="1"/>
  <c r="O284" i="30" s="1"/>
  <c r="O358" i="30" s="1"/>
  <c r="P254" i="30"/>
  <c r="P285" i="30" s="1" a="1"/>
  <c r="P285" i="30" s="1"/>
  <c r="O285" i="30" a="1"/>
  <c r="O285" i="30" s="1"/>
  <c r="P232" i="33"/>
  <c r="O277" i="33" a="1"/>
  <c r="O277" i="33" s="1"/>
  <c r="O351" i="33" s="1"/>
  <c r="P252" i="27"/>
  <c r="P283" i="27" s="1" a="1"/>
  <c r="P283" i="27" s="1"/>
  <c r="O283" i="27" a="1"/>
  <c r="O283" i="27" s="1"/>
  <c r="O286" i="31"/>
  <c r="P254" i="27"/>
  <c r="P285" i="27" s="1" a="1"/>
  <c r="P285" i="27" s="1"/>
  <c r="O285" i="27" a="1"/>
  <c r="O285" i="27" s="1"/>
  <c r="P250" i="27"/>
  <c r="P281" i="27" s="1" a="1"/>
  <c r="P281" i="27" s="1"/>
  <c r="O281" i="27" a="1"/>
  <c r="O281" i="27" s="1"/>
  <c r="O270" i="33"/>
  <c r="P239" i="33"/>
  <c r="O284" i="33" a="1"/>
  <c r="O284" i="33" s="1"/>
  <c r="O358" i="33" s="1"/>
  <c r="P231" i="33"/>
  <c r="O276" i="33" a="1"/>
  <c r="O276" i="33" s="1"/>
  <c r="P249" i="27"/>
  <c r="P280" i="27" s="1" a="1"/>
  <c r="P280" i="27" s="1"/>
  <c r="O280" i="27" a="1"/>
  <c r="O280" i="27" s="1"/>
  <c r="O354" i="27" s="1"/>
  <c r="O286" i="32"/>
  <c r="P251" i="27"/>
  <c r="P282" i="27" s="1" a="1"/>
  <c r="P282" i="27" s="1"/>
  <c r="O282" i="27" a="1"/>
  <c r="O282" i="27" s="1"/>
  <c r="P248" i="30"/>
  <c r="P279" i="30" s="1" a="1"/>
  <c r="P279" i="30" s="1"/>
  <c r="P353" i="30" s="1"/>
  <c r="O279" i="30" a="1"/>
  <c r="O279" i="30" s="1"/>
  <c r="O353" i="30" s="1"/>
  <c r="O286" i="28"/>
  <c r="W107" i="31"/>
  <c r="P243" i="27"/>
  <c r="P290" i="27" s="1" a="1"/>
  <c r="P290" i="27" s="1"/>
  <c r="O270" i="27"/>
  <c r="O274" i="27" a="1"/>
  <c r="O274" i="27" s="1"/>
  <c r="P240" i="33"/>
  <c r="O285" i="33" a="1"/>
  <c r="O285" i="33" s="1"/>
  <c r="O359" i="33" s="1"/>
  <c r="P247" i="27"/>
  <c r="P278" i="27" s="1" a="1"/>
  <c r="P278" i="27" s="1"/>
  <c r="O278" i="27" a="1"/>
  <c r="O278" i="27" s="1"/>
  <c r="P249" i="30"/>
  <c r="P280" i="30" s="1" a="1"/>
  <c r="P280" i="30" s="1"/>
  <c r="O280" i="30" a="1"/>
  <c r="O280" i="30" s="1"/>
  <c r="O354" i="30" s="1"/>
  <c r="P233" i="33"/>
  <c r="O278" i="33" a="1"/>
  <c r="O278" i="33" s="1"/>
  <c r="P246" i="27"/>
  <c r="P277" i="27" s="1" a="1"/>
  <c r="P277" i="27" s="1"/>
  <c r="O277" i="27" a="1"/>
  <c r="O277" i="27" s="1"/>
  <c r="P244" i="27"/>
  <c r="P275" i="27" s="1" a="1"/>
  <c r="P275" i="27" s="1"/>
  <c r="O275" i="27" a="1"/>
  <c r="O275" i="27" s="1"/>
  <c r="AD384" i="27"/>
  <c r="P248" i="27"/>
  <c r="P279" i="27" s="1" a="1"/>
  <c r="P279" i="27" s="1"/>
  <c r="O279" i="27" a="1"/>
  <c r="O279" i="27" s="1"/>
  <c r="O353" i="27" s="1"/>
  <c r="P244" i="30"/>
  <c r="P275" i="30" s="1" a="1"/>
  <c r="P275" i="30" s="1"/>
  <c r="O275" i="30" a="1"/>
  <c r="O275" i="30" s="1"/>
  <c r="O349" i="30" s="1"/>
  <c r="AE119" i="31"/>
  <c r="P251" i="30"/>
  <c r="P282" i="30" s="1" a="1"/>
  <c r="P282" i="30" s="1"/>
  <c r="O282" i="30" a="1"/>
  <c r="O282" i="30" s="1"/>
  <c r="O356" i="30" s="1"/>
  <c r="P253" i="27"/>
  <c r="P284" i="27" s="1" a="1"/>
  <c r="P284" i="27" s="1"/>
  <c r="O284" i="27" a="1"/>
  <c r="O284" i="27" s="1"/>
  <c r="P247" i="30"/>
  <c r="P278" i="30" s="1" a="1"/>
  <c r="P278" i="30" s="1"/>
  <c r="P352" i="30" s="1"/>
  <c r="O278" i="30" a="1"/>
  <c r="O278" i="30" s="1"/>
  <c r="O352" i="30" s="1"/>
  <c r="P243" i="30"/>
  <c r="P307" i="30" s="1" a="1"/>
  <c r="P307" i="30" s="1"/>
  <c r="O270" i="30"/>
  <c r="O274" i="30" a="1"/>
  <c r="O274" i="30" s="1"/>
  <c r="AE274" i="30" s="1"/>
  <c r="P250" i="30"/>
  <c r="P281" i="30" s="1" a="1"/>
  <c r="P281" i="30" s="1"/>
  <c r="O281" i="30" a="1"/>
  <c r="O281" i="30" s="1"/>
  <c r="O355" i="30" s="1"/>
  <c r="P245" i="27"/>
  <c r="P276" i="27" s="1" a="1"/>
  <c r="P276" i="27" s="1"/>
  <c r="O276" i="27" a="1"/>
  <c r="O276" i="27" s="1"/>
  <c r="O350" i="27" s="1"/>
  <c r="X236" i="33"/>
  <c r="W281" i="33" a="1"/>
  <c r="W281" i="33" s="1"/>
  <c r="X253" i="30"/>
  <c r="X284" i="30" s="1" a="1"/>
  <c r="X284" i="30" s="1"/>
  <c r="W284" i="30" a="1"/>
  <c r="W284" i="30" s="1"/>
  <c r="X244" i="30"/>
  <c r="X291" i="30" s="1" a="1"/>
  <c r="X291" i="30" s="1"/>
  <c r="W275" i="30" a="1"/>
  <c r="W275" i="30" s="1"/>
  <c r="X248" i="27"/>
  <c r="X279" i="27" s="1" a="1"/>
  <c r="X279" i="27" s="1"/>
  <c r="W279" i="27" a="1"/>
  <c r="W279" i="27" s="1"/>
  <c r="X249" i="27"/>
  <c r="X280" i="27" s="1" a="1"/>
  <c r="X280" i="27" s="1"/>
  <c r="W280" i="27" a="1"/>
  <c r="W280" i="27" s="1"/>
  <c r="X251" i="30"/>
  <c r="X282" i="30" s="1" a="1"/>
  <c r="X282" i="30" s="1"/>
  <c r="W282" i="30" a="1"/>
  <c r="W282" i="30" s="1"/>
  <c r="W107" i="32"/>
  <c r="X252" i="30"/>
  <c r="X283" i="30" s="1" a="1"/>
  <c r="X283" i="30" s="1"/>
  <c r="W283" i="30" a="1"/>
  <c r="W283" i="30" s="1"/>
  <c r="X248" i="30"/>
  <c r="X279" i="30" s="1" a="1"/>
  <c r="X279" i="30" s="1"/>
  <c r="W279" i="30" a="1"/>
  <c r="W279" i="30" s="1"/>
  <c r="W270" i="33"/>
  <c r="X245" i="30"/>
  <c r="X276" i="30" s="1" a="1"/>
  <c r="X276" i="30" s="1"/>
  <c r="W276" i="30" a="1"/>
  <c r="W276" i="30" s="1"/>
  <c r="X246" i="27"/>
  <c r="X277" i="27" s="1" a="1"/>
  <c r="X277" i="27" s="1"/>
  <c r="W277" i="27" a="1"/>
  <c r="W277" i="27" s="1"/>
  <c r="W348" i="30"/>
  <c r="X254" i="30"/>
  <c r="X285" i="30" s="1" a="1"/>
  <c r="X285" i="30" s="1"/>
  <c r="W285" i="30" a="1"/>
  <c r="W285" i="30" s="1"/>
  <c r="AE349" i="29"/>
  <c r="X249" i="30"/>
  <c r="X280" i="30" s="1" a="1"/>
  <c r="X280" i="30" s="1"/>
  <c r="W280" i="30" a="1"/>
  <c r="W280" i="30" s="1"/>
  <c r="X246" i="30"/>
  <c r="X277" i="30" s="1" a="1"/>
  <c r="X277" i="30" s="1"/>
  <c r="W277" i="30" a="1"/>
  <c r="W277" i="30" s="1"/>
  <c r="AE358" i="29"/>
  <c r="AE355" i="29"/>
  <c r="W111" i="32" a="1"/>
  <c r="W111" i="32" s="1"/>
  <c r="W348" i="32" s="1"/>
  <c r="AE348" i="32" s="1"/>
  <c r="X247" i="30"/>
  <c r="X278" i="30" s="1" a="1"/>
  <c r="X278" i="30" s="1"/>
  <c r="W278" i="30" a="1"/>
  <c r="W278" i="30" s="1"/>
  <c r="W157" i="32"/>
  <c r="X239" i="33"/>
  <c r="W284" i="33" a="1"/>
  <c r="W284" i="33" s="1"/>
  <c r="X253" i="27"/>
  <c r="X284" i="27" s="1" a="1"/>
  <c r="X284" i="27" s="1"/>
  <c r="W284" i="27" a="1"/>
  <c r="W284" i="27" s="1"/>
  <c r="W413" i="29"/>
  <c r="X243" i="27"/>
  <c r="X290" i="27" s="1" a="1"/>
  <c r="X290" i="27" s="1"/>
  <c r="W270" i="27"/>
  <c r="W274" i="27" a="1"/>
  <c r="W274" i="27" s="1"/>
  <c r="AE359" i="31"/>
  <c r="AE359" i="32"/>
  <c r="AE353" i="32"/>
  <c r="X245" i="27"/>
  <c r="X276" i="27" s="1" a="1"/>
  <c r="X276" i="27" s="1"/>
  <c r="W276" i="27" a="1"/>
  <c r="W276" i="27" s="1"/>
  <c r="AC409" i="29"/>
  <c r="AD348" i="29"/>
  <c r="M424" i="29"/>
  <c r="AC394" i="31"/>
  <c r="M361" i="26"/>
  <c r="AC395" i="31"/>
  <c r="M404" i="26"/>
  <c r="M416" i="26" s="1"/>
  <c r="V404" i="29"/>
  <c r="AD404" i="29" s="1"/>
  <c r="AC420" i="31"/>
  <c r="AC420" i="33"/>
  <c r="AD356" i="25"/>
  <c r="AC420" i="29"/>
  <c r="AC420" i="32"/>
  <c r="AD352" i="25"/>
  <c r="AD354" i="25"/>
  <c r="AC361" i="29"/>
  <c r="U361" i="25"/>
  <c r="AC348" i="25"/>
  <c r="AC360" i="25" s="1"/>
  <c r="AD352" i="26"/>
  <c r="AD351" i="31"/>
  <c r="M424" i="32"/>
  <c r="AD351" i="28"/>
  <c r="AC361" i="31"/>
  <c r="AC394" i="32"/>
  <c r="AD357" i="31"/>
  <c r="AD349" i="31"/>
  <c r="AA424" i="28"/>
  <c r="U361" i="28"/>
  <c r="AC348" i="28"/>
  <c r="AC360" i="28" s="1"/>
  <c r="AD382" i="31"/>
  <c r="AD358" i="25"/>
  <c r="N410" i="25"/>
  <c r="AD410" i="25" s="1"/>
  <c r="AD351" i="25"/>
  <c r="N407" i="25"/>
  <c r="V360" i="31"/>
  <c r="V420" i="31" s="1"/>
  <c r="AA424" i="25"/>
  <c r="AA424" i="32"/>
  <c r="U424" i="31"/>
  <c r="N348" i="27"/>
  <c r="AD348" i="27" s="1"/>
  <c r="N404" i="32"/>
  <c r="AD348" i="32"/>
  <c r="AD382" i="32"/>
  <c r="N394" i="32"/>
  <c r="N422" i="32" s="1"/>
  <c r="N404" i="31"/>
  <c r="V382" i="27"/>
  <c r="AD382" i="27" s="1"/>
  <c r="V348" i="31"/>
  <c r="V361" i="31" s="1"/>
  <c r="N361" i="32"/>
  <c r="V414" i="27"/>
  <c r="AB416" i="27"/>
  <c r="AD111" i="31"/>
  <c r="AD123" i="31" s="1"/>
  <c r="V286" i="27"/>
  <c r="V360" i="27" s="1"/>
  <c r="V420" i="27" s="1"/>
  <c r="AD385" i="27"/>
  <c r="AD300" i="27"/>
  <c r="AD274" i="27"/>
  <c r="AB424" i="30"/>
  <c r="AD279" i="27"/>
  <c r="AA424" i="26"/>
  <c r="AA416" i="28"/>
  <c r="AD358" i="27"/>
  <c r="AD284" i="27"/>
  <c r="AB416" i="31"/>
  <c r="AB416" i="26"/>
  <c r="AA424" i="31"/>
  <c r="AB424" i="31"/>
  <c r="AA416" i="31"/>
  <c r="AD414" i="29"/>
  <c r="AA416" i="33"/>
  <c r="N123" i="31"/>
  <c r="N360" i="31" s="1"/>
  <c r="N420" i="31" s="1"/>
  <c r="AD410" i="32"/>
  <c r="AA424" i="29"/>
  <c r="AB416" i="29"/>
  <c r="AA416" i="29"/>
  <c r="V406" i="25"/>
  <c r="AD406" i="25" s="1"/>
  <c r="AD311" i="27"/>
  <c r="U405" i="27"/>
  <c r="U416" i="27" s="1"/>
  <c r="U361" i="27"/>
  <c r="AB416" i="33"/>
  <c r="AC407" i="30"/>
  <c r="V407" i="27"/>
  <c r="AB424" i="29"/>
  <c r="AD111" i="32"/>
  <c r="AD123" i="32" s="1"/>
  <c r="N123" i="32"/>
  <c r="N360" i="32" s="1"/>
  <c r="N420" i="32" s="1"/>
  <c r="AB424" i="26"/>
  <c r="AA424" i="33"/>
  <c r="AA424" i="27"/>
  <c r="AB424" i="32"/>
  <c r="N406" i="30"/>
  <c r="AB424" i="28"/>
  <c r="AB416" i="28"/>
  <c r="V407" i="25"/>
  <c r="AC422" i="26"/>
  <c r="V415" i="31"/>
  <c r="AD415" i="31" s="1"/>
  <c r="AD373" i="30"/>
  <c r="N157" i="32"/>
  <c r="N395" i="32" s="1"/>
  <c r="AD145" i="32"/>
  <c r="AD157" i="32" s="1"/>
  <c r="AB424" i="27"/>
  <c r="AD368" i="27"/>
  <c r="AA416" i="27"/>
  <c r="AD282" i="27"/>
  <c r="V319" i="27"/>
  <c r="V395" i="27" s="1"/>
  <c r="M424" i="26"/>
  <c r="N395" i="28"/>
  <c r="AC394" i="28"/>
  <c r="AC405" i="25"/>
  <c r="V377" i="27"/>
  <c r="V421" i="27" s="1"/>
  <c r="V302" i="27"/>
  <c r="V378" i="27" s="1"/>
  <c r="AD391" i="30"/>
  <c r="AC422" i="28"/>
  <c r="AD293" i="27"/>
  <c r="AD387" i="27"/>
  <c r="AB416" i="20"/>
  <c r="V413" i="30"/>
  <c r="AB424" i="33"/>
  <c r="AC405" i="28"/>
  <c r="AD357" i="26"/>
  <c r="AD309" i="27"/>
  <c r="AD313" i="27"/>
  <c r="AD291" i="30"/>
  <c r="AB416" i="30"/>
  <c r="AD308" i="30"/>
  <c r="AD383" i="27"/>
  <c r="AD350" i="29"/>
  <c r="AD283" i="30"/>
  <c r="AA416" i="32"/>
  <c r="AD350" i="25"/>
  <c r="AC415" i="30"/>
  <c r="AC360" i="29"/>
  <c r="AC394" i="26"/>
  <c r="AD310" i="27"/>
  <c r="V348" i="25"/>
  <c r="V404" i="25" s="1"/>
  <c r="V410" i="26"/>
  <c r="AC421" i="29"/>
  <c r="AC361" i="32"/>
  <c r="V407" i="28"/>
  <c r="V356" i="28"/>
  <c r="V412" i="28" s="1"/>
  <c r="AD412" i="28" s="1"/>
  <c r="AD145" i="30"/>
  <c r="AD157" i="30" s="1"/>
  <c r="AB416" i="32"/>
  <c r="AC361" i="33"/>
  <c r="N382" i="26"/>
  <c r="AD316" i="30"/>
  <c r="N382" i="30"/>
  <c r="AD382" i="30" s="1"/>
  <c r="N394" i="25"/>
  <c r="N422" i="25" s="1"/>
  <c r="N405" i="25"/>
  <c r="AA416" i="26"/>
  <c r="V382" i="26"/>
  <c r="V394" i="26" s="1"/>
  <c r="V422" i="26" s="1"/>
  <c r="AC377" i="26"/>
  <c r="AC422" i="31"/>
  <c r="AC395" i="25"/>
  <c r="AA416" i="25"/>
  <c r="AC408" i="30"/>
  <c r="AD383" i="25"/>
  <c r="V413" i="31"/>
  <c r="AD413" i="31" s="1"/>
  <c r="V382" i="28"/>
  <c r="V394" i="28" s="1"/>
  <c r="V422" i="28" s="1"/>
  <c r="V348" i="30"/>
  <c r="AD348" i="30" s="1"/>
  <c r="V411" i="25"/>
  <c r="AD411" i="25" s="1"/>
  <c r="AD414" i="26"/>
  <c r="U416" i="33"/>
  <c r="AC421" i="28"/>
  <c r="V412" i="25"/>
  <c r="AD412" i="25" s="1"/>
  <c r="M424" i="28"/>
  <c r="AD355" i="25"/>
  <c r="AC410" i="30"/>
  <c r="AC407" i="28"/>
  <c r="N405" i="26"/>
  <c r="AC412" i="30"/>
  <c r="AD407" i="31"/>
  <c r="AD281" i="27"/>
  <c r="AC360" i="33"/>
  <c r="AD354" i="26"/>
  <c r="AD412" i="32"/>
  <c r="AD357" i="30"/>
  <c r="AD412" i="31"/>
  <c r="N408" i="26"/>
  <c r="AD408" i="26" s="1"/>
  <c r="N405" i="30"/>
  <c r="AC413" i="30"/>
  <c r="AD415" i="25"/>
  <c r="U416" i="31"/>
  <c r="AD284" i="30"/>
  <c r="AD415" i="32"/>
  <c r="V123" i="28"/>
  <c r="V360" i="28" s="1"/>
  <c r="V420" i="28" s="1"/>
  <c r="AD414" i="25"/>
  <c r="AC409" i="26"/>
  <c r="AC409" i="28"/>
  <c r="AC409" i="30"/>
  <c r="N414" i="30"/>
  <c r="V412" i="29"/>
  <c r="U414" i="30"/>
  <c r="AC414" i="30" s="1"/>
  <c r="AD406" i="29"/>
  <c r="AD358" i="26"/>
  <c r="V411" i="26"/>
  <c r="AD411" i="26" s="1"/>
  <c r="AC420" i="25"/>
  <c r="N407" i="27"/>
  <c r="AD145" i="28"/>
  <c r="AD157" i="28" s="1"/>
  <c r="AD111" i="27"/>
  <c r="AD123" i="27" s="1"/>
  <c r="V395" i="26"/>
  <c r="M424" i="25"/>
  <c r="U406" i="30"/>
  <c r="AC406" i="30" s="1"/>
  <c r="AC422" i="32"/>
  <c r="U361" i="30"/>
  <c r="AC350" i="30"/>
  <c r="AC377" i="31"/>
  <c r="AD298" i="30"/>
  <c r="V408" i="32"/>
  <c r="AD276" i="27"/>
  <c r="AD299" i="30"/>
  <c r="AD355" i="26"/>
  <c r="AD388" i="33"/>
  <c r="AC405" i="26"/>
  <c r="AD383" i="26"/>
  <c r="AC361" i="28"/>
  <c r="AD295" i="27"/>
  <c r="AD312" i="27"/>
  <c r="V405" i="29"/>
  <c r="AD405" i="29" s="1"/>
  <c r="V360" i="25"/>
  <c r="V420" i="25" s="1"/>
  <c r="AC319" i="27"/>
  <c r="AC395" i="27" s="1"/>
  <c r="AD298" i="27"/>
  <c r="AD111" i="25"/>
  <c r="AD123" i="25" s="1"/>
  <c r="AD369" i="26"/>
  <c r="AD319" i="31"/>
  <c r="N415" i="29"/>
  <c r="AD415" i="29" s="1"/>
  <c r="AD393" i="33"/>
  <c r="AC360" i="31"/>
  <c r="AD406" i="26"/>
  <c r="AC360" i="32"/>
  <c r="AD359" i="31"/>
  <c r="AD286" i="28"/>
  <c r="AC421" i="33"/>
  <c r="V360" i="26"/>
  <c r="V420" i="26" s="1"/>
  <c r="N361" i="31"/>
  <c r="V359" i="33"/>
  <c r="V415" i="33" s="1"/>
  <c r="V409" i="33"/>
  <c r="V408" i="25"/>
  <c r="AD408" i="25" s="1"/>
  <c r="N413" i="30"/>
  <c r="AD358" i="33"/>
  <c r="M413" i="27"/>
  <c r="AC413" i="27" s="1"/>
  <c r="AD279" i="30"/>
  <c r="AD350" i="26"/>
  <c r="N407" i="30"/>
  <c r="AD383" i="33"/>
  <c r="N394" i="31"/>
  <c r="N422" i="31" s="1"/>
  <c r="V394" i="31"/>
  <c r="V422" i="31" s="1"/>
  <c r="AC382" i="25"/>
  <c r="AC394" i="25" s="1"/>
  <c r="V383" i="30"/>
  <c r="AD383" i="30" s="1"/>
  <c r="AD351" i="27"/>
  <c r="U424" i="32"/>
  <c r="V395" i="25"/>
  <c r="V349" i="30"/>
  <c r="AD349" i="30" s="1"/>
  <c r="AD145" i="27"/>
  <c r="AD157" i="27" s="1"/>
  <c r="N406" i="31"/>
  <c r="AD277" i="27"/>
  <c r="N410" i="33"/>
  <c r="N406" i="33"/>
  <c r="AC405" i="32"/>
  <c r="AC416" i="32" s="1"/>
  <c r="N409" i="33"/>
  <c r="M424" i="33"/>
  <c r="N415" i="30"/>
  <c r="AC420" i="26"/>
  <c r="U405" i="30"/>
  <c r="AC405" i="30" s="1"/>
  <c r="N286" i="27"/>
  <c r="N360" i="27" s="1"/>
  <c r="N420" i="27" s="1"/>
  <c r="AC302" i="30"/>
  <c r="AC378" i="30" s="1"/>
  <c r="V407" i="29"/>
  <c r="AC361" i="25"/>
  <c r="V412" i="33"/>
  <c r="AD366" i="33"/>
  <c r="M407" i="27"/>
  <c r="AC407" i="27" s="1"/>
  <c r="AD111" i="30"/>
  <c r="AD123" i="30" s="1"/>
  <c r="AD278" i="30"/>
  <c r="AD319" i="28"/>
  <c r="M416" i="31"/>
  <c r="N409" i="28"/>
  <c r="AC377" i="27"/>
  <c r="AD302" i="28"/>
  <c r="AD378" i="28" s="1"/>
  <c r="AD385" i="33"/>
  <c r="V411" i="29"/>
  <c r="AD411" i="29" s="1"/>
  <c r="AD359" i="25"/>
  <c r="N359" i="27"/>
  <c r="AD359" i="27" s="1"/>
  <c r="M416" i="33"/>
  <c r="AD371" i="31"/>
  <c r="V361" i="29"/>
  <c r="N360" i="26"/>
  <c r="N420" i="26" s="1"/>
  <c r="N408" i="28"/>
  <c r="N415" i="26"/>
  <c r="AC286" i="27"/>
  <c r="AC361" i="27" s="1"/>
  <c r="N412" i="27"/>
  <c r="M424" i="31"/>
  <c r="N409" i="29"/>
  <c r="AD353" i="33"/>
  <c r="AD390" i="33"/>
  <c r="AD376" i="29"/>
  <c r="N377" i="26"/>
  <c r="N421" i="26" s="1"/>
  <c r="AC422" i="25"/>
  <c r="AD374" i="33"/>
  <c r="AD145" i="26"/>
  <c r="AD157" i="26" s="1"/>
  <c r="AC302" i="27"/>
  <c r="AC378" i="27" s="1"/>
  <c r="AC422" i="33"/>
  <c r="AC395" i="26"/>
  <c r="AC421" i="31"/>
  <c r="AC420" i="27"/>
  <c r="N405" i="33"/>
  <c r="AC420" i="30"/>
  <c r="AD309" i="30"/>
  <c r="V384" i="30"/>
  <c r="AD384" i="30" s="1"/>
  <c r="AD291" i="27"/>
  <c r="N366" i="27"/>
  <c r="AD366" i="27" s="1"/>
  <c r="V409" i="31"/>
  <c r="AD409" i="31" s="1"/>
  <c r="AD353" i="31"/>
  <c r="N377" i="29"/>
  <c r="N421" i="29" s="1"/>
  <c r="M404" i="27"/>
  <c r="AC348" i="27"/>
  <c r="M361" i="27"/>
  <c r="M377" i="27"/>
  <c r="M421" i="27" s="1"/>
  <c r="AC421" i="27" s="1"/>
  <c r="N410" i="26"/>
  <c r="N411" i="31"/>
  <c r="AD355" i="31"/>
  <c r="AD283" i="33"/>
  <c r="N357" i="33"/>
  <c r="AD277" i="33"/>
  <c r="V351" i="33"/>
  <c r="AD281" i="30"/>
  <c r="V355" i="30"/>
  <c r="AD384" i="33"/>
  <c r="V395" i="28"/>
  <c r="AD389" i="33"/>
  <c r="AD294" i="30"/>
  <c r="V369" i="30"/>
  <c r="AD317" i="27"/>
  <c r="N392" i="27"/>
  <c r="AD392" i="27" s="1"/>
  <c r="AD388" i="29"/>
  <c r="V409" i="32"/>
  <c r="AD409" i="32" s="1"/>
  <c r="AD353" i="32"/>
  <c r="M414" i="27"/>
  <c r="AC414" i="27" s="1"/>
  <c r="AD367" i="33"/>
  <c r="AD376" i="33"/>
  <c r="AD298" i="33"/>
  <c r="N373" i="33"/>
  <c r="N412" i="33" s="1"/>
  <c r="AD314" i="27"/>
  <c r="N394" i="28"/>
  <c r="N422" i="28" s="1"/>
  <c r="AD281" i="33"/>
  <c r="V355" i="33"/>
  <c r="AD391" i="33"/>
  <c r="AD276" i="30"/>
  <c r="V350" i="30"/>
  <c r="N349" i="27"/>
  <c r="AD349" i="27" s="1"/>
  <c r="AD391" i="29"/>
  <c r="N409" i="27"/>
  <c r="AD296" i="27"/>
  <c r="N371" i="27"/>
  <c r="AD371" i="27" s="1"/>
  <c r="V411" i="32"/>
  <c r="AD411" i="32" s="1"/>
  <c r="AD355" i="32"/>
  <c r="M411" i="27"/>
  <c r="AC411" i="27" s="1"/>
  <c r="AC355" i="27"/>
  <c r="AD384" i="31"/>
  <c r="V406" i="31"/>
  <c r="N413" i="26"/>
  <c r="AD413" i="26" s="1"/>
  <c r="AD300" i="30"/>
  <c r="V375" i="30"/>
  <c r="AD375" i="30" s="1"/>
  <c r="AD356" i="33"/>
  <c r="AD297" i="33"/>
  <c r="N372" i="33"/>
  <c r="AD372" i="33" s="1"/>
  <c r="V394" i="32"/>
  <c r="V422" i="32" s="1"/>
  <c r="AD278" i="27"/>
  <c r="N352" i="27"/>
  <c r="N408" i="27" s="1"/>
  <c r="AC384" i="30"/>
  <c r="AC394" i="30" s="1"/>
  <c r="U394" i="30"/>
  <c r="U422" i="30" s="1"/>
  <c r="AC422" i="30" s="1"/>
  <c r="AD366" i="26"/>
  <c r="V377" i="26"/>
  <c r="V421" i="26" s="1"/>
  <c r="N408" i="32"/>
  <c r="AD352" i="32"/>
  <c r="N354" i="27"/>
  <c r="AD354" i="27" s="1"/>
  <c r="U424" i="33"/>
  <c r="AC394" i="27"/>
  <c r="AD295" i="30"/>
  <c r="V370" i="30"/>
  <c r="AD370" i="30" s="1"/>
  <c r="V405" i="32"/>
  <c r="AD405" i="32" s="1"/>
  <c r="AD349" i="32"/>
  <c r="V361" i="32"/>
  <c r="N394" i="29"/>
  <c r="N422" i="29" s="1"/>
  <c r="M394" i="27"/>
  <c r="M422" i="27" s="1"/>
  <c r="AC422" i="27" s="1"/>
  <c r="N407" i="29"/>
  <c r="AD366" i="32"/>
  <c r="V377" i="32"/>
  <c r="V421" i="32" s="1"/>
  <c r="AD421" i="32" s="1"/>
  <c r="N414" i="31"/>
  <c r="AD414" i="31" s="1"/>
  <c r="AD358" i="31"/>
  <c r="M424" i="30"/>
  <c r="M408" i="27"/>
  <c r="AC408" i="27" s="1"/>
  <c r="AC352" i="27"/>
  <c r="M405" i="27"/>
  <c r="AD365" i="33"/>
  <c r="V354" i="30"/>
  <c r="AD354" i="30" s="1"/>
  <c r="AD315" i="30"/>
  <c r="N390" i="30"/>
  <c r="AD390" i="30" s="1"/>
  <c r="N411" i="27"/>
  <c r="AD391" i="32"/>
  <c r="V413" i="32"/>
  <c r="AD413" i="32" s="1"/>
  <c r="N352" i="30"/>
  <c r="AD311" i="33"/>
  <c r="N386" i="33"/>
  <c r="N408" i="33" s="1"/>
  <c r="AD314" i="30"/>
  <c r="N389" i="30"/>
  <c r="AD389" i="30" s="1"/>
  <c r="AD393" i="30"/>
  <c r="AD285" i="30"/>
  <c r="V359" i="30"/>
  <c r="AC416" i="33"/>
  <c r="AD366" i="29"/>
  <c r="V377" i="29"/>
  <c r="V421" i="29" s="1"/>
  <c r="M410" i="27"/>
  <c r="AC410" i="27" s="1"/>
  <c r="AC354" i="27"/>
  <c r="AD383" i="29"/>
  <c r="V394" i="29"/>
  <c r="V422" i="29" s="1"/>
  <c r="AD317" i="33"/>
  <c r="V392" i="33"/>
  <c r="AD296" i="33"/>
  <c r="V371" i="33"/>
  <c r="AD371" i="33" s="1"/>
  <c r="V350" i="33"/>
  <c r="V406" i="33" s="1"/>
  <c r="AD299" i="27"/>
  <c r="N374" i="27"/>
  <c r="AD374" i="27" s="1"/>
  <c r="M406" i="27"/>
  <c r="AC406" i="27" s="1"/>
  <c r="AC350" i="27"/>
  <c r="AD316" i="27"/>
  <c r="N391" i="27"/>
  <c r="AD391" i="27" s="1"/>
  <c r="AD413" i="29"/>
  <c r="AC395" i="28"/>
  <c r="N395" i="25"/>
  <c r="AD372" i="31"/>
  <c r="V411" i="31"/>
  <c r="V408" i="31"/>
  <c r="AD408" i="31" s="1"/>
  <c r="AD352" i="31"/>
  <c r="AD367" i="28"/>
  <c r="V377" i="28"/>
  <c r="V421" i="28" s="1"/>
  <c r="N405" i="31"/>
  <c r="V408" i="29"/>
  <c r="AD408" i="29" s="1"/>
  <c r="AD370" i="33"/>
  <c r="AD410" i="29"/>
  <c r="AD313" i="30"/>
  <c r="N388" i="30"/>
  <c r="AD388" i="30" s="1"/>
  <c r="AC349" i="30"/>
  <c r="AD368" i="30"/>
  <c r="AD292" i="27"/>
  <c r="N367" i="27"/>
  <c r="AD367" i="27" s="1"/>
  <c r="AD368" i="32"/>
  <c r="V407" i="32"/>
  <c r="AD407" i="32" s="1"/>
  <c r="N353" i="30"/>
  <c r="AD353" i="30" s="1"/>
  <c r="AD300" i="33"/>
  <c r="N375" i="33"/>
  <c r="AD375" i="33" s="1"/>
  <c r="N395" i="26"/>
  <c r="V413" i="33"/>
  <c r="AD312" i="30"/>
  <c r="N387" i="30"/>
  <c r="AD387" i="30" s="1"/>
  <c r="AD371" i="30"/>
  <c r="AC420" i="28"/>
  <c r="N407" i="28"/>
  <c r="AC372" i="30"/>
  <c r="U411" i="30"/>
  <c r="N412" i="26"/>
  <c r="AD354" i="31"/>
  <c r="V410" i="31"/>
  <c r="AD387" i="33"/>
  <c r="U424" i="28"/>
  <c r="AD365" i="30"/>
  <c r="AD310" i="30"/>
  <c r="V385" i="30"/>
  <c r="N377" i="31"/>
  <c r="N421" i="31" s="1"/>
  <c r="AD365" i="31"/>
  <c r="AC366" i="30"/>
  <c r="U377" i="30"/>
  <c r="U421" i="30" s="1"/>
  <c r="AC421" i="30" s="1"/>
  <c r="M415" i="27"/>
  <c r="AC415" i="27" s="1"/>
  <c r="AC359" i="27"/>
  <c r="N415" i="33"/>
  <c r="N407" i="33"/>
  <c r="N302" i="27"/>
  <c r="N378" i="27" s="1"/>
  <c r="N365" i="27"/>
  <c r="N377" i="30"/>
  <c r="N421" i="30" s="1"/>
  <c r="AD351" i="30"/>
  <c r="AD301" i="27"/>
  <c r="N376" i="27"/>
  <c r="AD376" i="27" s="1"/>
  <c r="N377" i="28"/>
  <c r="N421" i="28" s="1"/>
  <c r="AD366" i="28"/>
  <c r="M411" i="30"/>
  <c r="M416" i="30" s="1"/>
  <c r="AC355" i="30"/>
  <c r="AD367" i="25"/>
  <c r="AD377" i="25" s="1"/>
  <c r="V377" i="25"/>
  <c r="V421" i="25" s="1"/>
  <c r="AD421" i="25" s="1"/>
  <c r="V409" i="29"/>
  <c r="M409" i="27"/>
  <c r="AC409" i="27" s="1"/>
  <c r="AD368" i="33"/>
  <c r="AD294" i="33"/>
  <c r="V369" i="33"/>
  <c r="AD369" i="33" s="1"/>
  <c r="AD317" i="30"/>
  <c r="V392" i="30"/>
  <c r="AD392" i="30" s="1"/>
  <c r="AC361" i="26"/>
  <c r="AD372" i="30"/>
  <c r="N405" i="28"/>
  <c r="AD369" i="31"/>
  <c r="V377" i="31"/>
  <c r="V421" i="31" s="1"/>
  <c r="M412" i="27"/>
  <c r="AC412" i="27" s="1"/>
  <c r="AD292" i="33"/>
  <c r="AD302" i="26"/>
  <c r="AD378" i="26" s="1"/>
  <c r="U424" i="25"/>
  <c r="N319" i="30"/>
  <c r="N395" i="30" s="1"/>
  <c r="AD302" i="31"/>
  <c r="AD378" i="31" s="1"/>
  <c r="AD308" i="33"/>
  <c r="AD313" i="33"/>
  <c r="U424" i="27"/>
  <c r="AD299" i="33"/>
  <c r="AC286" i="30"/>
  <c r="AC361" i="30" s="1"/>
  <c r="N286" i="30"/>
  <c r="N360" i="30" s="1"/>
  <c r="N420" i="30" s="1"/>
  <c r="AD318" i="33"/>
  <c r="AD310" i="33"/>
  <c r="U416" i="32"/>
  <c r="AD286" i="29"/>
  <c r="AD302" i="32"/>
  <c r="AD378" i="32" s="1"/>
  <c r="AD319" i="32"/>
  <c r="AD312" i="33"/>
  <c r="V405" i="28"/>
  <c r="AD349" i="28"/>
  <c r="V410" i="28"/>
  <c r="AD410" i="28" s="1"/>
  <c r="AD354" i="28"/>
  <c r="AD290" i="27"/>
  <c r="AD353" i="27"/>
  <c r="V409" i="27"/>
  <c r="AD350" i="27"/>
  <c r="V406" i="27"/>
  <c r="V405" i="27"/>
  <c r="U416" i="28"/>
  <c r="V302" i="30"/>
  <c r="V378" i="30" s="1"/>
  <c r="AD290" i="30"/>
  <c r="M404" i="28"/>
  <c r="M416" i="28" s="1"/>
  <c r="M361" i="28"/>
  <c r="V405" i="33"/>
  <c r="AD349" i="33"/>
  <c r="AD352" i="28"/>
  <c r="V408" i="28"/>
  <c r="V286" i="30"/>
  <c r="V360" i="30" s="1"/>
  <c r="V420" i="30" s="1"/>
  <c r="AD274" i="30"/>
  <c r="V405" i="26"/>
  <c r="AD349" i="26"/>
  <c r="AC422" i="29"/>
  <c r="U424" i="29"/>
  <c r="M404" i="25"/>
  <c r="M416" i="25" s="1"/>
  <c r="V408" i="27"/>
  <c r="AD277" i="30"/>
  <c r="AD351" i="26"/>
  <c r="V407" i="26"/>
  <c r="AD407" i="26" s="1"/>
  <c r="AD284" i="33"/>
  <c r="AD301" i="33"/>
  <c r="AD123" i="26"/>
  <c r="AC319" i="30"/>
  <c r="AC395" i="30" s="1"/>
  <c r="U416" i="29"/>
  <c r="AC404" i="29"/>
  <c r="AD295" i="33"/>
  <c r="AD348" i="26"/>
  <c r="V361" i="26"/>
  <c r="AD302" i="25"/>
  <c r="AD378" i="25" s="1"/>
  <c r="AD314" i="33"/>
  <c r="V415" i="26"/>
  <c r="AD359" i="26"/>
  <c r="AD286" i="31"/>
  <c r="AD279" i="33"/>
  <c r="AD157" i="25"/>
  <c r="AD354" i="33"/>
  <c r="AD293" i="30"/>
  <c r="AD286" i="26"/>
  <c r="V409" i="25"/>
  <c r="AD409" i="25" s="1"/>
  <c r="AD353" i="25"/>
  <c r="V409" i="26"/>
  <c r="AD409" i="26" s="1"/>
  <c r="AD353" i="26"/>
  <c r="V412" i="26"/>
  <c r="AD356" i="26"/>
  <c r="AD275" i="33"/>
  <c r="AD319" i="25"/>
  <c r="N348" i="33"/>
  <c r="AD348" i="33" s="1"/>
  <c r="N123" i="33"/>
  <c r="V382" i="33"/>
  <c r="V404" i="33" s="1"/>
  <c r="AD145" i="33"/>
  <c r="AD157" i="33" s="1"/>
  <c r="V157" i="33"/>
  <c r="AD296" i="30"/>
  <c r="AD319" i="29"/>
  <c r="AD395" i="29" s="1"/>
  <c r="V394" i="25"/>
  <c r="V422" i="25" s="1"/>
  <c r="AD382" i="25"/>
  <c r="U424" i="26"/>
  <c r="AD358" i="30"/>
  <c r="N361" i="26"/>
  <c r="AD278" i="33"/>
  <c r="AD111" i="33"/>
  <c r="AD123" i="33" s="1"/>
  <c r="N348" i="25"/>
  <c r="N123" i="25"/>
  <c r="N360" i="25" s="1"/>
  <c r="N420" i="25" s="1"/>
  <c r="V319" i="30"/>
  <c r="V395" i="30" s="1"/>
  <c r="AD307" i="30"/>
  <c r="N319" i="33"/>
  <c r="N395" i="33" s="1"/>
  <c r="AD297" i="30"/>
  <c r="N348" i="28"/>
  <c r="AD348" i="28" s="1"/>
  <c r="N123" i="28"/>
  <c r="N360" i="28" s="1"/>
  <c r="N420" i="28" s="1"/>
  <c r="AD293" i="33"/>
  <c r="V405" i="25"/>
  <c r="AD349" i="25"/>
  <c r="V361" i="27"/>
  <c r="V415" i="28"/>
  <c r="AD415" i="28" s="1"/>
  <c r="AD359" i="28"/>
  <c r="N302" i="33"/>
  <c r="N378" i="33" s="1"/>
  <c r="V406" i="28"/>
  <c r="AD406" i="28" s="1"/>
  <c r="AD350" i="28"/>
  <c r="V413" i="27"/>
  <c r="AD357" i="27"/>
  <c r="V409" i="28"/>
  <c r="AD353" i="28"/>
  <c r="AC404" i="30"/>
  <c r="AD280" i="33"/>
  <c r="AD307" i="33"/>
  <c r="V319" i="33"/>
  <c r="N286" i="33"/>
  <c r="AD311" i="30"/>
  <c r="AD123" i="28"/>
  <c r="AD309" i="33"/>
  <c r="U416" i="25"/>
  <c r="U416" i="26"/>
  <c r="AD274" i="33"/>
  <c r="V286" i="33"/>
  <c r="V360" i="33" s="1"/>
  <c r="V420" i="33" s="1"/>
  <c r="AD286" i="32"/>
  <c r="AD282" i="33"/>
  <c r="AD316" i="33"/>
  <c r="AD355" i="27"/>
  <c r="V411" i="27"/>
  <c r="AD352" i="33"/>
  <c r="AC360" i="26"/>
  <c r="V302" i="33"/>
  <c r="V378" i="33" s="1"/>
  <c r="AD290" i="33"/>
  <c r="AD315" i="33"/>
  <c r="AD357" i="25"/>
  <c r="V413" i="25"/>
  <c r="AD413" i="25" s="1"/>
  <c r="AD356" i="27"/>
  <c r="V412" i="27"/>
  <c r="AD307" i="27"/>
  <c r="N319" i="27"/>
  <c r="N395" i="27" s="1"/>
  <c r="V410" i="27"/>
  <c r="N302" i="30"/>
  <c r="N378" i="30" s="1"/>
  <c r="AD286" i="25"/>
  <c r="AD319" i="26"/>
  <c r="AD357" i="28"/>
  <c r="V413" i="28"/>
  <c r="AD413" i="28" s="1"/>
  <c r="AD302" i="29"/>
  <c r="AD378" i="29" s="1"/>
  <c r="AD355" i="28"/>
  <c r="V411" i="28"/>
  <c r="AD411" i="28" s="1"/>
  <c r="AD318" i="30"/>
  <c r="AD358" i="28"/>
  <c r="V414" i="28"/>
  <c r="AD414" i="28" s="1"/>
  <c r="AD291" i="33"/>
  <c r="N318" i="20" a="1"/>
  <c r="N318" i="20" s="1"/>
  <c r="N308" i="20" a="1"/>
  <c r="N308" i="20" s="1"/>
  <c r="AD308" i="20" s="1"/>
  <c r="N307" i="20" a="1"/>
  <c r="N307" i="20" s="1"/>
  <c r="N315" i="20" a="1"/>
  <c r="N315" i="20" s="1"/>
  <c r="N313" i="20" a="1"/>
  <c r="N313" i="20" s="1"/>
  <c r="N311" i="20" a="1"/>
  <c r="N311" i="20" s="1"/>
  <c r="N309" i="20" a="1"/>
  <c r="N309" i="20" s="1"/>
  <c r="N310" i="20" a="1"/>
  <c r="N310" i="20" s="1"/>
  <c r="V310" i="20" a="1"/>
  <c r="V310" i="20" s="1"/>
  <c r="V318" i="20" a="1"/>
  <c r="V318" i="20" s="1"/>
  <c r="V313" i="20" a="1"/>
  <c r="V313" i="20" s="1"/>
  <c r="V314" i="20" a="1"/>
  <c r="V314" i="20" s="1"/>
  <c r="AD314" i="20" s="1"/>
  <c r="V307" i="20" a="1"/>
  <c r="V307" i="20" s="1"/>
  <c r="V316" i="20" a="1"/>
  <c r="V316" i="20" s="1"/>
  <c r="V317" i="20" a="1"/>
  <c r="V317" i="20" s="1"/>
  <c r="N316" i="20" a="1"/>
  <c r="N316" i="20" s="1"/>
  <c r="V309" i="20" a="1"/>
  <c r="V309" i="20" s="1"/>
  <c r="V312" i="20" a="1"/>
  <c r="V312" i="20" s="1"/>
  <c r="V315" i="20" a="1"/>
  <c r="V315" i="20" s="1"/>
  <c r="N312" i="20" a="1"/>
  <c r="N312" i="20" s="1"/>
  <c r="N317" i="20" a="1"/>
  <c r="N317" i="20" s="1"/>
  <c r="V311" i="20" a="1"/>
  <c r="V311" i="20" s="1"/>
  <c r="R77" i="23"/>
  <c r="S77" i="23" s="1"/>
  <c r="D13" i="36"/>
  <c r="U351" i="20"/>
  <c r="U407" i="20" s="1"/>
  <c r="U354" i="20"/>
  <c r="U410" i="20" s="1"/>
  <c r="U357" i="20"/>
  <c r="O50" i="23" s="1"/>
  <c r="U348" i="20"/>
  <c r="U404" i="20" s="1"/>
  <c r="U359" i="20"/>
  <c r="U415" i="20" s="1"/>
  <c r="U358" i="20"/>
  <c r="U414" i="20" s="1"/>
  <c r="W54" i="20"/>
  <c r="X68" i="20" s="1"/>
  <c r="O53" i="20"/>
  <c r="P67" i="20" s="1"/>
  <c r="O55" i="20"/>
  <c r="P69" i="20" s="1"/>
  <c r="W57" i="20"/>
  <c r="X71" i="20" s="1"/>
  <c r="N77" i="20"/>
  <c r="N122" i="20" s="1" a="1"/>
  <c r="N122" i="20" s="1"/>
  <c r="N359" i="20" s="1"/>
  <c r="O58" i="20"/>
  <c r="P72" i="20" s="1"/>
  <c r="W56" i="20"/>
  <c r="X70" i="20" s="1"/>
  <c r="W62" i="20"/>
  <c r="X76" i="20" s="1"/>
  <c r="W61" i="20"/>
  <c r="X75" i="20" s="1"/>
  <c r="AC298" i="20"/>
  <c r="U373" i="20"/>
  <c r="O54" i="20"/>
  <c r="P68" i="20" s="1"/>
  <c r="W58" i="20"/>
  <c r="X72" i="20" s="1"/>
  <c r="W60" i="20"/>
  <c r="X74" i="20" s="1"/>
  <c r="W63" i="20"/>
  <c r="X77" i="20" s="1"/>
  <c r="O61" i="20"/>
  <c r="P75" i="20" s="1"/>
  <c r="O60" i="20"/>
  <c r="P74" i="20" s="1"/>
  <c r="O57" i="20"/>
  <c r="P71" i="20" s="1"/>
  <c r="O59" i="20"/>
  <c r="P73" i="20" s="1"/>
  <c r="O62" i="20"/>
  <c r="P76" i="20" s="1"/>
  <c r="W55" i="20"/>
  <c r="X69" i="20" s="1"/>
  <c r="AC299" i="20"/>
  <c r="U374" i="20"/>
  <c r="W52" i="20"/>
  <c r="X66" i="20" s="1"/>
  <c r="W59" i="20"/>
  <c r="X73" i="20" s="1"/>
  <c r="W53" i="20"/>
  <c r="X67" i="20" s="1"/>
  <c r="O56" i="20"/>
  <c r="P70" i="20" s="1"/>
  <c r="O52" i="20"/>
  <c r="P66" i="20" s="1"/>
  <c r="AC295" i="20"/>
  <c r="V301" i="20" a="1"/>
  <c r="V301" i="20" s="1"/>
  <c r="V376" i="20" s="1"/>
  <c r="N294" i="20" a="1"/>
  <c r="N294" i="20" s="1"/>
  <c r="N369" i="20" s="1"/>
  <c r="V299" i="20" a="1"/>
  <c r="V299" i="20" s="1"/>
  <c r="V374" i="20" s="1"/>
  <c r="V293" i="20" a="1"/>
  <c r="V293" i="20" s="1"/>
  <c r="V368" i="20" s="1"/>
  <c r="N281" i="20" a="1"/>
  <c r="N281" i="20" s="1"/>
  <c r="N286" i="20" s="1"/>
  <c r="N297" i="20" a="1"/>
  <c r="N297" i="20" s="1"/>
  <c r="N372" i="20" s="1"/>
  <c r="N299" i="20" a="1"/>
  <c r="N299" i="20" s="1"/>
  <c r="N374" i="20" s="1"/>
  <c r="V297" i="20" a="1"/>
  <c r="V297" i="20" s="1"/>
  <c r="V372" i="20" s="1"/>
  <c r="N292" i="20" a="1"/>
  <c r="N292" i="20" s="1"/>
  <c r="N367" i="20" s="1"/>
  <c r="AC297" i="20"/>
  <c r="AC301" i="20"/>
  <c r="V292" i="20" a="1"/>
  <c r="V292" i="20" s="1"/>
  <c r="V367" i="20" s="1"/>
  <c r="N296" i="20" a="1"/>
  <c r="N296" i="20" s="1"/>
  <c r="N371" i="20" s="1"/>
  <c r="V294" i="20" a="1"/>
  <c r="V294" i="20" s="1"/>
  <c r="N298" i="20" a="1"/>
  <c r="N298" i="20" s="1"/>
  <c r="N373" i="20" s="1"/>
  <c r="V275" i="20" a="1"/>
  <c r="V275" i="20" s="1"/>
  <c r="V291" i="20" a="1"/>
  <c r="V291" i="20" s="1"/>
  <c r="V366" i="20" s="1"/>
  <c r="V295" i="20" a="1"/>
  <c r="V295" i="20" s="1"/>
  <c r="V370" i="20" s="1"/>
  <c r="V290" i="20" a="1"/>
  <c r="V290" i="20" s="1"/>
  <c r="V365" i="20" s="1"/>
  <c r="AC294" i="20"/>
  <c r="N291" i="20" a="1"/>
  <c r="N291" i="20" s="1"/>
  <c r="N366" i="20" s="1"/>
  <c r="AC292" i="20"/>
  <c r="V300" i="20" a="1"/>
  <c r="V300" i="20" s="1"/>
  <c r="V375" i="20" s="1"/>
  <c r="V298" i="20" a="1"/>
  <c r="V298" i="20" s="1"/>
  <c r="V373" i="20" s="1"/>
  <c r="V296" i="20" a="1"/>
  <c r="V296" i="20" s="1"/>
  <c r="V371" i="20" s="1"/>
  <c r="U302" i="20"/>
  <c r="U378" i="20" s="1"/>
  <c r="AC290" i="20"/>
  <c r="M302" i="20"/>
  <c r="M378" i="20" s="1"/>
  <c r="AC296" i="20"/>
  <c r="AC293" i="20"/>
  <c r="N295" i="20" a="1"/>
  <c r="N295" i="20" s="1"/>
  <c r="N370" i="20" s="1"/>
  <c r="N290" i="20" a="1"/>
  <c r="N290" i="20" s="1"/>
  <c r="N365" i="20" s="1"/>
  <c r="AC300" i="20"/>
  <c r="N301" i="20" a="1"/>
  <c r="N301" i="20" s="1"/>
  <c r="N376" i="20" s="1"/>
  <c r="N293" i="20" a="1"/>
  <c r="N293" i="20" s="1"/>
  <c r="N368" i="20" s="1"/>
  <c r="N300" i="20" a="1"/>
  <c r="N300" i="20" s="1"/>
  <c r="N375" i="20" s="1"/>
  <c r="AC291" i="20"/>
  <c r="M350" i="20"/>
  <c r="M353" i="20"/>
  <c r="M409" i="20" s="1"/>
  <c r="AC312" i="20"/>
  <c r="AC317" i="20"/>
  <c r="M358" i="20"/>
  <c r="M414" i="20" s="1"/>
  <c r="M354" i="20"/>
  <c r="M359" i="20"/>
  <c r="F52" i="23" s="1"/>
  <c r="M391" i="20"/>
  <c r="M348" i="20"/>
  <c r="M382" i="20"/>
  <c r="M157" i="20"/>
  <c r="M385" i="20"/>
  <c r="M407" i="20" s="1"/>
  <c r="M386" i="20"/>
  <c r="M349" i="20"/>
  <c r="M352" i="20"/>
  <c r="M355" i="20"/>
  <c r="F48" i="23" s="1"/>
  <c r="M390" i="20"/>
  <c r="M412" i="20" s="1"/>
  <c r="M286" i="20"/>
  <c r="M388" i="20"/>
  <c r="M384" i="20"/>
  <c r="M357" i="20"/>
  <c r="F50" i="23" s="1"/>
  <c r="M393" i="20"/>
  <c r="M383" i="20"/>
  <c r="M389" i="20"/>
  <c r="M319" i="20"/>
  <c r="AC307" i="20"/>
  <c r="O63" i="20"/>
  <c r="P77" i="20" s="1"/>
  <c r="N66" i="20"/>
  <c r="V69" i="20"/>
  <c r="V76" i="20"/>
  <c r="V121" i="20" s="1" a="1"/>
  <c r="V121" i="20" s="1"/>
  <c r="H12" i="20"/>
  <c r="N69" i="20"/>
  <c r="N114" i="20" s="1" a="1"/>
  <c r="N114" i="20" s="1"/>
  <c r="V66" i="20"/>
  <c r="V111" i="20" s="1" a="1"/>
  <c r="V111" i="20" s="1"/>
  <c r="N75" i="20"/>
  <c r="N120" i="20" s="1" a="1"/>
  <c r="N120" i="20" s="1"/>
  <c r="V71" i="20"/>
  <c r="V116" i="20" s="1" a="1"/>
  <c r="V116" i="20" s="1"/>
  <c r="V72" i="20"/>
  <c r="N67" i="20"/>
  <c r="N112" i="20" s="1" a="1"/>
  <c r="N112" i="20" s="1"/>
  <c r="V75" i="20"/>
  <c r="V77" i="20"/>
  <c r="N74" i="20"/>
  <c r="N119" i="20" s="1" a="1"/>
  <c r="N119" i="20" s="1"/>
  <c r="N71" i="20"/>
  <c r="N116" i="20" s="1" a="1"/>
  <c r="N116" i="20" s="1"/>
  <c r="V73" i="20"/>
  <c r="N76" i="20"/>
  <c r="N121" i="20" s="1" a="1"/>
  <c r="N121" i="20" s="1"/>
  <c r="N70" i="20"/>
  <c r="N115" i="20" s="1" a="1"/>
  <c r="N115" i="20" s="1"/>
  <c r="V68" i="20"/>
  <c r="N68" i="20"/>
  <c r="V67" i="20"/>
  <c r="V112" i="20" s="1" a="1"/>
  <c r="V112" i="20" s="1"/>
  <c r="N73" i="20"/>
  <c r="N118" i="20" s="1" a="1"/>
  <c r="N118" i="20" s="1"/>
  <c r="V74" i="20"/>
  <c r="N72" i="20"/>
  <c r="N117" i="20" s="1" a="1"/>
  <c r="N117" i="20" s="1"/>
  <c r="V70" i="20"/>
  <c r="I32" i="23"/>
  <c r="R28" i="23"/>
  <c r="R31" i="23"/>
  <c r="I35" i="23"/>
  <c r="I29" i="23"/>
  <c r="R33" i="23"/>
  <c r="R27" i="23"/>
  <c r="I26" i="23"/>
  <c r="R29" i="23"/>
  <c r="I34" i="23"/>
  <c r="R30" i="23"/>
  <c r="I28" i="23"/>
  <c r="I33" i="23"/>
  <c r="R34" i="23"/>
  <c r="I31" i="23"/>
  <c r="R25" i="23"/>
  <c r="I24" i="23"/>
  <c r="I25" i="23"/>
  <c r="R32" i="23"/>
  <c r="R35" i="23"/>
  <c r="R26" i="23"/>
  <c r="R24" i="23"/>
  <c r="I27" i="23"/>
  <c r="I30" i="23"/>
  <c r="E62" i="23"/>
  <c r="E64" i="23"/>
  <c r="E61" i="23"/>
  <c r="E58" i="23"/>
  <c r="E63" i="23"/>
  <c r="E60" i="23"/>
  <c r="E65" i="23"/>
  <c r="E59" i="23"/>
  <c r="E57" i="23"/>
  <c r="E66" i="23"/>
  <c r="E67" i="23"/>
  <c r="AE399" i="20"/>
  <c r="E56" i="23"/>
  <c r="E53" i="23"/>
  <c r="E16" i="23" s="1"/>
  <c r="N53" i="23"/>
  <c r="E17" i="23" s="1"/>
  <c r="P399" i="20"/>
  <c r="P400" i="20" s="1"/>
  <c r="P423" i="20" s="1"/>
  <c r="I77" i="23" s="1"/>
  <c r="J77" i="23" s="1"/>
  <c r="F44" i="23"/>
  <c r="N74" i="23"/>
  <c r="E76" i="23"/>
  <c r="D74" i="23"/>
  <c r="E74" i="23"/>
  <c r="H84" i="23"/>
  <c r="F84" i="23"/>
  <c r="E13" i="36" s="1"/>
  <c r="AD423" i="20"/>
  <c r="AE423" i="20"/>
  <c r="AB420" i="20"/>
  <c r="P220" i="20"/>
  <c r="X221" i="20"/>
  <c r="X219" i="20"/>
  <c r="P221" i="20"/>
  <c r="P217" i="20"/>
  <c r="P225" i="20"/>
  <c r="P219" i="20"/>
  <c r="AC153" i="20"/>
  <c r="X216" i="20"/>
  <c r="X223" i="20"/>
  <c r="X226" i="20"/>
  <c r="P226" i="20"/>
  <c r="X224" i="20"/>
  <c r="P218" i="20"/>
  <c r="P216" i="20"/>
  <c r="X225" i="20"/>
  <c r="P224" i="20"/>
  <c r="X222" i="20"/>
  <c r="X218" i="20"/>
  <c r="P223" i="20"/>
  <c r="X220" i="20"/>
  <c r="P222" i="20"/>
  <c r="X217" i="20"/>
  <c r="AC147" i="20"/>
  <c r="AF325" i="20"/>
  <c r="U406" i="20"/>
  <c r="AF163" i="20"/>
  <c r="U356" i="20"/>
  <c r="AC114" i="20"/>
  <c r="W41" i="20"/>
  <c r="W40" i="20"/>
  <c r="W46" i="20"/>
  <c r="W47" i="20"/>
  <c r="W42" i="20"/>
  <c r="O45" i="20"/>
  <c r="O43" i="20"/>
  <c r="O47" i="20"/>
  <c r="O49" i="20"/>
  <c r="O42" i="20"/>
  <c r="O44" i="20"/>
  <c r="W45" i="20"/>
  <c r="W43" i="20"/>
  <c r="O41" i="20"/>
  <c r="O38" i="20"/>
  <c r="W44" i="20"/>
  <c r="O40" i="20"/>
  <c r="O48" i="20"/>
  <c r="W39" i="20"/>
  <c r="W146" i="20" s="1" a="1"/>
  <c r="W146" i="20" s="1"/>
  <c r="W48" i="20"/>
  <c r="W49" i="20"/>
  <c r="O39" i="20"/>
  <c r="O146" i="20" s="1" a="1"/>
  <c r="O146" i="20" s="1"/>
  <c r="O46" i="20"/>
  <c r="W38" i="20"/>
  <c r="U411" i="20"/>
  <c r="AC148" i="20"/>
  <c r="U408" i="20"/>
  <c r="AC152" i="20"/>
  <c r="AC122" i="20"/>
  <c r="AC113" i="20"/>
  <c r="AC112" i="20"/>
  <c r="U123" i="20"/>
  <c r="U395" i="20"/>
  <c r="U405" i="20"/>
  <c r="U409" i="20"/>
  <c r="AC121" i="20"/>
  <c r="AC146" i="20"/>
  <c r="AC118" i="20"/>
  <c r="W238" i="20"/>
  <c r="X252" i="20" s="1"/>
  <c r="W231" i="20"/>
  <c r="X245" i="20" s="1"/>
  <c r="W235" i="20"/>
  <c r="X249" i="20" s="1"/>
  <c r="W232" i="20"/>
  <c r="X246" i="20" s="1"/>
  <c r="W239" i="20"/>
  <c r="X253" i="20" s="1"/>
  <c r="W237" i="20"/>
  <c r="X251" i="20" s="1"/>
  <c r="W234" i="20"/>
  <c r="X248" i="20" s="1"/>
  <c r="W230" i="20"/>
  <c r="X244" i="20" s="1"/>
  <c r="W236" i="20"/>
  <c r="X250" i="20" s="1"/>
  <c r="W233" i="20"/>
  <c r="X247" i="20" s="1"/>
  <c r="W229" i="20"/>
  <c r="X243" i="20" s="1"/>
  <c r="W240" i="20"/>
  <c r="X254" i="20" s="1"/>
  <c r="AC149" i="20"/>
  <c r="AC115" i="20"/>
  <c r="AC120" i="20"/>
  <c r="M123" i="20"/>
  <c r="AC111" i="20"/>
  <c r="AC150" i="20"/>
  <c r="AC116" i="20"/>
  <c r="AC151" i="20"/>
  <c r="AC117" i="20"/>
  <c r="AC154" i="20"/>
  <c r="AC145" i="20"/>
  <c r="O236" i="20"/>
  <c r="P250" i="20" s="1"/>
  <c r="X215" i="20"/>
  <c r="O235" i="20"/>
  <c r="P249" i="20" s="1"/>
  <c r="O231" i="20"/>
  <c r="P245" i="20" s="1"/>
  <c r="O234" i="20"/>
  <c r="P248" i="20" s="1"/>
  <c r="O232" i="20"/>
  <c r="P246" i="20" s="1"/>
  <c r="P215" i="20"/>
  <c r="O230" i="20"/>
  <c r="P244" i="20" s="1"/>
  <c r="O237" i="20"/>
  <c r="P251" i="20" s="1"/>
  <c r="O233" i="20"/>
  <c r="P247" i="20" s="1"/>
  <c r="O238" i="20"/>
  <c r="P252" i="20" s="1"/>
  <c r="O239" i="20"/>
  <c r="P253" i="20" s="1"/>
  <c r="O229" i="20"/>
  <c r="P243" i="20" s="1"/>
  <c r="O240" i="20"/>
  <c r="P254" i="20" s="1"/>
  <c r="AB400" i="20"/>
  <c r="AB360" i="20"/>
  <c r="AC282" i="20"/>
  <c r="AC278" i="20"/>
  <c r="AC284" i="20"/>
  <c r="AC277" i="20"/>
  <c r="AC285" i="20"/>
  <c r="AC279" i="20"/>
  <c r="AC275" i="20"/>
  <c r="AC276" i="20"/>
  <c r="AC283" i="20"/>
  <c r="AC281" i="20"/>
  <c r="AC280" i="20"/>
  <c r="AC274" i="20"/>
  <c r="U286" i="20"/>
  <c r="N270" i="20"/>
  <c r="V270" i="20"/>
  <c r="H11" i="20"/>
  <c r="G15" i="20"/>
  <c r="L377" i="20"/>
  <c r="L421" i="20" s="1"/>
  <c r="E75" i="23" s="1"/>
  <c r="AA372" i="20"/>
  <c r="K377" i="20"/>
  <c r="K421" i="20" s="1"/>
  <c r="D75" i="23" s="1"/>
  <c r="AA376" i="20"/>
  <c r="AA370" i="20"/>
  <c r="AA367" i="20"/>
  <c r="AB367" i="20"/>
  <c r="AA375" i="20"/>
  <c r="AA371" i="20"/>
  <c r="AB374" i="20"/>
  <c r="AB376" i="20"/>
  <c r="AB373" i="20"/>
  <c r="AA366" i="20"/>
  <c r="K394" i="20"/>
  <c r="K422" i="20" s="1"/>
  <c r="D76" i="23" s="1"/>
  <c r="AA373" i="20"/>
  <c r="AB370" i="20"/>
  <c r="AA365" i="20"/>
  <c r="AB365" i="20"/>
  <c r="T377" i="20"/>
  <c r="T421" i="20" s="1"/>
  <c r="N75" i="23" s="1"/>
  <c r="AA374" i="20"/>
  <c r="AB372" i="20"/>
  <c r="AB371" i="20"/>
  <c r="AB375" i="20"/>
  <c r="AE129" i="20"/>
  <c r="AE135" i="20"/>
  <c r="O140" i="20"/>
  <c r="AE137" i="20"/>
  <c r="AE130" i="20"/>
  <c r="AE132" i="20"/>
  <c r="AE133" i="20"/>
  <c r="AE131" i="20"/>
  <c r="AE134" i="20"/>
  <c r="AE139" i="20"/>
  <c r="AE136" i="20"/>
  <c r="AE138" i="20"/>
  <c r="W140" i="20"/>
  <c r="AE128" i="20"/>
  <c r="AE383" i="30" l="1"/>
  <c r="AE382" i="31"/>
  <c r="O353" i="33"/>
  <c r="X351" i="32"/>
  <c r="P348" i="31"/>
  <c r="X350" i="29"/>
  <c r="P359" i="31"/>
  <c r="W357" i="33"/>
  <c r="W352" i="33"/>
  <c r="W348" i="29"/>
  <c r="P350" i="32"/>
  <c r="P352" i="32"/>
  <c r="X351" i="29"/>
  <c r="O350" i="33"/>
  <c r="W350" i="33"/>
  <c r="O355" i="33"/>
  <c r="O411" i="33" s="1"/>
  <c r="P355" i="31"/>
  <c r="P411" i="31" s="1"/>
  <c r="X353" i="31"/>
  <c r="O382" i="29"/>
  <c r="O394" i="29" s="1"/>
  <c r="O422" i="29" s="1"/>
  <c r="X349" i="29"/>
  <c r="P355" i="29"/>
  <c r="O395" i="29"/>
  <c r="X355" i="32"/>
  <c r="W353" i="33"/>
  <c r="P358" i="31"/>
  <c r="P414" i="31" s="1"/>
  <c r="P351" i="29"/>
  <c r="P383" i="25"/>
  <c r="X359" i="32"/>
  <c r="P351" i="32"/>
  <c r="AF351" i="32" s="1"/>
  <c r="P383" i="26"/>
  <c r="P348" i="32"/>
  <c r="P353" i="32"/>
  <c r="O395" i="32"/>
  <c r="X356" i="29"/>
  <c r="P359" i="29"/>
  <c r="X350" i="32"/>
  <c r="O382" i="32"/>
  <c r="O394" i="32" s="1"/>
  <c r="O422" i="32" s="1"/>
  <c r="X350" i="31"/>
  <c r="P357" i="29"/>
  <c r="P349" i="29"/>
  <c r="X358" i="29"/>
  <c r="X348" i="30"/>
  <c r="X353" i="32"/>
  <c r="X353" i="29"/>
  <c r="X359" i="29"/>
  <c r="P358" i="29"/>
  <c r="X100" i="30"/>
  <c r="X117" i="30" s="1" a="1"/>
  <c r="X117" i="30" s="1"/>
  <c r="AE376" i="27"/>
  <c r="AE114" i="30"/>
  <c r="AF121" i="30"/>
  <c r="O409" i="30"/>
  <c r="AE119" i="30"/>
  <c r="P274" i="33" a="1"/>
  <c r="P274" i="33" s="1"/>
  <c r="O411" i="30"/>
  <c r="AF112" i="32"/>
  <c r="X111" i="30" a="1"/>
  <c r="X111" i="30" s="1"/>
  <c r="P112" i="30" a="1"/>
  <c r="P112" i="30" s="1"/>
  <c r="P349" i="30" s="1"/>
  <c r="AF146" i="30"/>
  <c r="AF285" i="31"/>
  <c r="AF278" i="32"/>
  <c r="X274" i="33" a="1"/>
  <c r="X274" i="33" s="1"/>
  <c r="X95" i="30"/>
  <c r="X112" i="30" s="1" a="1"/>
  <c r="X112" i="30" s="1"/>
  <c r="W395" i="32"/>
  <c r="O409" i="33"/>
  <c r="AF284" i="31"/>
  <c r="AE112" i="30"/>
  <c r="AF280" i="31"/>
  <c r="AE122" i="30"/>
  <c r="AF279" i="28"/>
  <c r="AF281" i="26"/>
  <c r="X348" i="32"/>
  <c r="AF284" i="28"/>
  <c r="AF285" i="28"/>
  <c r="X359" i="31"/>
  <c r="P356" i="31"/>
  <c r="P412" i="31" s="1"/>
  <c r="W395" i="31"/>
  <c r="W408" i="28"/>
  <c r="O408" i="30"/>
  <c r="P408" i="32"/>
  <c r="AF278" i="28"/>
  <c r="AF277" i="26"/>
  <c r="AF279" i="25"/>
  <c r="AF279" i="26"/>
  <c r="AF285" i="25"/>
  <c r="X356" i="32"/>
  <c r="W411" i="26"/>
  <c r="AE411" i="26" s="1"/>
  <c r="AF280" i="25"/>
  <c r="AE382" i="32"/>
  <c r="AE394" i="32" s="1"/>
  <c r="P413" i="32"/>
  <c r="AF274" i="31"/>
  <c r="P407" i="31"/>
  <c r="AF276" i="26"/>
  <c r="P358" i="32"/>
  <c r="P414" i="32" s="1"/>
  <c r="O414" i="33"/>
  <c r="O395" i="28"/>
  <c r="AF275" i="26"/>
  <c r="AF284" i="32"/>
  <c r="O413" i="30"/>
  <c r="AF282" i="31"/>
  <c r="AF280" i="29"/>
  <c r="AF277" i="28"/>
  <c r="AF285" i="26"/>
  <c r="O410" i="30"/>
  <c r="O412" i="33"/>
  <c r="AF278" i="29"/>
  <c r="O412" i="30"/>
  <c r="O410" i="27"/>
  <c r="P145" i="31" a="1"/>
  <c r="P145" i="31" s="1"/>
  <c r="P382" i="31" s="1"/>
  <c r="P394" i="31" s="1"/>
  <c r="P422" i="31" s="1"/>
  <c r="AF280" i="26"/>
  <c r="O406" i="33"/>
  <c r="W415" i="27"/>
  <c r="O409" i="27"/>
  <c r="O394" i="30"/>
  <c r="O422" i="30" s="1"/>
  <c r="AF278" i="26"/>
  <c r="P413" i="31"/>
  <c r="AE301" i="27"/>
  <c r="AF146" i="26"/>
  <c r="AE146" i="30"/>
  <c r="AF388" i="29"/>
  <c r="O404" i="29"/>
  <c r="O416" i="29" s="1"/>
  <c r="O395" i="25"/>
  <c r="AE382" i="29"/>
  <c r="AE394" i="29" s="1"/>
  <c r="O157" i="33"/>
  <c r="O406" i="27"/>
  <c r="W406" i="29"/>
  <c r="AE406" i="29" s="1"/>
  <c r="P411" i="29"/>
  <c r="P415" i="29"/>
  <c r="P407" i="29"/>
  <c r="O414" i="30"/>
  <c r="W412" i="27"/>
  <c r="O406" i="30"/>
  <c r="W415" i="31"/>
  <c r="AE415" i="31" s="1"/>
  <c r="W406" i="25"/>
  <c r="AE406" i="25" s="1"/>
  <c r="W405" i="29"/>
  <c r="AE405" i="29" s="1"/>
  <c r="AF291" i="26"/>
  <c r="O405" i="30"/>
  <c r="AF373" i="26"/>
  <c r="AF366" i="26"/>
  <c r="W411" i="31"/>
  <c r="AE411" i="31" s="1"/>
  <c r="AF298" i="26"/>
  <c r="AE366" i="27"/>
  <c r="O407" i="30"/>
  <c r="AE369" i="27"/>
  <c r="W415" i="26"/>
  <c r="AE415" i="26" s="1"/>
  <c r="W410" i="29"/>
  <c r="AE410" i="29" s="1"/>
  <c r="W413" i="25"/>
  <c r="AE413" i="25" s="1"/>
  <c r="W413" i="28"/>
  <c r="W408" i="29"/>
  <c r="AE408" i="29" s="1"/>
  <c r="AE294" i="27"/>
  <c r="O407" i="33"/>
  <c r="O404" i="31"/>
  <c r="W415" i="32"/>
  <c r="AE415" i="32" s="1"/>
  <c r="P408" i="29"/>
  <c r="W414" i="29"/>
  <c r="AE414" i="29" s="1"/>
  <c r="W411" i="32"/>
  <c r="AE411" i="32" s="1"/>
  <c r="W414" i="32"/>
  <c r="AE414" i="32" s="1"/>
  <c r="P413" i="29"/>
  <c r="W407" i="25"/>
  <c r="AE407" i="25" s="1"/>
  <c r="X349" i="31"/>
  <c r="AF282" i="25"/>
  <c r="AF275" i="31"/>
  <c r="AF120" i="30"/>
  <c r="X352" i="29"/>
  <c r="AF352" i="29" s="1"/>
  <c r="AF277" i="32"/>
  <c r="AF276" i="25"/>
  <c r="AF283" i="25"/>
  <c r="AF282" i="26"/>
  <c r="AF276" i="29"/>
  <c r="X354" i="29"/>
  <c r="AF279" i="29"/>
  <c r="AF280" i="32"/>
  <c r="AF280" i="28"/>
  <c r="AF277" i="25"/>
  <c r="AF284" i="26"/>
  <c r="AF284" i="25"/>
  <c r="P349" i="31"/>
  <c r="P405" i="31" s="1"/>
  <c r="AF285" i="29"/>
  <c r="AF278" i="31"/>
  <c r="AF281" i="28"/>
  <c r="AF283" i="26"/>
  <c r="AF276" i="28"/>
  <c r="AE120" i="30"/>
  <c r="AF274" i="29"/>
  <c r="AF274" i="32"/>
  <c r="AF283" i="29"/>
  <c r="AF274" i="28"/>
  <c r="AF279" i="32"/>
  <c r="AF274" i="25"/>
  <c r="AF281" i="29"/>
  <c r="P286" i="26"/>
  <c r="AF353" i="32"/>
  <c r="AF281" i="25"/>
  <c r="AF122" i="31"/>
  <c r="W409" i="29"/>
  <c r="AE409" i="29" s="1"/>
  <c r="X358" i="32"/>
  <c r="AF276" i="32"/>
  <c r="W407" i="29"/>
  <c r="AE407" i="29" s="1"/>
  <c r="W409" i="26"/>
  <c r="AE409" i="26" s="1"/>
  <c r="W409" i="32"/>
  <c r="AE409" i="32" s="1"/>
  <c r="W405" i="27"/>
  <c r="W410" i="28"/>
  <c r="AE410" i="28" s="1"/>
  <c r="AF276" i="31"/>
  <c r="W409" i="31"/>
  <c r="AE409" i="31" s="1"/>
  <c r="W405" i="25"/>
  <c r="AE405" i="25" s="1"/>
  <c r="W410" i="31"/>
  <c r="AE410" i="31" s="1"/>
  <c r="W412" i="31"/>
  <c r="AE412" i="31" s="1"/>
  <c r="X286" i="31"/>
  <c r="AF282" i="29"/>
  <c r="X286" i="28"/>
  <c r="W406" i="28"/>
  <c r="AE406" i="28" s="1"/>
  <c r="W406" i="32"/>
  <c r="AE406" i="32" s="1"/>
  <c r="AF282" i="32"/>
  <c r="W413" i="27"/>
  <c r="P406" i="32"/>
  <c r="AF313" i="29"/>
  <c r="P286" i="29"/>
  <c r="W408" i="32"/>
  <c r="AE408" i="32" s="1"/>
  <c r="AF277" i="29"/>
  <c r="W415" i="29"/>
  <c r="AE415" i="29" s="1"/>
  <c r="W408" i="27"/>
  <c r="W414" i="26"/>
  <c r="AE414" i="26" s="1"/>
  <c r="AF349" i="29"/>
  <c r="X286" i="25"/>
  <c r="AF283" i="28"/>
  <c r="AF285" i="32"/>
  <c r="AE302" i="28"/>
  <c r="AE378" i="28" s="1"/>
  <c r="O415" i="33"/>
  <c r="AF281" i="32"/>
  <c r="W414" i="25"/>
  <c r="AE414" i="25" s="1"/>
  <c r="AF282" i="28"/>
  <c r="X355" i="29"/>
  <c r="AF355" i="29" s="1"/>
  <c r="W394" i="27"/>
  <c r="W422" i="27" s="1"/>
  <c r="W407" i="28"/>
  <c r="AE407" i="28" s="1"/>
  <c r="P286" i="25"/>
  <c r="AE145" i="32"/>
  <c r="AE157" i="32" s="1"/>
  <c r="W394" i="32"/>
  <c r="W422" i="32" s="1"/>
  <c r="AE422" i="32" s="1"/>
  <c r="W414" i="28"/>
  <c r="AE414" i="28" s="1"/>
  <c r="AE157" i="31"/>
  <c r="W394" i="30"/>
  <c r="W422" i="30" s="1"/>
  <c r="AF146" i="25"/>
  <c r="AF284" i="29"/>
  <c r="W395" i="29"/>
  <c r="P415" i="31"/>
  <c r="AF278" i="25"/>
  <c r="W408" i="25"/>
  <c r="AE408" i="25" s="1"/>
  <c r="W411" i="29"/>
  <c r="AE411" i="29" s="1"/>
  <c r="X354" i="31"/>
  <c r="W408" i="31"/>
  <c r="AE408" i="31" s="1"/>
  <c r="W411" i="27"/>
  <c r="X286" i="32"/>
  <c r="W412" i="28"/>
  <c r="AE412" i="28" s="1"/>
  <c r="W412" i="29"/>
  <c r="AE412" i="29" s="1"/>
  <c r="X145" i="30" a="1"/>
  <c r="X145" i="30" s="1"/>
  <c r="X157" i="30" s="1"/>
  <c r="W406" i="31"/>
  <c r="AE406" i="31" s="1"/>
  <c r="P356" i="32"/>
  <c r="P412" i="32" s="1"/>
  <c r="P414" i="29"/>
  <c r="X356" i="31"/>
  <c r="AF275" i="29"/>
  <c r="P359" i="32"/>
  <c r="P415" i="32" s="1"/>
  <c r="AF140" i="33"/>
  <c r="AF275" i="25"/>
  <c r="X286" i="29"/>
  <c r="W411" i="28"/>
  <c r="AE411" i="28" s="1"/>
  <c r="W405" i="31"/>
  <c r="W394" i="25"/>
  <c r="W422" i="25" s="1"/>
  <c r="AE394" i="31"/>
  <c r="P286" i="28"/>
  <c r="AE374" i="27"/>
  <c r="AE299" i="27"/>
  <c r="X366" i="30"/>
  <c r="P365" i="27"/>
  <c r="AF290" i="27"/>
  <c r="X365" i="27"/>
  <c r="W411" i="25"/>
  <c r="AE411" i="25" s="1"/>
  <c r="X283" i="33" a="1"/>
  <c r="X283" i="33" s="1"/>
  <c r="X299" i="33" a="1"/>
  <c r="X299" i="33" s="1"/>
  <c r="X393" i="26"/>
  <c r="AF393" i="26" s="1"/>
  <c r="AF318" i="26"/>
  <c r="X375" i="29"/>
  <c r="AF300" i="29"/>
  <c r="AE314" i="33"/>
  <c r="W389" i="33"/>
  <c r="AE389" i="33" s="1"/>
  <c r="X315" i="30" a="1"/>
  <c r="X315" i="30" s="1"/>
  <c r="P307" i="27" a="1"/>
  <c r="P307" i="27" s="1"/>
  <c r="AF316" i="28"/>
  <c r="X391" i="28"/>
  <c r="AF391" i="28" s="1"/>
  <c r="X300" i="27" a="1"/>
  <c r="X300" i="27" s="1"/>
  <c r="W390" i="33"/>
  <c r="AE390" i="33" s="1"/>
  <c r="AE315" i="33"/>
  <c r="X392" i="32"/>
  <c r="AF392" i="32" s="1"/>
  <c r="AF317" i="32"/>
  <c r="X370" i="31"/>
  <c r="AF370" i="31" s="1"/>
  <c r="AF295" i="31"/>
  <c r="W319" i="33"/>
  <c r="AE307" i="33"/>
  <c r="X383" i="25"/>
  <c r="AF383" i="25" s="1"/>
  <c r="AF308" i="25"/>
  <c r="AF298" i="31"/>
  <c r="X373" i="31"/>
  <c r="AF373" i="31" s="1"/>
  <c r="P318" i="33" a="1"/>
  <c r="P318" i="33" s="1"/>
  <c r="P393" i="33" s="1"/>
  <c r="AE302" i="26"/>
  <c r="AE378" i="26" s="1"/>
  <c r="AF297" i="31"/>
  <c r="X372" i="31"/>
  <c r="AF372" i="31" s="1"/>
  <c r="P314" i="33" a="1"/>
  <c r="P314" i="33" s="1"/>
  <c r="P389" i="33" s="1"/>
  <c r="AE296" i="30"/>
  <c r="W371" i="30"/>
  <c r="AE371" i="30" s="1"/>
  <c r="X145" i="31" a="1"/>
  <c r="X145" i="31" s="1"/>
  <c r="X157" i="31" s="1"/>
  <c r="X386" i="25"/>
  <c r="AF386" i="25" s="1"/>
  <c r="AF311" i="25"/>
  <c r="X313" i="27" a="1"/>
  <c r="X313" i="27" s="1"/>
  <c r="P315" i="33" a="1"/>
  <c r="P315" i="33" s="1"/>
  <c r="P390" i="33" s="1"/>
  <c r="P301" i="30" a="1"/>
  <c r="P301" i="30" s="1"/>
  <c r="P376" i="30" s="1"/>
  <c r="AE373" i="27"/>
  <c r="X376" i="29"/>
  <c r="AF301" i="29"/>
  <c r="X387" i="28"/>
  <c r="AF387" i="28" s="1"/>
  <c r="AF312" i="28"/>
  <c r="P315" i="30" a="1"/>
  <c r="P315" i="30" s="1"/>
  <c r="P390" i="30" s="1"/>
  <c r="X368" i="29"/>
  <c r="AF293" i="29"/>
  <c r="X308" i="33" a="1"/>
  <c r="X308" i="33" s="1"/>
  <c r="P301" i="33" a="1"/>
  <c r="P301" i="33" s="1"/>
  <c r="P376" i="33" s="1"/>
  <c r="X280" i="33" a="1"/>
  <c r="X280" i="33" s="1"/>
  <c r="X296" i="33" a="1"/>
  <c r="X296" i="33" s="1"/>
  <c r="P315" i="27" a="1"/>
  <c r="P315" i="27" s="1"/>
  <c r="P390" i="27" s="1"/>
  <c r="X365" i="25"/>
  <c r="X302" i="25"/>
  <c r="X378" i="25" s="1"/>
  <c r="AF290" i="25"/>
  <c r="X314" i="33" a="1"/>
  <c r="X314" i="33" s="1"/>
  <c r="X367" i="31"/>
  <c r="AF367" i="31" s="1"/>
  <c r="AF292" i="31"/>
  <c r="X315" i="33" a="1"/>
  <c r="X315" i="33" s="1"/>
  <c r="P314" i="27" a="1"/>
  <c r="P314" i="27" s="1"/>
  <c r="P389" i="27" s="1"/>
  <c r="W367" i="30"/>
  <c r="AE367" i="30" s="1"/>
  <c r="AE292" i="30"/>
  <c r="X309" i="27" a="1"/>
  <c r="X309" i="27" s="1"/>
  <c r="X386" i="27"/>
  <c r="AE319" i="26"/>
  <c r="W370" i="33"/>
  <c r="AE370" i="33" s="1"/>
  <c r="AE295" i="33"/>
  <c r="AE365" i="26"/>
  <c r="AE377" i="26" s="1"/>
  <c r="W377" i="26"/>
  <c r="W421" i="26" s="1"/>
  <c r="AE421" i="26" s="1"/>
  <c r="W375" i="33"/>
  <c r="AE375" i="33" s="1"/>
  <c r="AE300" i="33"/>
  <c r="P294" i="27" a="1"/>
  <c r="P294" i="27" s="1"/>
  <c r="P369" i="27" s="1"/>
  <c r="X390" i="27"/>
  <c r="X375" i="32"/>
  <c r="AF375" i="32" s="1"/>
  <c r="AF300" i="32"/>
  <c r="AE298" i="27"/>
  <c r="P312" i="27" a="1"/>
  <c r="P312" i="27" s="1"/>
  <c r="P387" i="27" s="1"/>
  <c r="AE385" i="27"/>
  <c r="P280" i="33" a="1"/>
  <c r="P280" i="33" s="1"/>
  <c r="P296" i="33" a="1"/>
  <c r="P296" i="33" s="1"/>
  <c r="P371" i="33" s="1"/>
  <c r="X277" i="33" a="1"/>
  <c r="X277" i="33" s="1"/>
  <c r="X351" i="33" s="1"/>
  <c r="X293" i="33" a="1"/>
  <c r="X293" i="33" s="1"/>
  <c r="X388" i="32"/>
  <c r="AF388" i="32" s="1"/>
  <c r="AF313" i="32"/>
  <c r="P300" i="27" a="1"/>
  <c r="P300" i="27" s="1"/>
  <c r="P375" i="27" s="1"/>
  <c r="P308" i="33" a="1"/>
  <c r="P308" i="33" s="1"/>
  <c r="AF307" i="25"/>
  <c r="X319" i="25"/>
  <c r="P294" i="30" a="1"/>
  <c r="P294" i="30" s="1"/>
  <c r="P369" i="30" s="1"/>
  <c r="X372" i="27"/>
  <c r="X390" i="26"/>
  <c r="AF390" i="26" s="1"/>
  <c r="AF315" i="26"/>
  <c r="X299" i="30" a="1"/>
  <c r="X299" i="30" s="1"/>
  <c r="X313" i="30" a="1"/>
  <c r="X313" i="30" s="1"/>
  <c r="AE312" i="33"/>
  <c r="W387" i="33"/>
  <c r="AE387" i="33" s="1"/>
  <c r="W392" i="33"/>
  <c r="AE392" i="33" s="1"/>
  <c r="AE317" i="33"/>
  <c r="X308" i="30" a="1"/>
  <c r="X308" i="30" s="1"/>
  <c r="AF292" i="29"/>
  <c r="X367" i="29"/>
  <c r="AF367" i="29" s="1"/>
  <c r="P310" i="33" a="1"/>
  <c r="P310" i="33" s="1"/>
  <c r="P385" i="33" s="1"/>
  <c r="P311" i="27" a="1"/>
  <c r="P311" i="27" s="1"/>
  <c r="P386" i="27" s="1"/>
  <c r="P316" i="33" a="1"/>
  <c r="P316" i="33" s="1"/>
  <c r="P391" i="33" s="1"/>
  <c r="O302" i="27"/>
  <c r="O378" i="27" s="1"/>
  <c r="O365" i="27"/>
  <c r="O377" i="27" s="1"/>
  <c r="O421" i="27" s="1"/>
  <c r="X374" i="29"/>
  <c r="AF374" i="29" s="1"/>
  <c r="AF299" i="29"/>
  <c r="AE293" i="30"/>
  <c r="W368" i="30"/>
  <c r="AE368" i="30" s="1"/>
  <c r="W302" i="27"/>
  <c r="W378" i="27" s="1"/>
  <c r="AE290" i="27"/>
  <c r="W365" i="27"/>
  <c r="P295" i="30" a="1"/>
  <c r="P295" i="30" s="1"/>
  <c r="P370" i="30" s="1"/>
  <c r="X383" i="32"/>
  <c r="AF383" i="32" s="1"/>
  <c r="AF308" i="32"/>
  <c r="X392" i="25"/>
  <c r="AF392" i="25" s="1"/>
  <c r="AF317" i="25"/>
  <c r="P298" i="30" a="1"/>
  <c r="P298" i="30" s="1"/>
  <c r="P373" i="30" s="1"/>
  <c r="X392" i="26"/>
  <c r="AF392" i="26" s="1"/>
  <c r="AF317" i="26"/>
  <c r="AE302" i="32"/>
  <c r="AE378" i="32" s="1"/>
  <c r="AE310" i="27"/>
  <c r="P283" i="33" a="1"/>
  <c r="P283" i="33" s="1"/>
  <c r="P299" i="33" a="1"/>
  <c r="P299" i="33" s="1"/>
  <c r="P374" i="33" s="1"/>
  <c r="X275" i="33" a="1"/>
  <c r="X275" i="33" s="1"/>
  <c r="X291" i="33" a="1"/>
  <c r="X291" i="33" s="1"/>
  <c r="X292" i="27" a="1"/>
  <c r="X292" i="27" s="1"/>
  <c r="W367" i="33"/>
  <c r="AE367" i="33" s="1"/>
  <c r="AE292" i="33"/>
  <c r="P312" i="30" a="1"/>
  <c r="P312" i="30" s="1"/>
  <c r="P387" i="30" s="1"/>
  <c r="P145" i="32" a="1"/>
  <c r="P145" i="32" s="1"/>
  <c r="P157" i="32" s="1"/>
  <c r="P309" i="27" a="1"/>
  <c r="P309" i="27" s="1"/>
  <c r="P384" i="27" s="1"/>
  <c r="AE294" i="33"/>
  <c r="W369" i="33"/>
  <c r="AE369" i="33" s="1"/>
  <c r="W370" i="27"/>
  <c r="AE370" i="27" s="1"/>
  <c r="AE295" i="27"/>
  <c r="P293" i="27" a="1"/>
  <c r="P293" i="27" s="1"/>
  <c r="P368" i="27" s="1"/>
  <c r="X312" i="33" a="1"/>
  <c r="X312" i="33" s="1"/>
  <c r="X317" i="33" a="1"/>
  <c r="X317" i="33" s="1"/>
  <c r="X390" i="32"/>
  <c r="AF390" i="32" s="1"/>
  <c r="AF315" i="32"/>
  <c r="P316" i="27" a="1"/>
  <c r="P316" i="27" s="1"/>
  <c r="P391" i="27" s="1"/>
  <c r="X376" i="27"/>
  <c r="AE299" i="33"/>
  <c r="W374" i="33"/>
  <c r="AE374" i="33" s="1"/>
  <c r="X390" i="29"/>
  <c r="AF390" i="29" s="1"/>
  <c r="AF315" i="29"/>
  <c r="W377" i="25"/>
  <c r="W421" i="25" s="1"/>
  <c r="AE421" i="25" s="1"/>
  <c r="AE365" i="25"/>
  <c r="AE377" i="25" s="1"/>
  <c r="X374" i="28"/>
  <c r="AF374" i="28" s="1"/>
  <c r="AF299" i="28"/>
  <c r="X293" i="30" a="1"/>
  <c r="X293" i="30" s="1"/>
  <c r="X374" i="32"/>
  <c r="AF374" i="32" s="1"/>
  <c r="AF299" i="32"/>
  <c r="P313" i="27" a="1"/>
  <c r="P313" i="27" s="1"/>
  <c r="P388" i="27" s="1"/>
  <c r="X389" i="29"/>
  <c r="AF389" i="29" s="1"/>
  <c r="AF314" i="29"/>
  <c r="AF297" i="32"/>
  <c r="X372" i="32"/>
  <c r="AE312" i="27"/>
  <c r="P293" i="33" a="1"/>
  <c r="P293" i="33" s="1"/>
  <c r="P368" i="33" s="1"/>
  <c r="X285" i="33" a="1"/>
  <c r="X285" i="33" s="1"/>
  <c r="X359" i="33" s="1"/>
  <c r="X301" i="33" a="1"/>
  <c r="X301" i="33" s="1"/>
  <c r="AF293" i="31"/>
  <c r="X368" i="31"/>
  <c r="AF368" i="31" s="1"/>
  <c r="AE309" i="33"/>
  <c r="W384" i="33"/>
  <c r="AE384" i="33" s="1"/>
  <c r="X393" i="27"/>
  <c r="AF314" i="26"/>
  <c r="X389" i="26"/>
  <c r="AF389" i="26" s="1"/>
  <c r="X375" i="31"/>
  <c r="AF375" i="31" s="1"/>
  <c r="AF300" i="31"/>
  <c r="W386" i="33"/>
  <c r="AE386" i="33" s="1"/>
  <c r="AE311" i="33"/>
  <c r="X391" i="32"/>
  <c r="AF391" i="32" s="1"/>
  <c r="AF316" i="32"/>
  <c r="W377" i="28"/>
  <c r="W421" i="28" s="1"/>
  <c r="AE421" i="28" s="1"/>
  <c r="AE365" i="28"/>
  <c r="AE377" i="28" s="1"/>
  <c r="AF301" i="32"/>
  <c r="X376" i="32"/>
  <c r="AF376" i="32" s="1"/>
  <c r="X366" i="27"/>
  <c r="AF295" i="29"/>
  <c r="X370" i="29"/>
  <c r="X372" i="29"/>
  <c r="AF372" i="29" s="1"/>
  <c r="AF297" i="29"/>
  <c r="P317" i="27" a="1"/>
  <c r="P317" i="27" s="1"/>
  <c r="P392" i="27" s="1"/>
  <c r="X384" i="31"/>
  <c r="AF384" i="31" s="1"/>
  <c r="AF309" i="31"/>
  <c r="P292" i="30" a="1"/>
  <c r="P292" i="30" s="1"/>
  <c r="P367" i="30" s="1"/>
  <c r="W391" i="33"/>
  <c r="AE391" i="33" s="1"/>
  <c r="AE316" i="33"/>
  <c r="X310" i="27" a="1"/>
  <c r="X310" i="27" s="1"/>
  <c r="P300" i="30" a="1"/>
  <c r="P300" i="30" s="1"/>
  <c r="P375" i="30" s="1"/>
  <c r="AE293" i="27"/>
  <c r="W368" i="27"/>
  <c r="AE368" i="27" s="1"/>
  <c r="AF299" i="31"/>
  <c r="X374" i="31"/>
  <c r="AF374" i="31" s="1"/>
  <c r="AF299" i="25"/>
  <c r="X374" i="25"/>
  <c r="AF374" i="25" s="1"/>
  <c r="W377" i="32"/>
  <c r="W421" i="32" s="1"/>
  <c r="AE421" i="32" s="1"/>
  <c r="AE365" i="32"/>
  <c r="AE377" i="32" s="1"/>
  <c r="X298" i="30" a="1"/>
  <c r="X298" i="30" s="1"/>
  <c r="AE387" i="27"/>
  <c r="P95" i="33"/>
  <c r="P112" i="33" s="1" a="1"/>
  <c r="P112" i="33" s="1"/>
  <c r="P146" i="33" a="1"/>
  <c r="P146" i="33" s="1"/>
  <c r="AF146" i="33" s="1"/>
  <c r="P290" i="33" a="1"/>
  <c r="P290" i="33" s="1"/>
  <c r="P307" i="33" a="1"/>
  <c r="P307" i="33" s="1"/>
  <c r="X307" i="33" a="1"/>
  <c r="X307" i="33" s="1"/>
  <c r="X290" i="33" a="1"/>
  <c r="X290" i="33" s="1"/>
  <c r="X309" i="33" a="1"/>
  <c r="X309" i="33" s="1"/>
  <c r="X370" i="26"/>
  <c r="AF370" i="26" s="1"/>
  <c r="AF295" i="26"/>
  <c r="X390" i="31"/>
  <c r="AF390" i="31" s="1"/>
  <c r="AF315" i="31"/>
  <c r="X311" i="33" a="1"/>
  <c r="X311" i="33" s="1"/>
  <c r="AE319" i="28"/>
  <c r="P299" i="30" a="1"/>
  <c r="P299" i="30" s="1"/>
  <c r="P374" i="30" s="1"/>
  <c r="X383" i="27"/>
  <c r="P309" i="30" a="1"/>
  <c r="P309" i="30" s="1"/>
  <c r="P384" i="30" s="1"/>
  <c r="X389" i="27"/>
  <c r="X369" i="32"/>
  <c r="AF369" i="32" s="1"/>
  <c r="AF294" i="32"/>
  <c r="X316" i="33" a="1"/>
  <c r="X316" i="33" s="1"/>
  <c r="P310" i="30" a="1"/>
  <c r="P310" i="30" s="1"/>
  <c r="P385" i="30" s="1"/>
  <c r="AF307" i="32"/>
  <c r="X319" i="32"/>
  <c r="AE302" i="25"/>
  <c r="AE378" i="25" s="1"/>
  <c r="P308" i="30" a="1"/>
  <c r="P308" i="30" s="1"/>
  <c r="P383" i="30" s="1"/>
  <c r="AF295" i="28"/>
  <c r="X370" i="28"/>
  <c r="AF370" i="28" s="1"/>
  <c r="P365" i="25"/>
  <c r="P377" i="25" s="1"/>
  <c r="P421" i="25" s="1"/>
  <c r="P302" i="25"/>
  <c r="P378" i="25" s="1"/>
  <c r="P316" i="30" a="1"/>
  <c r="P316" i="30" s="1"/>
  <c r="P391" i="30" s="1"/>
  <c r="AE301" i="30"/>
  <c r="W376" i="30"/>
  <c r="AE376" i="30" s="1"/>
  <c r="P295" i="27" a="1"/>
  <c r="P295" i="27" s="1"/>
  <c r="P370" i="27" s="1"/>
  <c r="P311" i="33" a="1"/>
  <c r="P311" i="33" s="1"/>
  <c r="P386" i="33" s="1"/>
  <c r="P294" i="33" a="1"/>
  <c r="P294" i="33" s="1"/>
  <c r="P369" i="33" s="1"/>
  <c r="X282" i="33" a="1"/>
  <c r="X282" i="33" s="1"/>
  <c r="X356" i="33" s="1"/>
  <c r="X298" i="33" a="1"/>
  <c r="X298" i="33" s="1"/>
  <c r="X373" i="29"/>
  <c r="AF298" i="29"/>
  <c r="X309" i="30" a="1"/>
  <c r="X309" i="30" s="1"/>
  <c r="AF292" i="28"/>
  <c r="X367" i="28"/>
  <c r="AF367" i="28" s="1"/>
  <c r="X375" i="25"/>
  <c r="AF375" i="25" s="1"/>
  <c r="AF300" i="25"/>
  <c r="AF290" i="28"/>
  <c r="X365" i="28"/>
  <c r="X302" i="28"/>
  <c r="X378" i="28" s="1"/>
  <c r="X311" i="30" a="1"/>
  <c r="X311" i="30" s="1"/>
  <c r="AE301" i="33"/>
  <c r="W376" i="33"/>
  <c r="AE376" i="33" s="1"/>
  <c r="AE319" i="31"/>
  <c r="AE395" i="31" s="1"/>
  <c r="X368" i="32"/>
  <c r="AF293" i="32"/>
  <c r="X392" i="28"/>
  <c r="AF392" i="28" s="1"/>
  <c r="AF317" i="28"/>
  <c r="W367" i="27"/>
  <c r="AE367" i="27" s="1"/>
  <c r="AE292" i="27"/>
  <c r="W377" i="31"/>
  <c r="W421" i="31" s="1"/>
  <c r="AE421" i="31" s="1"/>
  <c r="AE365" i="31"/>
  <c r="AE377" i="31" s="1"/>
  <c r="X366" i="32"/>
  <c r="AF366" i="32" s="1"/>
  <c r="AF291" i="32"/>
  <c r="X386" i="32"/>
  <c r="AF386" i="32" s="1"/>
  <c r="AF311" i="32"/>
  <c r="AE293" i="33"/>
  <c r="W368" i="33"/>
  <c r="AE368" i="33" s="1"/>
  <c r="P405" i="29"/>
  <c r="X365" i="32"/>
  <c r="X302" i="32"/>
  <c r="X378" i="32" s="1"/>
  <c r="AF290" i="32"/>
  <c r="P319" i="31"/>
  <c r="X393" i="29"/>
  <c r="AF393" i="29" s="1"/>
  <c r="AF318" i="29"/>
  <c r="P302" i="29"/>
  <c r="P378" i="29" s="1"/>
  <c r="P365" i="29"/>
  <c r="P377" i="29" s="1"/>
  <c r="P421" i="29" s="1"/>
  <c r="AF291" i="25"/>
  <c r="X366" i="25"/>
  <c r="AF366" i="25" s="1"/>
  <c r="X376" i="26"/>
  <c r="AF376" i="26" s="1"/>
  <c r="AF301" i="26"/>
  <c r="P382" i="25"/>
  <c r="P394" i="25" s="1"/>
  <c r="P422" i="25" s="1"/>
  <c r="P319" i="25"/>
  <c r="P395" i="25" s="1"/>
  <c r="X384" i="28"/>
  <c r="AF384" i="28" s="1"/>
  <c r="AF309" i="28"/>
  <c r="X371" i="31"/>
  <c r="AF371" i="31" s="1"/>
  <c r="AF296" i="31"/>
  <c r="P313" i="33" a="1"/>
  <c r="P313" i="33" s="1"/>
  <c r="P388" i="33" s="1"/>
  <c r="AE390" i="30"/>
  <c r="P275" i="33" a="1"/>
  <c r="P275" i="33" s="1"/>
  <c r="P291" i="33" a="1"/>
  <c r="P291" i="33" s="1"/>
  <c r="P366" i="33" s="1"/>
  <c r="X278" i="33" a="1"/>
  <c r="X278" i="33" s="1"/>
  <c r="X294" i="33" a="1"/>
  <c r="X294" i="33" s="1"/>
  <c r="X387" i="25"/>
  <c r="AF387" i="25" s="1"/>
  <c r="AF312" i="25"/>
  <c r="X383" i="26"/>
  <c r="AF308" i="26"/>
  <c r="X312" i="30" a="1"/>
  <c r="X312" i="30" s="1"/>
  <c r="X317" i="27" a="1"/>
  <c r="X317" i="27" s="1"/>
  <c r="AF307" i="28"/>
  <c r="X319" i="28"/>
  <c r="X369" i="31"/>
  <c r="AF369" i="31" s="1"/>
  <c r="AF294" i="31"/>
  <c r="W393" i="33"/>
  <c r="AE393" i="33" s="1"/>
  <c r="AE318" i="33"/>
  <c r="O302" i="30"/>
  <c r="O378" i="30" s="1"/>
  <c r="O365" i="30"/>
  <c r="O377" i="30" s="1"/>
  <c r="O421" i="30" s="1"/>
  <c r="X387" i="32"/>
  <c r="AF387" i="32" s="1"/>
  <c r="AF312" i="32"/>
  <c r="AE302" i="31"/>
  <c r="AE378" i="31" s="1"/>
  <c r="AE310" i="33"/>
  <c r="W385" i="33"/>
  <c r="AE385" i="33" s="1"/>
  <c r="X369" i="29"/>
  <c r="AF369" i="29" s="1"/>
  <c r="AF294" i="29"/>
  <c r="P313" i="30" a="1"/>
  <c r="P313" i="30" s="1"/>
  <c r="P388" i="30" s="1"/>
  <c r="X383" i="31"/>
  <c r="AF383" i="31" s="1"/>
  <c r="AF308" i="31"/>
  <c r="P302" i="31"/>
  <c r="P378" i="31" s="1"/>
  <c r="P365" i="31"/>
  <c r="P377" i="31" s="1"/>
  <c r="P421" i="31" s="1"/>
  <c r="P319" i="29"/>
  <c r="AE290" i="30"/>
  <c r="X389" i="25"/>
  <c r="AF389" i="25" s="1"/>
  <c r="AF314" i="25"/>
  <c r="W371" i="33"/>
  <c r="AE371" i="33" s="1"/>
  <c r="AE296" i="33"/>
  <c r="AE315" i="30"/>
  <c r="P281" i="33" a="1"/>
  <c r="P281" i="33" s="1"/>
  <c r="P297" i="33" a="1"/>
  <c r="P297" i="33" s="1"/>
  <c r="P372" i="33" s="1"/>
  <c r="X297" i="33" a="1"/>
  <c r="X297" i="33" s="1"/>
  <c r="P297" i="30" a="1"/>
  <c r="P297" i="30" s="1"/>
  <c r="P372" i="30" s="1"/>
  <c r="X391" i="25"/>
  <c r="AF391" i="25" s="1"/>
  <c r="AF316" i="25"/>
  <c r="P291" i="27" a="1"/>
  <c r="P291" i="27" s="1"/>
  <c r="P366" i="27" s="1"/>
  <c r="P319" i="26"/>
  <c r="AE302" i="29"/>
  <c r="AE378" i="29" s="1"/>
  <c r="P291" i="30" a="1"/>
  <c r="P291" i="30" s="1"/>
  <c r="P366" i="30" s="1"/>
  <c r="AE300" i="30"/>
  <c r="W375" i="30"/>
  <c r="AE375" i="30" s="1"/>
  <c r="W370" i="30"/>
  <c r="AE370" i="30" s="1"/>
  <c r="AE295" i="30"/>
  <c r="AF300" i="26"/>
  <c r="X375" i="26"/>
  <c r="AF375" i="26" s="1"/>
  <c r="X318" i="33" a="1"/>
  <c r="X318" i="33" s="1"/>
  <c r="AE300" i="27"/>
  <c r="W375" i="27"/>
  <c r="AE375" i="27" s="1"/>
  <c r="X372" i="25"/>
  <c r="AF372" i="25" s="1"/>
  <c r="AF297" i="25"/>
  <c r="X368" i="28"/>
  <c r="AF368" i="28" s="1"/>
  <c r="AF293" i="28"/>
  <c r="X386" i="31"/>
  <c r="AF386" i="31" s="1"/>
  <c r="AF311" i="31"/>
  <c r="X371" i="28"/>
  <c r="AF371" i="28" s="1"/>
  <c r="AF296" i="28"/>
  <c r="P382" i="32"/>
  <c r="P394" i="32" s="1"/>
  <c r="P422" i="32" s="1"/>
  <c r="P319" i="32"/>
  <c r="P395" i="32" s="1"/>
  <c r="X310" i="33" a="1"/>
  <c r="X310" i="33" s="1"/>
  <c r="P318" i="27" a="1"/>
  <c r="P318" i="27" s="1"/>
  <c r="P393" i="27" s="1"/>
  <c r="X389" i="31"/>
  <c r="AF389" i="31" s="1"/>
  <c r="AF314" i="31"/>
  <c r="AE291" i="30"/>
  <c r="W366" i="30"/>
  <c r="AE366" i="30" s="1"/>
  <c r="AE297" i="27"/>
  <c r="X373" i="28"/>
  <c r="AF373" i="28" s="1"/>
  <c r="AF298" i="28"/>
  <c r="P314" i="30" a="1"/>
  <c r="P314" i="30" s="1"/>
  <c r="P389" i="30" s="1"/>
  <c r="P312" i="33" a="1"/>
  <c r="P312" i="33" s="1"/>
  <c r="P387" i="33" s="1"/>
  <c r="AF299" i="26"/>
  <c r="X374" i="26"/>
  <c r="AF374" i="26" s="1"/>
  <c r="X385" i="25"/>
  <c r="AF385" i="25" s="1"/>
  <c r="AF310" i="25"/>
  <c r="X388" i="25"/>
  <c r="AF388" i="25" s="1"/>
  <c r="AF313" i="25"/>
  <c r="AF307" i="29"/>
  <c r="X319" i="29"/>
  <c r="AE313" i="33"/>
  <c r="W388" i="33"/>
  <c r="AE388" i="33" s="1"/>
  <c r="AF146" i="27"/>
  <c r="P292" i="33" a="1"/>
  <c r="P292" i="33" s="1"/>
  <c r="P367" i="33" s="1"/>
  <c r="X276" i="33" a="1"/>
  <c r="X276" i="33" s="1"/>
  <c r="X292" i="33" a="1"/>
  <c r="X292" i="33" s="1"/>
  <c r="X145" i="32" a="1"/>
  <c r="X145" i="32" s="1"/>
  <c r="X382" i="32" s="1"/>
  <c r="X312" i="27" a="1"/>
  <c r="X312" i="27" s="1"/>
  <c r="X374" i="27"/>
  <c r="P365" i="26"/>
  <c r="P377" i="26" s="1"/>
  <c r="P421" i="26" s="1"/>
  <c r="P302" i="26"/>
  <c r="P378" i="26" s="1"/>
  <c r="X375" i="28"/>
  <c r="AF375" i="28" s="1"/>
  <c r="AF300" i="28"/>
  <c r="X369" i="25"/>
  <c r="AF369" i="25" s="1"/>
  <c r="AF294" i="25"/>
  <c r="X388" i="28"/>
  <c r="AF388" i="28" s="1"/>
  <c r="AF313" i="28"/>
  <c r="P302" i="32"/>
  <c r="P378" i="32" s="1"/>
  <c r="P365" i="32"/>
  <c r="P296" i="30" a="1"/>
  <c r="P296" i="30" s="1"/>
  <c r="P371" i="30" s="1"/>
  <c r="AE372" i="27"/>
  <c r="X297" i="30" a="1"/>
  <c r="X297" i="30" s="1"/>
  <c r="AF296" i="29"/>
  <c r="X371" i="29"/>
  <c r="AF371" i="29" s="1"/>
  <c r="W302" i="30"/>
  <c r="W378" i="30" s="1"/>
  <c r="X302" i="29"/>
  <c r="X378" i="29" s="1"/>
  <c r="AF290" i="29"/>
  <c r="X365" i="29"/>
  <c r="X313" i="33" a="1"/>
  <c r="X313" i="33" s="1"/>
  <c r="AE318" i="30"/>
  <c r="P300" i="33" a="1"/>
  <c r="P300" i="33" s="1"/>
  <c r="P375" i="33" s="1"/>
  <c r="X300" i="33" a="1"/>
  <c r="X300" i="33" s="1"/>
  <c r="X368" i="25"/>
  <c r="AF368" i="25" s="1"/>
  <c r="AF293" i="25"/>
  <c r="X317" i="30" a="1"/>
  <c r="X317" i="30" s="1"/>
  <c r="W377" i="29"/>
  <c r="W421" i="29" s="1"/>
  <c r="AE421" i="29" s="1"/>
  <c r="AE365" i="29"/>
  <c r="AE377" i="29" s="1"/>
  <c r="X370" i="25"/>
  <c r="AF370" i="25" s="1"/>
  <c r="AF295" i="25"/>
  <c r="X383" i="28"/>
  <c r="AF383" i="28" s="1"/>
  <c r="AF308" i="28"/>
  <c r="X391" i="29"/>
  <c r="AF391" i="29" s="1"/>
  <c r="AF316" i="29"/>
  <c r="X371" i="26"/>
  <c r="AF371" i="26" s="1"/>
  <c r="AF296" i="26"/>
  <c r="W369" i="30"/>
  <c r="AE369" i="30" s="1"/>
  <c r="AE294" i="30"/>
  <c r="AF301" i="28"/>
  <c r="X376" i="28"/>
  <c r="AF376" i="28" s="1"/>
  <c r="AF298" i="32"/>
  <c r="X373" i="32"/>
  <c r="AF373" i="32" s="1"/>
  <c r="AE319" i="25"/>
  <c r="P319" i="28"/>
  <c r="X295" i="27" a="1"/>
  <c r="X295" i="27" s="1"/>
  <c r="P317" i="33" a="1"/>
  <c r="P317" i="33" s="1"/>
  <c r="P392" i="33" s="1"/>
  <c r="X385" i="26"/>
  <c r="AF385" i="26" s="1"/>
  <c r="AF310" i="26"/>
  <c r="W157" i="30"/>
  <c r="W395" i="30" s="1"/>
  <c r="X393" i="32"/>
  <c r="AF393" i="32" s="1"/>
  <c r="AF318" i="32"/>
  <c r="X393" i="28"/>
  <c r="AF393" i="28" s="1"/>
  <c r="AF318" i="28"/>
  <c r="X388" i="31"/>
  <c r="AF388" i="31" s="1"/>
  <c r="AF313" i="31"/>
  <c r="P290" i="30" a="1"/>
  <c r="P290" i="30" s="1"/>
  <c r="AF290" i="30" s="1"/>
  <c r="O319" i="30"/>
  <c r="AE393" i="30"/>
  <c r="P279" i="33" a="1"/>
  <c r="P279" i="33" s="1"/>
  <c r="P353" i="33" s="1"/>
  <c r="P295" i="33" a="1"/>
  <c r="P295" i="33" s="1"/>
  <c r="P370" i="33" s="1"/>
  <c r="X393" i="31"/>
  <c r="AF393" i="31" s="1"/>
  <c r="AF318" i="31"/>
  <c r="AF307" i="31"/>
  <c r="X382" i="31"/>
  <c r="X319" i="31"/>
  <c r="X395" i="31" s="1"/>
  <c r="X389" i="28"/>
  <c r="AF389" i="28" s="1"/>
  <c r="AF314" i="28"/>
  <c r="X384" i="29"/>
  <c r="AF384" i="29" s="1"/>
  <c r="AF309" i="29"/>
  <c r="X367" i="32"/>
  <c r="AF292" i="32"/>
  <c r="X387" i="31"/>
  <c r="AF387" i="31" s="1"/>
  <c r="AF312" i="31"/>
  <c r="X384" i="26"/>
  <c r="AF384" i="26" s="1"/>
  <c r="AF309" i="26"/>
  <c r="AF307" i="30"/>
  <c r="X382" i="30"/>
  <c r="P409" i="32"/>
  <c r="P302" i="28"/>
  <c r="P378" i="28" s="1"/>
  <c r="P365" i="28"/>
  <c r="P377" i="28" s="1"/>
  <c r="P421" i="28" s="1"/>
  <c r="P293" i="30" a="1"/>
  <c r="P293" i="30" s="1"/>
  <c r="P368" i="30" s="1"/>
  <c r="X389" i="32"/>
  <c r="AF389" i="32" s="1"/>
  <c r="AF314" i="32"/>
  <c r="X386" i="26"/>
  <c r="AF386" i="26" s="1"/>
  <c r="AF311" i="26"/>
  <c r="P310" i="27" a="1"/>
  <c r="P310" i="27" s="1"/>
  <c r="P385" i="27" s="1"/>
  <c r="O365" i="33"/>
  <c r="O377" i="33" s="1"/>
  <c r="O421" i="33" s="1"/>
  <c r="O302" i="33"/>
  <c r="O378" i="33" s="1"/>
  <c r="AE313" i="27"/>
  <c r="P282" i="33" a="1"/>
  <c r="P282" i="33" s="1"/>
  <c r="P298" i="33" a="1"/>
  <c r="P298" i="33" s="1"/>
  <c r="P373" i="33" s="1"/>
  <c r="AE145" i="29"/>
  <c r="AE157" i="29" s="1"/>
  <c r="AF307" i="26"/>
  <c r="X319" i="26"/>
  <c r="X385" i="31"/>
  <c r="AF385" i="31" s="1"/>
  <c r="AF310" i="31"/>
  <c r="X365" i="31"/>
  <c r="X302" i="31"/>
  <c r="X378" i="31" s="1"/>
  <c r="AF290" i="31"/>
  <c r="X373" i="25"/>
  <c r="AF373" i="25" s="1"/>
  <c r="AF298" i="25"/>
  <c r="AF297" i="26"/>
  <c r="X372" i="26"/>
  <c r="AF372" i="26" s="1"/>
  <c r="X294" i="30" a="1"/>
  <c r="X294" i="30" s="1"/>
  <c r="X386" i="28"/>
  <c r="AF386" i="28" s="1"/>
  <c r="AF311" i="28"/>
  <c r="X384" i="32"/>
  <c r="AF384" i="32" s="1"/>
  <c r="AF309" i="32"/>
  <c r="X392" i="29"/>
  <c r="AF392" i="29" s="1"/>
  <c r="AF317" i="29"/>
  <c r="X391" i="27"/>
  <c r="X365" i="30"/>
  <c r="X369" i="28"/>
  <c r="AF369" i="28" s="1"/>
  <c r="AF294" i="28"/>
  <c r="AF296" i="25"/>
  <c r="X371" i="25"/>
  <c r="AF371" i="25" s="1"/>
  <c r="X370" i="32"/>
  <c r="AF370" i="32" s="1"/>
  <c r="AF295" i="32"/>
  <c r="AE319" i="32"/>
  <c r="AE395" i="32" s="1"/>
  <c r="X292" i="30" a="1"/>
  <c r="X292" i="30" s="1"/>
  <c r="O319" i="33"/>
  <c r="O395" i="33" s="1"/>
  <c r="W372" i="30"/>
  <c r="AE372" i="30" s="1"/>
  <c r="AE297" i="30"/>
  <c r="AF296" i="32"/>
  <c r="X371" i="32"/>
  <c r="O319" i="27"/>
  <c r="O395" i="27" s="1"/>
  <c r="AE388" i="27"/>
  <c r="AF122" i="29"/>
  <c r="W394" i="29"/>
  <c r="W422" i="29" s="1"/>
  <c r="AE422" i="29" s="1"/>
  <c r="X390" i="25"/>
  <c r="AF390" i="25" s="1"/>
  <c r="AF315" i="25"/>
  <c r="X302" i="26"/>
  <c r="X378" i="26" s="1"/>
  <c r="AF290" i="26"/>
  <c r="X365" i="26"/>
  <c r="X388" i="26"/>
  <c r="AF388" i="26" s="1"/>
  <c r="AF313" i="26"/>
  <c r="AE298" i="30"/>
  <c r="W373" i="30"/>
  <c r="AE373" i="30" s="1"/>
  <c r="P297" i="27" a="1"/>
  <c r="P297" i="27" s="1"/>
  <c r="P372" i="27" s="1"/>
  <c r="P311" i="30" a="1"/>
  <c r="P311" i="30" s="1"/>
  <c r="P386" i="30" s="1"/>
  <c r="AF292" i="25"/>
  <c r="X367" i="25"/>
  <c r="AF367" i="25" s="1"/>
  <c r="X387" i="26"/>
  <c r="AF387" i="26" s="1"/>
  <c r="AF312" i="26"/>
  <c r="P301" i="27" a="1"/>
  <c r="P301" i="27" s="1"/>
  <c r="P376" i="27" s="1"/>
  <c r="X392" i="31"/>
  <c r="AF392" i="31" s="1"/>
  <c r="AF317" i="31"/>
  <c r="X301" i="30" a="1"/>
  <c r="X301" i="30" s="1"/>
  <c r="X393" i="25"/>
  <c r="AF393" i="25" s="1"/>
  <c r="AF318" i="25"/>
  <c r="X384" i="25"/>
  <c r="AF384" i="25" s="1"/>
  <c r="AF309" i="25"/>
  <c r="X296" i="30" a="1"/>
  <c r="X296" i="30" s="1"/>
  <c r="W394" i="31"/>
  <c r="W422" i="31" s="1"/>
  <c r="AE422" i="31" s="1"/>
  <c r="X366" i="29"/>
  <c r="AF291" i="29"/>
  <c r="X300" i="30" a="1"/>
  <c r="X300" i="30" s="1"/>
  <c r="X385" i="29"/>
  <c r="AF385" i="29" s="1"/>
  <c r="AF310" i="29"/>
  <c r="P298" i="27" a="1"/>
  <c r="P298" i="27" s="1"/>
  <c r="P373" i="27" s="1"/>
  <c r="AF301" i="25"/>
  <c r="X376" i="25"/>
  <c r="AF376" i="25" s="1"/>
  <c r="P317" i="30" a="1"/>
  <c r="P317" i="30" s="1"/>
  <c r="P392" i="30" s="1"/>
  <c r="W145" i="26" a="1"/>
  <c r="W145" i="26" s="1"/>
  <c r="X390" i="28"/>
  <c r="AF390" i="28" s="1"/>
  <c r="AF315" i="28"/>
  <c r="X369" i="27"/>
  <c r="X372" i="28"/>
  <c r="AF372" i="28" s="1"/>
  <c r="AF297" i="28"/>
  <c r="X307" i="27" a="1"/>
  <c r="X307" i="27" s="1"/>
  <c r="P308" i="27" a="1"/>
  <c r="P308" i="27" s="1"/>
  <c r="P383" i="27" s="1"/>
  <c r="AE291" i="27"/>
  <c r="P296" i="27" a="1"/>
  <c r="P296" i="27" s="1"/>
  <c r="P371" i="27" s="1"/>
  <c r="P299" i="27" a="1"/>
  <c r="P299" i="27" s="1"/>
  <c r="P374" i="27" s="1"/>
  <c r="X373" i="27"/>
  <c r="X385" i="32"/>
  <c r="AF385" i="32" s="1"/>
  <c r="AF310" i="32"/>
  <c r="X383" i="29"/>
  <c r="AF383" i="29" s="1"/>
  <c r="AF308" i="29"/>
  <c r="X316" i="30" a="1"/>
  <c r="X316" i="30" s="1"/>
  <c r="X369" i="26"/>
  <c r="AF369" i="26" s="1"/>
  <c r="AF294" i="26"/>
  <c r="X366" i="28"/>
  <c r="AF366" i="28" s="1"/>
  <c r="AF291" i="28"/>
  <c r="X391" i="31"/>
  <c r="AF391" i="31" s="1"/>
  <c r="AF316" i="31"/>
  <c r="X366" i="31"/>
  <c r="AF366" i="31" s="1"/>
  <c r="AF291" i="31"/>
  <c r="P309" i="33" a="1"/>
  <c r="P309" i="33" s="1"/>
  <c r="P384" i="33" s="1"/>
  <c r="AE299" i="30"/>
  <c r="W374" i="30"/>
  <c r="AE374" i="30" s="1"/>
  <c r="X376" i="31"/>
  <c r="AF376" i="31" s="1"/>
  <c r="AF301" i="31"/>
  <c r="AE291" i="33"/>
  <c r="W366" i="33"/>
  <c r="AE366" i="33" s="1"/>
  <c r="P391" i="26"/>
  <c r="AF391" i="26" s="1"/>
  <c r="AF316" i="26"/>
  <c r="AF146" i="28"/>
  <c r="X279" i="33" a="1"/>
  <c r="X279" i="33" s="1"/>
  <c r="X295" i="33" a="1"/>
  <c r="X295" i="33" s="1"/>
  <c r="W410" i="32"/>
  <c r="AE410" i="32" s="1"/>
  <c r="X387" i="29"/>
  <c r="AF387" i="29" s="1"/>
  <c r="AF312" i="29"/>
  <c r="AE319" i="29"/>
  <c r="X386" i="29"/>
  <c r="AF386" i="29" s="1"/>
  <c r="AF311" i="29"/>
  <c r="W372" i="33"/>
  <c r="AE372" i="33" s="1"/>
  <c r="AE297" i="33"/>
  <c r="P292" i="27" a="1"/>
  <c r="P292" i="27" s="1"/>
  <c r="P367" i="27" s="1"/>
  <c r="W373" i="33"/>
  <c r="AE373" i="33" s="1"/>
  <c r="AE298" i="33"/>
  <c r="AE290" i="33"/>
  <c r="W365" i="33"/>
  <c r="W302" i="33"/>
  <c r="W378" i="33" s="1"/>
  <c r="AF292" i="26"/>
  <c r="X367" i="26"/>
  <c r="AF367" i="26" s="1"/>
  <c r="X296" i="27" a="1"/>
  <c r="X296" i="27" s="1"/>
  <c r="X293" i="27" a="1"/>
  <c r="X293" i="27" s="1"/>
  <c r="X295" i="30" a="1"/>
  <c r="X295" i="30" s="1"/>
  <c r="AF310" i="28"/>
  <c r="X385" i="28"/>
  <c r="AF385" i="28" s="1"/>
  <c r="X310" i="30" a="1"/>
  <c r="X310" i="30" s="1"/>
  <c r="AE296" i="27"/>
  <c r="W371" i="27"/>
  <c r="AE371" i="27" s="1"/>
  <c r="X314" i="30" a="1"/>
  <c r="X314" i="30" s="1"/>
  <c r="X318" i="30" a="1"/>
  <c r="X318" i="30" s="1"/>
  <c r="P318" i="30" a="1"/>
  <c r="P318" i="30" s="1"/>
  <c r="P393" i="30" s="1"/>
  <c r="AE308" i="33"/>
  <c r="W383" i="33"/>
  <c r="AE383" i="33" s="1"/>
  <c r="AF293" i="26"/>
  <c r="X368" i="26"/>
  <c r="AF368" i="26" s="1"/>
  <c r="AE118" i="30"/>
  <c r="P276" i="33" a="1"/>
  <c r="P276" i="33" s="1"/>
  <c r="AE354" i="29"/>
  <c r="AF113" i="32"/>
  <c r="AE356" i="32"/>
  <c r="AF275" i="28"/>
  <c r="AF283" i="31"/>
  <c r="AF357" i="29"/>
  <c r="AE351" i="31"/>
  <c r="AF275" i="32"/>
  <c r="AE280" i="33"/>
  <c r="AE121" i="33"/>
  <c r="P352" i="31"/>
  <c r="P408" i="31" s="1"/>
  <c r="AE111" i="31"/>
  <c r="AF116" i="30"/>
  <c r="AF117" i="30"/>
  <c r="AF281" i="31"/>
  <c r="AF358" i="29"/>
  <c r="P354" i="31"/>
  <c r="AF119" i="30"/>
  <c r="AE354" i="32"/>
  <c r="W407" i="32"/>
  <c r="AE407" i="32" s="1"/>
  <c r="W123" i="31"/>
  <c r="AE357" i="25"/>
  <c r="AE113" i="30"/>
  <c r="AF121" i="29"/>
  <c r="AE358" i="32"/>
  <c r="AE382" i="30"/>
  <c r="AE359" i="25"/>
  <c r="O157" i="30"/>
  <c r="AE145" i="30"/>
  <c r="AE348" i="31"/>
  <c r="AF120" i="29"/>
  <c r="AE348" i="29"/>
  <c r="X284" i="33" a="1"/>
  <c r="X284" i="33" s="1"/>
  <c r="X281" i="33" a="1"/>
  <c r="X281" i="33" s="1"/>
  <c r="W404" i="31"/>
  <c r="P100" i="25"/>
  <c r="P117" i="25" s="1" a="1"/>
  <c r="P117" i="25" s="1"/>
  <c r="P354" i="25" s="1"/>
  <c r="P410" i="25" s="1"/>
  <c r="AE118" i="33"/>
  <c r="W412" i="32"/>
  <c r="AE412" i="32" s="1"/>
  <c r="AE356" i="31"/>
  <c r="W123" i="29"/>
  <c r="AE351" i="29"/>
  <c r="P101" i="26"/>
  <c r="P118" i="26" s="1" a="1"/>
  <c r="P118" i="26" s="1"/>
  <c r="P355" i="26" s="1"/>
  <c r="P411" i="26" s="1"/>
  <c r="AF116" i="32"/>
  <c r="P286" i="32"/>
  <c r="AF283" i="32"/>
  <c r="P104" i="28"/>
  <c r="P121" i="28" s="1" a="1"/>
  <c r="P121" i="28" s="1"/>
  <c r="P358" i="28" s="1"/>
  <c r="P414" i="28" s="1"/>
  <c r="P104" i="33"/>
  <c r="P121" i="33" s="1" a="1"/>
  <c r="P121" i="33" s="1"/>
  <c r="AE354" i="26"/>
  <c r="AE358" i="26"/>
  <c r="O107" i="30"/>
  <c r="W415" i="25"/>
  <c r="AE415" i="25" s="1"/>
  <c r="P277" i="33" a="1"/>
  <c r="P277" i="33" s="1"/>
  <c r="AE352" i="29"/>
  <c r="W410" i="26"/>
  <c r="AE410" i="26" s="1"/>
  <c r="P285" i="33" a="1"/>
  <c r="P285" i="33" s="1"/>
  <c r="P97" i="28"/>
  <c r="P114" i="28" s="1" a="1"/>
  <c r="P114" i="28" s="1"/>
  <c r="P351" i="28" s="1"/>
  <c r="P407" i="28" s="1"/>
  <c r="P97" i="27"/>
  <c r="P114" i="27" s="1" a="1"/>
  <c r="P114" i="27" s="1"/>
  <c r="X96" i="27"/>
  <c r="X113" i="27" s="1" a="1"/>
  <c r="X113" i="27" s="1"/>
  <c r="P98" i="27"/>
  <c r="P115" i="27" s="1" a="1"/>
  <c r="P115" i="27" s="1"/>
  <c r="X95" i="25"/>
  <c r="X112" i="25" s="1" a="1"/>
  <c r="X112" i="25" s="1"/>
  <c r="X349" i="25" s="1"/>
  <c r="AE349" i="25"/>
  <c r="W361" i="29"/>
  <c r="W404" i="29"/>
  <c r="P286" i="31"/>
  <c r="AF279" i="31"/>
  <c r="W107" i="30"/>
  <c r="W123" i="30"/>
  <c r="X96" i="26"/>
  <c r="X113" i="26" s="1" a="1"/>
  <c r="X113" i="26" s="1"/>
  <c r="X350" i="26" s="1"/>
  <c r="AE358" i="31"/>
  <c r="AF116" i="31"/>
  <c r="O111" i="27" a="1"/>
  <c r="O111" i="27" s="1"/>
  <c r="O123" i="27" s="1"/>
  <c r="AE350" i="29"/>
  <c r="O111" i="25" a="1"/>
  <c r="O111" i="25" s="1"/>
  <c r="O123" i="25" s="1"/>
  <c r="O360" i="25" s="1"/>
  <c r="O420" i="25" s="1"/>
  <c r="AE354" i="25"/>
  <c r="O111" i="30" a="1"/>
  <c r="O111" i="30" s="1"/>
  <c r="AE111" i="30" s="1"/>
  <c r="AE120" i="25"/>
  <c r="X95" i="33"/>
  <c r="X112" i="33" s="1" a="1"/>
  <c r="X112" i="33" s="1"/>
  <c r="W410" i="25"/>
  <c r="AE410" i="25" s="1"/>
  <c r="AE121" i="25"/>
  <c r="X96" i="33"/>
  <c r="X113" i="33" s="1" a="1"/>
  <c r="X113" i="33" s="1"/>
  <c r="AE356" i="28"/>
  <c r="AE119" i="33"/>
  <c r="AE351" i="28"/>
  <c r="AE355" i="26"/>
  <c r="AE359" i="29"/>
  <c r="X96" i="25"/>
  <c r="X113" i="25" s="1" a="1"/>
  <c r="X113" i="25" s="1"/>
  <c r="X350" i="25" s="1"/>
  <c r="AE115" i="25"/>
  <c r="X98" i="28"/>
  <c r="X115" i="28" s="1" a="1"/>
  <c r="X115" i="28" s="1"/>
  <c r="X352" i="28" s="1"/>
  <c r="P99" i="28"/>
  <c r="P116" i="28" s="1" a="1"/>
  <c r="P116" i="28" s="1"/>
  <c r="P353" i="28" s="1"/>
  <c r="P409" i="28" s="1"/>
  <c r="X99" i="33"/>
  <c r="X116" i="33" s="1" a="1"/>
  <c r="X116" i="33" s="1"/>
  <c r="AE116" i="26"/>
  <c r="O111" i="28" a="1"/>
  <c r="O111" i="28" s="1"/>
  <c r="O348" i="28" s="1"/>
  <c r="X99" i="27"/>
  <c r="X116" i="27" s="1" a="1"/>
  <c r="X116" i="27" s="1"/>
  <c r="X102" i="28"/>
  <c r="X119" i="28" s="1" a="1"/>
  <c r="X119" i="28" s="1"/>
  <c r="X99" i="28"/>
  <c r="X116" i="28" s="1" a="1"/>
  <c r="X116" i="28" s="1"/>
  <c r="X353" i="28" s="1"/>
  <c r="X95" i="28"/>
  <c r="X112" i="28" s="1" a="1"/>
  <c r="X112" i="28" s="1"/>
  <c r="X349" i="28" s="1"/>
  <c r="X99" i="26"/>
  <c r="X116" i="26" s="1" a="1"/>
  <c r="X116" i="26" s="1"/>
  <c r="X353" i="26" s="1"/>
  <c r="X101" i="28"/>
  <c r="X118" i="28" s="1" a="1"/>
  <c r="X118" i="28" s="1"/>
  <c r="X355" i="28" s="1"/>
  <c r="W354" i="33"/>
  <c r="AF115" i="30"/>
  <c r="AE116" i="33"/>
  <c r="X100" i="33"/>
  <c r="X117" i="33" s="1" a="1"/>
  <c r="X117" i="33" s="1"/>
  <c r="AF112" i="29"/>
  <c r="AF122" i="32"/>
  <c r="W360" i="31"/>
  <c r="W420" i="31" s="1"/>
  <c r="P96" i="26"/>
  <c r="P113" i="26" s="1" a="1"/>
  <c r="P113" i="26" s="1"/>
  <c r="P350" i="26" s="1"/>
  <c r="P406" i="26" s="1"/>
  <c r="AE413" i="29"/>
  <c r="X103" i="25"/>
  <c r="X120" i="25" s="1" a="1"/>
  <c r="X120" i="25" s="1"/>
  <c r="X357" i="25" s="1"/>
  <c r="X105" i="26"/>
  <c r="X122" i="26" s="1" a="1"/>
  <c r="X122" i="26" s="1"/>
  <c r="X359" i="26" s="1"/>
  <c r="P100" i="26"/>
  <c r="P117" i="26" s="1" a="1"/>
  <c r="P117" i="26" s="1"/>
  <c r="P354" i="26" s="1"/>
  <c r="P410" i="26" s="1"/>
  <c r="AE357" i="29"/>
  <c r="X105" i="27"/>
  <c r="X122" i="27" s="1" a="1"/>
  <c r="X122" i="27" s="1"/>
  <c r="AF350" i="32"/>
  <c r="X96" i="28"/>
  <c r="X113" i="28" s="1" a="1"/>
  <c r="X113" i="28" s="1"/>
  <c r="X350" i="28" s="1"/>
  <c r="X100" i="26"/>
  <c r="X117" i="26" s="1" a="1"/>
  <c r="X117" i="26" s="1"/>
  <c r="X354" i="26" s="1"/>
  <c r="X101" i="27"/>
  <c r="X118" i="27" s="1" a="1"/>
  <c r="X118" i="27" s="1"/>
  <c r="X355" i="27" s="1"/>
  <c r="P102" i="25"/>
  <c r="P119" i="25" s="1" a="1"/>
  <c r="P119" i="25" s="1"/>
  <c r="P356" i="25" s="1"/>
  <c r="P412" i="25" s="1"/>
  <c r="AF111" i="31"/>
  <c r="X286" i="26"/>
  <c r="X100" i="25"/>
  <c r="X117" i="25" s="1" a="1"/>
  <c r="X117" i="25" s="1"/>
  <c r="X354" i="25" s="1"/>
  <c r="P100" i="28"/>
  <c r="P117" i="28" s="1" a="1"/>
  <c r="P117" i="28" s="1"/>
  <c r="P354" i="28" s="1"/>
  <c r="P410" i="28" s="1"/>
  <c r="X101" i="25"/>
  <c r="X118" i="25" s="1" a="1"/>
  <c r="X118" i="25" s="1"/>
  <c r="X355" i="25" s="1"/>
  <c r="P99" i="27"/>
  <c r="P116" i="27" s="1" a="1"/>
  <c r="P116" i="27" s="1"/>
  <c r="P353" i="27" s="1"/>
  <c r="X104" i="33"/>
  <c r="X121" i="33" s="1" a="1"/>
  <c r="X121" i="33" s="1"/>
  <c r="P284" i="33" a="1"/>
  <c r="P284" i="33" s="1"/>
  <c r="AE114" i="27"/>
  <c r="X95" i="26"/>
  <c r="X112" i="26" s="1" a="1"/>
  <c r="X112" i="26" s="1"/>
  <c r="X349" i="26" s="1"/>
  <c r="P99" i="25"/>
  <c r="P116" i="25" s="1" a="1"/>
  <c r="P116" i="25" s="1"/>
  <c r="P353" i="25" s="1"/>
  <c r="P409" i="25" s="1"/>
  <c r="X98" i="26"/>
  <c r="X115" i="26" s="1" a="1"/>
  <c r="X115" i="26" s="1"/>
  <c r="X352" i="26" s="1"/>
  <c r="AF358" i="31"/>
  <c r="AE113" i="25"/>
  <c r="X104" i="26"/>
  <c r="X121" i="26" s="1" a="1"/>
  <c r="X121" i="26" s="1"/>
  <c r="X358" i="26" s="1"/>
  <c r="AE358" i="25"/>
  <c r="P97" i="33"/>
  <c r="P114" i="33" s="1" a="1"/>
  <c r="P114" i="33" s="1"/>
  <c r="AF114" i="33" s="1"/>
  <c r="P96" i="28"/>
  <c r="P113" i="28" s="1" a="1"/>
  <c r="P113" i="28" s="1"/>
  <c r="X103" i="26"/>
  <c r="X120" i="26" s="1" a="1"/>
  <c r="X120" i="26" s="1"/>
  <c r="W360" i="29"/>
  <c r="W420" i="29" s="1"/>
  <c r="P104" i="27"/>
  <c r="P121" i="27" s="1" a="1"/>
  <c r="P121" i="27" s="1"/>
  <c r="AF121" i="27" s="1"/>
  <c r="X100" i="27"/>
  <c r="X117" i="27" s="1" a="1"/>
  <c r="X117" i="27" s="1"/>
  <c r="AE115" i="27"/>
  <c r="P102" i="27"/>
  <c r="P119" i="27" s="1" a="1"/>
  <c r="P119" i="27" s="1"/>
  <c r="AE121" i="26"/>
  <c r="O360" i="29"/>
  <c r="O420" i="29" s="1"/>
  <c r="O424" i="29" s="1"/>
  <c r="X103" i="33"/>
  <c r="X120" i="33" s="1" a="1"/>
  <c r="X120" i="33" s="1"/>
  <c r="AE352" i="26"/>
  <c r="AE118" i="26"/>
  <c r="P105" i="26"/>
  <c r="P122" i="26" s="1" a="1"/>
  <c r="P122" i="26" s="1"/>
  <c r="P105" i="25"/>
  <c r="P122" i="25" s="1" a="1"/>
  <c r="P122" i="25" s="1"/>
  <c r="P359" i="25" s="1"/>
  <c r="P415" i="25" s="1"/>
  <c r="AF114" i="32"/>
  <c r="AE113" i="27"/>
  <c r="AE113" i="33"/>
  <c r="AE122" i="33"/>
  <c r="P96" i="25"/>
  <c r="P113" i="25" s="1" a="1"/>
  <c r="P113" i="25" s="1"/>
  <c r="P350" i="25" s="1"/>
  <c r="AE353" i="28"/>
  <c r="AE112" i="25"/>
  <c r="AE358" i="28"/>
  <c r="P100" i="27"/>
  <c r="P117" i="27" s="1" a="1"/>
  <c r="P117" i="27" s="1"/>
  <c r="P354" i="27" s="1"/>
  <c r="AF114" i="29"/>
  <c r="X105" i="25"/>
  <c r="X122" i="25" s="1" a="1"/>
  <c r="X122" i="25" s="1"/>
  <c r="X359" i="25" s="1"/>
  <c r="P105" i="33"/>
  <c r="P122" i="33" s="1" a="1"/>
  <c r="P122" i="33" s="1"/>
  <c r="AF122" i="33" s="1"/>
  <c r="P95" i="26"/>
  <c r="P112" i="26" s="1" a="1"/>
  <c r="P112" i="26" s="1"/>
  <c r="P349" i="26" s="1"/>
  <c r="P405" i="26" s="1"/>
  <c r="P96" i="33"/>
  <c r="P113" i="33" s="1" a="1"/>
  <c r="P113" i="33" s="1"/>
  <c r="W157" i="27"/>
  <c r="W395" i="27" s="1"/>
  <c r="AE117" i="28"/>
  <c r="P105" i="28"/>
  <c r="P122" i="28" s="1" a="1"/>
  <c r="P122" i="28" s="1"/>
  <c r="P359" i="28" s="1"/>
  <c r="P415" i="28" s="1"/>
  <c r="W409" i="28"/>
  <c r="AE409" i="28" s="1"/>
  <c r="O111" i="33" a="1"/>
  <c r="O111" i="33" s="1"/>
  <c r="O123" i="33" s="1"/>
  <c r="AE122" i="26"/>
  <c r="X97" i="27"/>
  <c r="X114" i="27" s="1" a="1"/>
  <c r="X114" i="27" s="1"/>
  <c r="AE116" i="27"/>
  <c r="AE122" i="25"/>
  <c r="X103" i="28"/>
  <c r="X120" i="28" s="1" a="1"/>
  <c r="X120" i="28" s="1"/>
  <c r="X357" i="28" s="1"/>
  <c r="AE354" i="28"/>
  <c r="P103" i="27"/>
  <c r="P120" i="27" s="1" a="1"/>
  <c r="P120" i="27" s="1"/>
  <c r="W111" i="27" a="1"/>
  <c r="W111" i="27" s="1"/>
  <c r="W123" i="27" s="1"/>
  <c r="X97" i="25"/>
  <c r="X114" i="25" s="1" a="1"/>
  <c r="X114" i="25" s="1"/>
  <c r="X351" i="25" s="1"/>
  <c r="X99" i="25"/>
  <c r="X116" i="25" s="1" a="1"/>
  <c r="X116" i="25" s="1"/>
  <c r="X353" i="25" s="1"/>
  <c r="AE120" i="27"/>
  <c r="X103" i="27"/>
  <c r="X120" i="27" s="1" a="1"/>
  <c r="X120" i="27" s="1"/>
  <c r="X357" i="27" s="1"/>
  <c r="X98" i="27"/>
  <c r="X115" i="27" s="1" a="1"/>
  <c r="X115" i="27" s="1"/>
  <c r="X352" i="27" s="1"/>
  <c r="AE359" i="26"/>
  <c r="P98" i="25"/>
  <c r="P115" i="25" s="1" a="1"/>
  <c r="P115" i="25" s="1"/>
  <c r="P352" i="25" s="1"/>
  <c r="P408" i="25" s="1"/>
  <c r="AE117" i="27"/>
  <c r="X111" i="29" a="1"/>
  <c r="X111" i="29" s="1"/>
  <c r="X123" i="29" s="1"/>
  <c r="P102" i="33"/>
  <c r="P119" i="33" s="1" a="1"/>
  <c r="P119" i="33" s="1"/>
  <c r="AE118" i="27"/>
  <c r="AE119" i="28"/>
  <c r="P99" i="33"/>
  <c r="P116" i="33" s="1" a="1"/>
  <c r="P116" i="33" s="1"/>
  <c r="X104" i="28"/>
  <c r="X121" i="28" s="1" a="1"/>
  <c r="X121" i="28" s="1"/>
  <c r="X358" i="28" s="1"/>
  <c r="P99" i="26"/>
  <c r="P116" i="26" s="1" a="1"/>
  <c r="P116" i="26" s="1"/>
  <c r="P353" i="26" s="1"/>
  <c r="P409" i="26" s="1"/>
  <c r="AE356" i="25"/>
  <c r="X102" i="25"/>
  <c r="X119" i="25" s="1" a="1"/>
  <c r="X119" i="25" s="1"/>
  <c r="X356" i="25" s="1"/>
  <c r="P98" i="26"/>
  <c r="P115" i="26" s="1" a="1"/>
  <c r="P115" i="26" s="1"/>
  <c r="P352" i="26" s="1"/>
  <c r="P278" i="33" a="1"/>
  <c r="P278" i="33" s="1"/>
  <c r="P102" i="28"/>
  <c r="P119" i="28" s="1" a="1"/>
  <c r="P119" i="28" s="1"/>
  <c r="P356" i="28" s="1"/>
  <c r="P412" i="28" s="1"/>
  <c r="AE120" i="26"/>
  <c r="AE117" i="25"/>
  <c r="AE119" i="25"/>
  <c r="X101" i="33"/>
  <c r="X118" i="33" s="1" a="1"/>
  <c r="X118" i="33" s="1"/>
  <c r="X102" i="27"/>
  <c r="X119" i="27" s="1" a="1"/>
  <c r="X119" i="27" s="1"/>
  <c r="W408" i="26"/>
  <c r="AE408" i="26" s="1"/>
  <c r="X97" i="28"/>
  <c r="X114" i="28" s="1" a="1"/>
  <c r="X114" i="28" s="1"/>
  <c r="X351" i="28" s="1"/>
  <c r="X95" i="27"/>
  <c r="X112" i="27" s="1" a="1"/>
  <c r="X112" i="27" s="1"/>
  <c r="X349" i="27" s="1"/>
  <c r="X100" i="28"/>
  <c r="X117" i="28" s="1" a="1"/>
  <c r="X117" i="28" s="1"/>
  <c r="P104" i="25"/>
  <c r="P121" i="25" s="1" a="1"/>
  <c r="P121" i="25" s="1"/>
  <c r="P358" i="25" s="1"/>
  <c r="P414" i="25" s="1"/>
  <c r="X98" i="33"/>
  <c r="X115" i="33" s="1" a="1"/>
  <c r="X115" i="33" s="1"/>
  <c r="P101" i="25"/>
  <c r="P118" i="25" s="1" a="1"/>
  <c r="P118" i="25" s="1"/>
  <c r="AE355" i="28"/>
  <c r="AE112" i="27"/>
  <c r="AE119" i="27"/>
  <c r="P104" i="26"/>
  <c r="P121" i="26" s="1" a="1"/>
  <c r="P121" i="26" s="1"/>
  <c r="P101" i="28"/>
  <c r="P118" i="28" s="1" a="1"/>
  <c r="P118" i="28" s="1"/>
  <c r="P103" i="26"/>
  <c r="P120" i="26" s="1" a="1"/>
  <c r="P120" i="26" s="1"/>
  <c r="P357" i="26" s="1"/>
  <c r="AE114" i="33"/>
  <c r="AE117" i="33"/>
  <c r="AE350" i="28"/>
  <c r="X98" i="25"/>
  <c r="X115" i="25" s="1" a="1"/>
  <c r="X115" i="25" s="1"/>
  <c r="X352" i="25" s="1"/>
  <c r="P105" i="27"/>
  <c r="P122" i="27" s="1" a="1"/>
  <c r="P122" i="27" s="1"/>
  <c r="AE350" i="26"/>
  <c r="AE122" i="27"/>
  <c r="X101" i="26"/>
  <c r="X118" i="26" s="1" a="1"/>
  <c r="X118" i="26" s="1"/>
  <c r="AE112" i="26"/>
  <c r="P111" i="29" a="1"/>
  <c r="P111" i="29" s="1"/>
  <c r="P348" i="29" s="1"/>
  <c r="P101" i="33"/>
  <c r="P118" i="33" s="1" a="1"/>
  <c r="P118" i="33" s="1"/>
  <c r="P96" i="27"/>
  <c r="P113" i="27" s="1" a="1"/>
  <c r="P113" i="27" s="1"/>
  <c r="P350" i="27" s="1"/>
  <c r="P95" i="25"/>
  <c r="P112" i="25" s="1" a="1"/>
  <c r="P112" i="25" s="1"/>
  <c r="AE118" i="25"/>
  <c r="AE116" i="28"/>
  <c r="W111" i="25" a="1"/>
  <c r="W111" i="25" s="1"/>
  <c r="W348" i="25" s="1"/>
  <c r="W404" i="25" s="1"/>
  <c r="AE120" i="33"/>
  <c r="P103" i="25"/>
  <c r="P120" i="25" s="1" a="1"/>
  <c r="P120" i="25" s="1"/>
  <c r="AE355" i="25"/>
  <c r="X104" i="25"/>
  <c r="X121" i="25" s="1" a="1"/>
  <c r="X121" i="25" s="1"/>
  <c r="P97" i="25"/>
  <c r="P114" i="25" s="1" a="1"/>
  <c r="P114" i="25" s="1"/>
  <c r="P351" i="25" s="1"/>
  <c r="P407" i="25" s="1"/>
  <c r="AE115" i="33"/>
  <c r="AE121" i="28"/>
  <c r="P95" i="27"/>
  <c r="P112" i="27" s="1" a="1"/>
  <c r="P112" i="27" s="1"/>
  <c r="W157" i="25"/>
  <c r="W395" i="25" s="1"/>
  <c r="O382" i="33"/>
  <c r="O394" i="33" s="1"/>
  <c r="O422" i="33" s="1"/>
  <c r="O382" i="25"/>
  <c r="O382" i="27"/>
  <c r="O394" i="27" s="1"/>
  <c r="O422" i="27" s="1"/>
  <c r="AE145" i="25"/>
  <c r="AE157" i="25" s="1"/>
  <c r="O382" i="28"/>
  <c r="O394" i="28" s="1"/>
  <c r="O422" i="28" s="1"/>
  <c r="AE145" i="27"/>
  <c r="AE157" i="27" s="1"/>
  <c r="X352" i="32"/>
  <c r="AF115" i="32"/>
  <c r="P354" i="29"/>
  <c r="P410" i="29" s="1"/>
  <c r="AF117" i="29"/>
  <c r="P353" i="29"/>
  <c r="P409" i="29" s="1"/>
  <c r="AF116" i="29"/>
  <c r="X94" i="28"/>
  <c r="X111" i="28" s="1" a="1"/>
  <c r="X111" i="28" s="1"/>
  <c r="X382" i="29"/>
  <c r="AF145" i="29"/>
  <c r="AF157" i="29" s="1"/>
  <c r="X157" i="29"/>
  <c r="W107" i="27"/>
  <c r="P95" i="28"/>
  <c r="P112" i="28" s="1" a="1"/>
  <c r="P112" i="28" s="1"/>
  <c r="X102" i="26"/>
  <c r="X119" i="26" s="1" a="1"/>
  <c r="X119" i="26" s="1"/>
  <c r="X356" i="26" s="1"/>
  <c r="AE113" i="26"/>
  <c r="W357" i="26"/>
  <c r="W413" i="26" s="1"/>
  <c r="AE413" i="26" s="1"/>
  <c r="AE118" i="28"/>
  <c r="P157" i="29"/>
  <c r="P382" i="29"/>
  <c r="P394" i="29" s="1"/>
  <c r="P422" i="29" s="1"/>
  <c r="P102" i="26"/>
  <c r="P119" i="26" s="1" a="1"/>
  <c r="P119" i="26" s="1"/>
  <c r="P101" i="27"/>
  <c r="P118" i="27" s="1" a="1"/>
  <c r="P118" i="27" s="1"/>
  <c r="P103" i="33"/>
  <c r="P120" i="33" s="1" a="1"/>
  <c r="P120" i="33" s="1"/>
  <c r="W349" i="26"/>
  <c r="AE349" i="26" s="1"/>
  <c r="P382" i="30"/>
  <c r="P157" i="30"/>
  <c r="P94" i="25"/>
  <c r="P145" i="25" s="1" a="1"/>
  <c r="P145" i="25" s="1"/>
  <c r="P157" i="25" s="1"/>
  <c r="X94" i="27"/>
  <c r="X145" i="27" s="1" a="1"/>
  <c r="X145" i="27" s="1"/>
  <c r="P94" i="27"/>
  <c r="P111" i="27" s="1" a="1"/>
  <c r="P111" i="27" s="1"/>
  <c r="X105" i="28"/>
  <c r="X122" i="28" s="1" a="1"/>
  <c r="X122" i="28" s="1"/>
  <c r="P94" i="26"/>
  <c r="P145" i="26" s="1" a="1"/>
  <c r="P145" i="26" s="1"/>
  <c r="P98" i="33"/>
  <c r="P115" i="33" s="1" a="1"/>
  <c r="P115" i="33" s="1"/>
  <c r="P94" i="28"/>
  <c r="P145" i="28" s="1" a="1"/>
  <c r="P145" i="28" s="1"/>
  <c r="P98" i="28"/>
  <c r="P115" i="28" s="1" a="1"/>
  <c r="P115" i="28" s="1"/>
  <c r="P352" i="28" s="1"/>
  <c r="W406" i="26"/>
  <c r="AE406" i="26" s="1"/>
  <c r="O351" i="27"/>
  <c r="O407" i="27" s="1"/>
  <c r="O107" i="25"/>
  <c r="X94" i="33"/>
  <c r="X145" i="33" s="1" a="1"/>
  <c r="X145" i="33" s="1"/>
  <c r="AE117" i="26"/>
  <c r="W107" i="25"/>
  <c r="P94" i="33"/>
  <c r="P145" i="33" s="1" a="1"/>
  <c r="P145" i="33" s="1"/>
  <c r="P103" i="28"/>
  <c r="P120" i="28" s="1" a="1"/>
  <c r="P120" i="28" s="1"/>
  <c r="X97" i="26"/>
  <c r="O358" i="27"/>
  <c r="O414" i="27" s="1"/>
  <c r="AE115" i="26"/>
  <c r="AE113" i="28"/>
  <c r="X107" i="29"/>
  <c r="AE114" i="25"/>
  <c r="X94" i="25"/>
  <c r="X111" i="25" s="1" a="1"/>
  <c r="X111" i="25" s="1"/>
  <c r="AE121" i="27"/>
  <c r="P100" i="33"/>
  <c r="P117" i="33" s="1" a="1"/>
  <c r="P117" i="33" s="1"/>
  <c r="P97" i="26"/>
  <c r="P114" i="26" s="1" a="1"/>
  <c r="P114" i="26" s="1"/>
  <c r="X94" i="26"/>
  <c r="X111" i="26" s="1" a="1"/>
  <c r="X111" i="26" s="1"/>
  <c r="AE114" i="28"/>
  <c r="AE116" i="25"/>
  <c r="P111" i="30" a="1"/>
  <c r="P111" i="30" s="1"/>
  <c r="W356" i="33"/>
  <c r="AE356" i="33" s="1"/>
  <c r="AE350" i="32"/>
  <c r="AE282" i="33"/>
  <c r="AE286" i="25"/>
  <c r="AE286" i="29"/>
  <c r="AE283" i="33"/>
  <c r="W351" i="33"/>
  <c r="AE351" i="33" s="1"/>
  <c r="AE351" i="25"/>
  <c r="AE353" i="26"/>
  <c r="AE279" i="33"/>
  <c r="O348" i="25"/>
  <c r="AD410" i="31"/>
  <c r="AE286" i="26"/>
  <c r="AE350" i="31"/>
  <c r="AE274" i="33"/>
  <c r="AE352" i="32"/>
  <c r="AE275" i="33"/>
  <c r="AE352" i="25"/>
  <c r="W412" i="25"/>
  <c r="AE412" i="25" s="1"/>
  <c r="AE123" i="29"/>
  <c r="W107" i="33"/>
  <c r="AE286" i="28"/>
  <c r="W353" i="25"/>
  <c r="W409" i="25" s="1"/>
  <c r="AE409" i="25" s="1"/>
  <c r="AE350" i="25"/>
  <c r="AE353" i="29"/>
  <c r="O352" i="33"/>
  <c r="O408" i="33" s="1"/>
  <c r="O107" i="33"/>
  <c r="AD404" i="32"/>
  <c r="O107" i="27"/>
  <c r="W356" i="26"/>
  <c r="AE119" i="26"/>
  <c r="O352" i="28"/>
  <c r="AE115" i="28"/>
  <c r="O354" i="33"/>
  <c r="O410" i="33" s="1"/>
  <c r="O357" i="33"/>
  <c r="O413" i="33" s="1"/>
  <c r="W145" i="33" a="1"/>
  <c r="W145" i="33" s="1"/>
  <c r="W111" i="33" a="1"/>
  <c r="W111" i="33" s="1"/>
  <c r="W349" i="28"/>
  <c r="W359" i="28"/>
  <c r="AE122" i="28"/>
  <c r="AE120" i="28"/>
  <c r="O357" i="28"/>
  <c r="O112" i="28" a="1"/>
  <c r="O112" i="28" s="1"/>
  <c r="O107" i="28"/>
  <c r="W114" i="26" a="1"/>
  <c r="W114" i="26" s="1"/>
  <c r="W107" i="26"/>
  <c r="W145" i="28" a="1"/>
  <c r="W145" i="28" s="1"/>
  <c r="W111" i="28" a="1"/>
  <c r="W111" i="28" s="1"/>
  <c r="W107" i="28"/>
  <c r="O145" i="26" a="1"/>
  <c r="O145" i="26" s="1"/>
  <c r="O111" i="26" a="1"/>
  <c r="O111" i="26" s="1"/>
  <c r="O107" i="26"/>
  <c r="AD361" i="29"/>
  <c r="N361" i="29"/>
  <c r="AD412" i="29"/>
  <c r="AD356" i="29"/>
  <c r="AD360" i="29" s="1"/>
  <c r="W413" i="31"/>
  <c r="AE413" i="31" s="1"/>
  <c r="AD405" i="31"/>
  <c r="AD395" i="31"/>
  <c r="AE352" i="31"/>
  <c r="W407" i="31"/>
  <c r="AE407" i="31" s="1"/>
  <c r="P358" i="30"/>
  <c r="W361" i="31"/>
  <c r="W414" i="31"/>
  <c r="AE414" i="31" s="1"/>
  <c r="P359" i="30"/>
  <c r="AE355" i="31"/>
  <c r="AE354" i="31"/>
  <c r="O361" i="32"/>
  <c r="AE356" i="29"/>
  <c r="O361" i="29"/>
  <c r="AE355" i="32"/>
  <c r="AF348" i="31"/>
  <c r="W405" i="32"/>
  <c r="AE405" i="32" s="1"/>
  <c r="P356" i="30"/>
  <c r="W413" i="32"/>
  <c r="AE413" i="32" s="1"/>
  <c r="P354" i="30"/>
  <c r="AE353" i="31"/>
  <c r="P357" i="30"/>
  <c r="AF351" i="29"/>
  <c r="O360" i="32"/>
  <c r="O420" i="32" s="1"/>
  <c r="O424" i="32" s="1"/>
  <c r="AF359" i="29"/>
  <c r="AF113" i="31"/>
  <c r="P350" i="31"/>
  <c r="O359" i="30"/>
  <c r="O415" i="30" s="1"/>
  <c r="P349" i="25"/>
  <c r="AF118" i="32"/>
  <c r="P355" i="32"/>
  <c r="X356" i="28"/>
  <c r="W404" i="32"/>
  <c r="AF120" i="32"/>
  <c r="X357" i="32"/>
  <c r="W361" i="32"/>
  <c r="AF115" i="31"/>
  <c r="X352" i="31"/>
  <c r="AF120" i="31"/>
  <c r="X357" i="31"/>
  <c r="O349" i="33"/>
  <c r="O405" i="33" s="1"/>
  <c r="X359" i="27"/>
  <c r="AF117" i="32"/>
  <c r="P354" i="32"/>
  <c r="X357" i="26"/>
  <c r="AF118" i="31"/>
  <c r="X355" i="31"/>
  <c r="O123" i="31"/>
  <c r="O360" i="31" s="1"/>
  <c r="O420" i="31" s="1"/>
  <c r="O349" i="31"/>
  <c r="AF119" i="29"/>
  <c r="P356" i="29"/>
  <c r="P350" i="28"/>
  <c r="P353" i="31"/>
  <c r="AD356" i="30"/>
  <c r="P107" i="32"/>
  <c r="P107" i="29"/>
  <c r="X107" i="31"/>
  <c r="AF119" i="32"/>
  <c r="P107" i="30"/>
  <c r="AF119" i="31"/>
  <c r="AF122" i="30"/>
  <c r="X107" i="30"/>
  <c r="AF121" i="32"/>
  <c r="P123" i="31"/>
  <c r="AF112" i="31"/>
  <c r="X123" i="32"/>
  <c r="AF111" i="32"/>
  <c r="AF117" i="31"/>
  <c r="AF114" i="30"/>
  <c r="P123" i="32"/>
  <c r="X107" i="32"/>
  <c r="X275" i="30" a="1"/>
  <c r="X275" i="30" s="1"/>
  <c r="X349" i="30" s="1"/>
  <c r="X270" i="30"/>
  <c r="P107" i="31"/>
  <c r="X114" i="31" a="1"/>
  <c r="X114" i="31" s="1"/>
  <c r="X351" i="31" s="1"/>
  <c r="X118" i="30" a="1"/>
  <c r="X118" i="30" s="1"/>
  <c r="AF118" i="30" s="1"/>
  <c r="P113" i="29" a="1"/>
  <c r="P113" i="29" s="1"/>
  <c r="P350" i="29" s="1"/>
  <c r="P270" i="33"/>
  <c r="P113" i="30" a="1"/>
  <c r="P113" i="30" s="1"/>
  <c r="P350" i="30" s="1"/>
  <c r="X274" i="27" a="1"/>
  <c r="X274" i="27" s="1"/>
  <c r="X270" i="27"/>
  <c r="P274" i="27" a="1"/>
  <c r="P274" i="27" s="1"/>
  <c r="P270" i="27"/>
  <c r="AF118" i="29"/>
  <c r="P274" i="30" a="1"/>
  <c r="P274" i="30" s="1"/>
  <c r="AF274" i="30" s="1"/>
  <c r="P270" i="30"/>
  <c r="X270" i="33"/>
  <c r="AE285" i="33"/>
  <c r="AE277" i="33"/>
  <c r="AE286" i="32"/>
  <c r="AE281" i="30"/>
  <c r="AE112" i="31"/>
  <c r="AE286" i="31"/>
  <c r="AE276" i="33"/>
  <c r="W286" i="33"/>
  <c r="AE278" i="33"/>
  <c r="P352" i="27"/>
  <c r="AF278" i="27"/>
  <c r="P357" i="27"/>
  <c r="AF283" i="27"/>
  <c r="P355" i="30"/>
  <c r="AF281" i="30"/>
  <c r="O348" i="27"/>
  <c r="O286" i="27"/>
  <c r="O356" i="27"/>
  <c r="AE282" i="27"/>
  <c r="O348" i="30"/>
  <c r="O286" i="30"/>
  <c r="P356" i="27"/>
  <c r="AF282" i="27"/>
  <c r="O355" i="27"/>
  <c r="AE281" i="27"/>
  <c r="P405" i="32"/>
  <c r="AF349" i="32"/>
  <c r="AF281" i="27"/>
  <c r="AE112" i="33"/>
  <c r="O359" i="27"/>
  <c r="AE285" i="27"/>
  <c r="P359" i="27"/>
  <c r="AF285" i="27"/>
  <c r="O349" i="27"/>
  <c r="AE275" i="27"/>
  <c r="P349" i="27"/>
  <c r="AF275" i="27"/>
  <c r="O286" i="33"/>
  <c r="O360" i="33" s="1"/>
  <c r="O420" i="33" s="1"/>
  <c r="O352" i="27"/>
  <c r="AE278" i="27"/>
  <c r="O357" i="27"/>
  <c r="AE283" i="27"/>
  <c r="AE274" i="27"/>
  <c r="W286" i="27"/>
  <c r="AE280" i="30"/>
  <c r="W354" i="30"/>
  <c r="AE355" i="30"/>
  <c r="X358" i="30"/>
  <c r="AF284" i="30"/>
  <c r="X354" i="30"/>
  <c r="AF280" i="30"/>
  <c r="W356" i="30"/>
  <c r="AE282" i="30"/>
  <c r="AE279" i="27"/>
  <c r="W353" i="27"/>
  <c r="AE359" i="33"/>
  <c r="AE277" i="30"/>
  <c r="W351" i="30"/>
  <c r="AF282" i="30"/>
  <c r="X356" i="30"/>
  <c r="X353" i="27"/>
  <c r="AF279" i="27"/>
  <c r="AF277" i="30"/>
  <c r="X351" i="30"/>
  <c r="AE353" i="33"/>
  <c r="AE111" i="32"/>
  <c r="AE123" i="32" s="1"/>
  <c r="W123" i="32"/>
  <c r="W360" i="32" s="1"/>
  <c r="W420" i="32" s="1"/>
  <c r="W351" i="27"/>
  <c r="AE277" i="27"/>
  <c r="AF277" i="27"/>
  <c r="X351" i="27"/>
  <c r="W355" i="33"/>
  <c r="AE281" i="33"/>
  <c r="AE278" i="30"/>
  <c r="W352" i="30"/>
  <c r="AE283" i="30"/>
  <c r="W357" i="30"/>
  <c r="AE280" i="27"/>
  <c r="W354" i="27"/>
  <c r="AF283" i="30"/>
  <c r="X357" i="30"/>
  <c r="AF280" i="27"/>
  <c r="X354" i="27"/>
  <c r="W350" i="27"/>
  <c r="AE276" i="27"/>
  <c r="AE284" i="27"/>
  <c r="W358" i="27"/>
  <c r="AE275" i="30"/>
  <c r="W349" i="30"/>
  <c r="X350" i="27"/>
  <c r="AF276" i="27"/>
  <c r="X358" i="27"/>
  <c r="AF284" i="27"/>
  <c r="AF278" i="30"/>
  <c r="X352" i="30"/>
  <c r="AE276" i="30"/>
  <c r="W350" i="30"/>
  <c r="W286" i="30"/>
  <c r="W360" i="30" s="1"/>
  <c r="W420" i="30" s="1"/>
  <c r="W358" i="33"/>
  <c r="AE284" i="33"/>
  <c r="W359" i="30"/>
  <c r="AE285" i="30"/>
  <c r="W404" i="30"/>
  <c r="X350" i="30"/>
  <c r="AF276" i="30"/>
  <c r="AE279" i="30"/>
  <c r="W353" i="30"/>
  <c r="AC416" i="29"/>
  <c r="AF285" i="30"/>
  <c r="X359" i="30"/>
  <c r="X353" i="30"/>
  <c r="AF279" i="30"/>
  <c r="W358" i="30"/>
  <c r="AE284" i="30"/>
  <c r="AC404" i="26"/>
  <c r="AC416" i="26" s="1"/>
  <c r="AC424" i="32"/>
  <c r="AD394" i="31"/>
  <c r="AD407" i="25"/>
  <c r="AD420" i="31"/>
  <c r="AD422" i="32"/>
  <c r="AD394" i="32"/>
  <c r="V404" i="27"/>
  <c r="V416" i="27" s="1"/>
  <c r="V394" i="27"/>
  <c r="V422" i="27" s="1"/>
  <c r="V424" i="27" s="1"/>
  <c r="N404" i="27"/>
  <c r="AD361" i="32"/>
  <c r="AD395" i="32"/>
  <c r="AD395" i="26"/>
  <c r="AD410" i="26"/>
  <c r="AD420" i="32"/>
  <c r="N424" i="32"/>
  <c r="AD348" i="31"/>
  <c r="AD360" i="31" s="1"/>
  <c r="V404" i="31"/>
  <c r="AD404" i="31" s="1"/>
  <c r="AD361" i="31"/>
  <c r="V404" i="30"/>
  <c r="V361" i="28"/>
  <c r="AC424" i="31"/>
  <c r="AC405" i="27"/>
  <c r="AD394" i="25"/>
  <c r="AD356" i="28"/>
  <c r="AD360" i="28" s="1"/>
  <c r="AD348" i="25"/>
  <c r="AD360" i="25" s="1"/>
  <c r="N404" i="30"/>
  <c r="AD407" i="27"/>
  <c r="AD413" i="30"/>
  <c r="AC424" i="26"/>
  <c r="V404" i="28"/>
  <c r="V416" i="28" s="1"/>
  <c r="AD382" i="28"/>
  <c r="AD394" i="28" s="1"/>
  <c r="V361" i="25"/>
  <c r="V404" i="26"/>
  <c r="V416" i="26" s="1"/>
  <c r="AC424" i="29"/>
  <c r="AD407" i="28"/>
  <c r="V408" i="33"/>
  <c r="AD408" i="33" s="1"/>
  <c r="AD382" i="26"/>
  <c r="AD394" i="26" s="1"/>
  <c r="AD377" i="26"/>
  <c r="AC424" i="28"/>
  <c r="N424" i="25"/>
  <c r="N394" i="26"/>
  <c r="N422" i="26" s="1"/>
  <c r="AD422" i="26" s="1"/>
  <c r="N404" i="26"/>
  <c r="N416" i="26" s="1"/>
  <c r="AD405" i="25"/>
  <c r="AD422" i="25"/>
  <c r="AD405" i="26"/>
  <c r="N424" i="31"/>
  <c r="AD359" i="33"/>
  <c r="V405" i="30"/>
  <c r="AD405" i="30" s="1"/>
  <c r="AD409" i="28"/>
  <c r="AD406" i="31"/>
  <c r="AD420" i="26"/>
  <c r="AD361" i="28"/>
  <c r="U416" i="30"/>
  <c r="AD408" i="32"/>
  <c r="AC424" i="25"/>
  <c r="AD409" i="29"/>
  <c r="AD412" i="33"/>
  <c r="AD286" i="27"/>
  <c r="AD361" i="27" s="1"/>
  <c r="AD412" i="27"/>
  <c r="V410" i="30"/>
  <c r="V409" i="30"/>
  <c r="AD394" i="27"/>
  <c r="V424" i="26"/>
  <c r="V410" i="33"/>
  <c r="AD410" i="33" s="1"/>
  <c r="AD406" i="33"/>
  <c r="AD415" i="26"/>
  <c r="AD302" i="27"/>
  <c r="AD378" i="27" s="1"/>
  <c r="AD405" i="33"/>
  <c r="AD420" i="27"/>
  <c r="V414" i="30"/>
  <c r="AD414" i="30" s="1"/>
  <c r="AD421" i="26"/>
  <c r="V424" i="28"/>
  <c r="AD377" i="29"/>
  <c r="AC360" i="30"/>
  <c r="V361" i="30"/>
  <c r="N414" i="33"/>
  <c r="AD407" i="29"/>
  <c r="AD422" i="31"/>
  <c r="AC424" i="33"/>
  <c r="AD319" i="27"/>
  <c r="AD395" i="27" s="1"/>
  <c r="N361" i="30"/>
  <c r="AC424" i="27"/>
  <c r="AD411" i="31"/>
  <c r="AD377" i="32"/>
  <c r="AD421" i="31"/>
  <c r="AC377" i="30"/>
  <c r="AD415" i="33"/>
  <c r="N424" i="28"/>
  <c r="AD409" i="27"/>
  <c r="AD409" i="33"/>
  <c r="V395" i="33"/>
  <c r="AD386" i="33"/>
  <c r="AC360" i="27"/>
  <c r="V424" i="31"/>
  <c r="N361" i="27"/>
  <c r="N412" i="30"/>
  <c r="AD412" i="30" s="1"/>
  <c r="AD411" i="27"/>
  <c r="V394" i="30"/>
  <c r="V422" i="30" s="1"/>
  <c r="AD352" i="27"/>
  <c r="AD360" i="27" s="1"/>
  <c r="AD408" i="27"/>
  <c r="AD408" i="28"/>
  <c r="AD377" i="31"/>
  <c r="AD394" i="29"/>
  <c r="AD421" i="29"/>
  <c r="AD373" i="33"/>
  <c r="AD377" i="33" s="1"/>
  <c r="N424" i="29"/>
  <c r="V361" i="33"/>
  <c r="N416" i="32"/>
  <c r="AD360" i="32"/>
  <c r="AD422" i="28"/>
  <c r="AD412" i="26"/>
  <c r="N416" i="31"/>
  <c r="AD395" i="28"/>
  <c r="V416" i="32"/>
  <c r="V424" i="32"/>
  <c r="N410" i="27"/>
  <c r="AD410" i="27" s="1"/>
  <c r="AD420" i="30"/>
  <c r="N360" i="33"/>
  <c r="N420" i="33" s="1"/>
  <c r="AD420" i="33" s="1"/>
  <c r="N377" i="27"/>
  <c r="N421" i="27" s="1"/>
  <c r="AD365" i="27"/>
  <c r="AD377" i="27" s="1"/>
  <c r="N411" i="33"/>
  <c r="AD369" i="30"/>
  <c r="AD377" i="30" s="1"/>
  <c r="V408" i="30"/>
  <c r="U424" i="30"/>
  <c r="AD355" i="33"/>
  <c r="V411" i="33"/>
  <c r="N394" i="33"/>
  <c r="N422" i="33" s="1"/>
  <c r="M416" i="27"/>
  <c r="AC404" i="27"/>
  <c r="V424" i="29"/>
  <c r="AD392" i="33"/>
  <c r="V414" i="33"/>
  <c r="AD361" i="25"/>
  <c r="AD355" i="30"/>
  <c r="V411" i="30"/>
  <c r="N394" i="27"/>
  <c r="N422" i="27" s="1"/>
  <c r="X316" i="20" a="1"/>
  <c r="X316" i="20" s="1"/>
  <c r="AD377" i="28"/>
  <c r="N416" i="29"/>
  <c r="AD422" i="29"/>
  <c r="N415" i="27"/>
  <c r="AD415" i="27" s="1"/>
  <c r="AD395" i="25"/>
  <c r="N408" i="30"/>
  <c r="AD352" i="30"/>
  <c r="V407" i="33"/>
  <c r="AD407" i="33" s="1"/>
  <c r="AD351" i="33"/>
  <c r="AC411" i="30"/>
  <c r="AC416" i="30" s="1"/>
  <c r="AD421" i="28"/>
  <c r="N406" i="27"/>
  <c r="AD406" i="27" s="1"/>
  <c r="AD385" i="30"/>
  <c r="AD394" i="30" s="1"/>
  <c r="V407" i="30"/>
  <c r="AD407" i="30" s="1"/>
  <c r="N409" i="30"/>
  <c r="N413" i="33"/>
  <c r="AD413" i="33" s="1"/>
  <c r="AD357" i="33"/>
  <c r="M424" i="27"/>
  <c r="N413" i="27"/>
  <c r="AD413" i="27" s="1"/>
  <c r="N405" i="27"/>
  <c r="AD405" i="27" s="1"/>
  <c r="N414" i="27"/>
  <c r="AD414" i="27" s="1"/>
  <c r="AD350" i="30"/>
  <c r="V406" i="30"/>
  <c r="AD406" i="30" s="1"/>
  <c r="AD350" i="33"/>
  <c r="AD361" i="26"/>
  <c r="AD405" i="28"/>
  <c r="V377" i="30"/>
  <c r="V421" i="30" s="1"/>
  <c r="AD421" i="30" s="1"/>
  <c r="N394" i="30"/>
  <c r="N422" i="30" s="1"/>
  <c r="N424" i="30" s="1"/>
  <c r="N410" i="30"/>
  <c r="V377" i="33"/>
  <c r="V421" i="33" s="1"/>
  <c r="AC404" i="25"/>
  <c r="AC416" i="25" s="1"/>
  <c r="V416" i="29"/>
  <c r="N411" i="30"/>
  <c r="V415" i="30"/>
  <c r="AD415" i="30" s="1"/>
  <c r="AD359" i="30"/>
  <c r="N377" i="33"/>
  <c r="N421" i="33" s="1"/>
  <c r="AC424" i="30"/>
  <c r="P318" i="20" a="1"/>
  <c r="P318" i="20" s="1"/>
  <c r="AD420" i="28"/>
  <c r="X312" i="20" a="1"/>
  <c r="X312" i="20" s="1"/>
  <c r="P314" i="20" a="1"/>
  <c r="P314" i="20" s="1"/>
  <c r="P310" i="20" a="1"/>
  <c r="P310" i="20" s="1"/>
  <c r="AD315" i="20"/>
  <c r="AD286" i="33"/>
  <c r="AD361" i="33" s="1"/>
  <c r="AD286" i="30"/>
  <c r="AD361" i="30" s="1"/>
  <c r="X317" i="20" a="1"/>
  <c r="X317" i="20" s="1"/>
  <c r="AD302" i="33"/>
  <c r="AD378" i="33" s="1"/>
  <c r="X308" i="20" a="1"/>
  <c r="X308" i="20" s="1"/>
  <c r="V424" i="25"/>
  <c r="AD319" i="33"/>
  <c r="AD395" i="33" s="1"/>
  <c r="N404" i="33"/>
  <c r="N361" i="33"/>
  <c r="P311" i="20" a="1"/>
  <c r="P311" i="20" s="1"/>
  <c r="AD360" i="26"/>
  <c r="V416" i="25"/>
  <c r="P315" i="20" a="1"/>
  <c r="P315" i="20" s="1"/>
  <c r="N361" i="28"/>
  <c r="N404" i="28"/>
  <c r="N416" i="28" s="1"/>
  <c r="P307" i="20" a="1"/>
  <c r="P307" i="20" s="1"/>
  <c r="AD319" i="30"/>
  <c r="AD395" i="30" s="1"/>
  <c r="P308" i="20" a="1"/>
  <c r="P308" i="20" s="1"/>
  <c r="AD302" i="30"/>
  <c r="AD378" i="30" s="1"/>
  <c r="N404" i="25"/>
  <c r="N416" i="25" s="1"/>
  <c r="N361" i="25"/>
  <c r="V394" i="33"/>
  <c r="V422" i="33" s="1"/>
  <c r="AD382" i="33"/>
  <c r="AD420" i="25"/>
  <c r="AC404" i="28"/>
  <c r="AC416" i="28" s="1"/>
  <c r="AD311" i="20"/>
  <c r="X318" i="20" a="1"/>
  <c r="X318" i="20" s="1"/>
  <c r="X315" i="20" a="1"/>
  <c r="X315" i="20" s="1"/>
  <c r="X309" i="20" a="1"/>
  <c r="X309" i="20" s="1"/>
  <c r="P317" i="20" a="1"/>
  <c r="P317" i="20" s="1"/>
  <c r="P313" i="20" a="1"/>
  <c r="P313" i="20" s="1"/>
  <c r="X310" i="20" a="1"/>
  <c r="X310" i="20" s="1"/>
  <c r="X311" i="20" a="1"/>
  <c r="X311" i="20" s="1"/>
  <c r="X314" i="20" a="1"/>
  <c r="X314" i="20" s="1"/>
  <c r="X313" i="20" a="1"/>
  <c r="X313" i="20" s="1"/>
  <c r="AD309" i="20"/>
  <c r="P309" i="20" a="1"/>
  <c r="P309" i="20" s="1"/>
  <c r="P316" i="20" a="1"/>
  <c r="P316" i="20" s="1"/>
  <c r="X307" i="20" a="1"/>
  <c r="X307" i="20" s="1"/>
  <c r="P312" i="20" a="1"/>
  <c r="P312" i="20" s="1"/>
  <c r="AD312" i="20"/>
  <c r="AD318" i="20"/>
  <c r="AD310" i="20"/>
  <c r="AD316" i="20"/>
  <c r="V384" i="20"/>
  <c r="AD317" i="20"/>
  <c r="V393" i="20"/>
  <c r="V389" i="20"/>
  <c r="V319" i="20"/>
  <c r="AD313" i="20"/>
  <c r="O307" i="20" a="1"/>
  <c r="O307" i="20" s="1"/>
  <c r="W311" i="20" a="1"/>
  <c r="W311" i="20" s="1"/>
  <c r="W315" i="20" a="1"/>
  <c r="W315" i="20" s="1"/>
  <c r="O317" i="20" a="1"/>
  <c r="O317" i="20" s="1"/>
  <c r="O313" i="20" a="1"/>
  <c r="O313" i="20" s="1"/>
  <c r="O311" i="20" a="1"/>
  <c r="O311" i="20" s="1"/>
  <c r="V145" i="20" a="1"/>
  <c r="V145" i="20" s="1"/>
  <c r="V157" i="20" s="1"/>
  <c r="W317" i="20" a="1"/>
  <c r="W317" i="20" s="1"/>
  <c r="W318" i="20" a="1"/>
  <c r="W318" i="20" s="1"/>
  <c r="O309" i="20" a="1"/>
  <c r="O309" i="20" s="1"/>
  <c r="W313" i="20" a="1"/>
  <c r="W313" i="20" s="1"/>
  <c r="W310" i="20" a="1"/>
  <c r="W310" i="20" s="1"/>
  <c r="O308" i="20" a="1"/>
  <c r="O308" i="20" s="1"/>
  <c r="O310" i="20" a="1"/>
  <c r="O310" i="20" s="1"/>
  <c r="W312" i="20" a="1"/>
  <c r="W312" i="20" s="1"/>
  <c r="O318" i="20" a="1"/>
  <c r="O318" i="20" s="1"/>
  <c r="O315" i="20" a="1"/>
  <c r="O315" i="20" s="1"/>
  <c r="W308" i="20" a="1"/>
  <c r="W308" i="20" s="1"/>
  <c r="O312" i="20" a="1"/>
  <c r="O312" i="20" s="1"/>
  <c r="W309" i="20" a="1"/>
  <c r="W309" i="20" s="1"/>
  <c r="W307" i="20" a="1"/>
  <c r="W307" i="20" s="1"/>
  <c r="O314" i="20" a="1"/>
  <c r="O314" i="20" s="1"/>
  <c r="W314" i="20" a="1"/>
  <c r="W314" i="20" s="1"/>
  <c r="N145" i="20" a="1"/>
  <c r="N145" i="20" s="1"/>
  <c r="N157" i="20" s="1"/>
  <c r="O316" i="20" a="1"/>
  <c r="O316" i="20" s="1"/>
  <c r="W316" i="20" a="1"/>
  <c r="W316" i="20" s="1"/>
  <c r="G13" i="36"/>
  <c r="E78" i="23"/>
  <c r="D78" i="23"/>
  <c r="U413" i="20"/>
  <c r="O51" i="23"/>
  <c r="P292" i="20" a="1"/>
  <c r="P292" i="20" s="1"/>
  <c r="P367" i="20" s="1"/>
  <c r="V118" i="20" a="1"/>
  <c r="V118" i="20" s="1"/>
  <c r="V355" i="20" s="1"/>
  <c r="V115" i="20" a="1"/>
  <c r="V115" i="20" s="1"/>
  <c r="V352" i="20" s="1"/>
  <c r="X56" i="20"/>
  <c r="V122" i="20" a="1"/>
  <c r="V122" i="20" s="1"/>
  <c r="V359" i="20" s="1"/>
  <c r="X60" i="20"/>
  <c r="X54" i="20"/>
  <c r="V119" i="20" a="1"/>
  <c r="V119" i="20" s="1"/>
  <c r="AD119" i="20" s="1"/>
  <c r="X53" i="20"/>
  <c r="X55" i="20"/>
  <c r="X62" i="20"/>
  <c r="X61" i="20"/>
  <c r="X58" i="20"/>
  <c r="V114" i="20" a="1"/>
  <c r="V114" i="20" s="1"/>
  <c r="V351" i="20" s="1"/>
  <c r="V117" i="20" a="1"/>
  <c r="V117" i="20" s="1"/>
  <c r="AD117" i="20" s="1"/>
  <c r="N113" i="20" a="1"/>
  <c r="N113" i="20" s="1"/>
  <c r="N350" i="20" s="1"/>
  <c r="X59" i="20"/>
  <c r="N111" i="20" a="1"/>
  <c r="N111" i="20" s="1"/>
  <c r="AD111" i="20" s="1"/>
  <c r="AD294" i="20"/>
  <c r="V369" i="20"/>
  <c r="X57" i="20"/>
  <c r="V120" i="20" a="1"/>
  <c r="V120" i="20" s="1"/>
  <c r="V357" i="20" s="1"/>
  <c r="V113" i="20" a="1"/>
  <c r="V113" i="20" s="1"/>
  <c r="P285" i="20" a="1"/>
  <c r="P285" i="20" s="1"/>
  <c r="X282" i="20" a="1"/>
  <c r="X282" i="20" s="1"/>
  <c r="X276" i="20" a="1"/>
  <c r="X276" i="20" s="1"/>
  <c r="P281" i="20" a="1"/>
  <c r="P281" i="20" s="1"/>
  <c r="AD296" i="20"/>
  <c r="P284" i="20" a="1"/>
  <c r="P284" i="20" s="1"/>
  <c r="P282" i="20" a="1"/>
  <c r="P282" i="20" s="1"/>
  <c r="P280" i="20" a="1"/>
  <c r="P280" i="20" s="1"/>
  <c r="X294" i="20" a="1"/>
  <c r="X294" i="20" s="1"/>
  <c r="X369" i="20" s="1"/>
  <c r="X280" i="20" a="1"/>
  <c r="X280" i="20" s="1"/>
  <c r="X277" i="20" a="1"/>
  <c r="X277" i="20" s="1"/>
  <c r="P274" i="20" a="1"/>
  <c r="P274" i="20" s="1"/>
  <c r="P283" i="20" a="1"/>
  <c r="P283" i="20" s="1"/>
  <c r="P279" i="20" a="1"/>
  <c r="P279" i="20" s="1"/>
  <c r="AD298" i="20"/>
  <c r="X274" i="20" a="1"/>
  <c r="X274" i="20" s="1"/>
  <c r="AD295" i="20"/>
  <c r="X275" i="20" a="1"/>
  <c r="X275" i="20" s="1"/>
  <c r="P277" i="20" a="1"/>
  <c r="P277" i="20" s="1"/>
  <c r="X278" i="20" a="1"/>
  <c r="X278" i="20" s="1"/>
  <c r="X283" i="20" a="1"/>
  <c r="X283" i="20" s="1"/>
  <c r="X285" i="20" a="1"/>
  <c r="X285" i="20" s="1"/>
  <c r="P301" i="20" a="1"/>
  <c r="P301" i="20" s="1"/>
  <c r="P376" i="20" s="1"/>
  <c r="X296" i="20" a="1"/>
  <c r="X296" i="20" s="1"/>
  <c r="X371" i="20" s="1"/>
  <c r="W276" i="20" a="1"/>
  <c r="W276" i="20" s="1"/>
  <c r="W295" i="20" a="1"/>
  <c r="W295" i="20" s="1"/>
  <c r="W370" i="20" s="1"/>
  <c r="P278" i="20" a="1"/>
  <c r="P278" i="20" s="1"/>
  <c r="P300" i="20" a="1"/>
  <c r="P300" i="20" s="1"/>
  <c r="P375" i="20" s="1"/>
  <c r="X279" i="20" a="1"/>
  <c r="X279" i="20" s="1"/>
  <c r="P276" i="20" a="1"/>
  <c r="P276" i="20" s="1"/>
  <c r="AD291" i="20"/>
  <c r="W300" i="20" a="1"/>
  <c r="W300" i="20" s="1"/>
  <c r="W375" i="20" s="1"/>
  <c r="AD299" i="20"/>
  <c r="X281" i="20" a="1"/>
  <c r="X281" i="20" s="1"/>
  <c r="AD292" i="20"/>
  <c r="X284" i="20" a="1"/>
  <c r="X284" i="20" s="1"/>
  <c r="P275" i="20" a="1"/>
  <c r="P275" i="20" s="1"/>
  <c r="O278" i="20" a="1"/>
  <c r="O278" i="20" s="1"/>
  <c r="X290" i="20" a="1"/>
  <c r="X290" i="20" s="1"/>
  <c r="X365" i="20" s="1"/>
  <c r="W279" i="20" a="1"/>
  <c r="W279" i="20" s="1"/>
  <c r="W297" i="20" a="1"/>
  <c r="W297" i="20" s="1"/>
  <c r="W372" i="20" s="1"/>
  <c r="O290" i="20" a="1"/>
  <c r="O290" i="20" s="1"/>
  <c r="O365" i="20" s="1"/>
  <c r="O293" i="20" a="1"/>
  <c r="O293" i="20" s="1"/>
  <c r="O368" i="20" s="1"/>
  <c r="P290" i="20" a="1"/>
  <c r="P290" i="20" s="1"/>
  <c r="P365" i="20" s="1"/>
  <c r="W296" i="20" a="1"/>
  <c r="W296" i="20" s="1"/>
  <c r="W371" i="20" s="1"/>
  <c r="P297" i="20" a="1"/>
  <c r="P297" i="20" s="1"/>
  <c r="P372" i="20" s="1"/>
  <c r="O298" i="20" a="1"/>
  <c r="O298" i="20" s="1"/>
  <c r="O373" i="20" s="1"/>
  <c r="W281" i="20" a="1"/>
  <c r="W281" i="20" s="1"/>
  <c r="O274" i="20" a="1"/>
  <c r="O274" i="20" s="1"/>
  <c r="O277" i="20" a="1"/>
  <c r="O277" i="20" s="1"/>
  <c r="O292" i="20" a="1"/>
  <c r="O292" i="20" s="1"/>
  <c r="O367" i="20" s="1"/>
  <c r="W280" i="20" a="1"/>
  <c r="W280" i="20" s="1"/>
  <c r="O282" i="20" a="1"/>
  <c r="O282" i="20" s="1"/>
  <c r="O299" i="20" a="1"/>
  <c r="O299" i="20" s="1"/>
  <c r="O374" i="20" s="1"/>
  <c r="W301" i="20" a="1"/>
  <c r="W301" i="20" s="1"/>
  <c r="W376" i="20" s="1"/>
  <c r="O276" i="20" a="1"/>
  <c r="O276" i="20" s="1"/>
  <c r="W294" i="20" a="1"/>
  <c r="W294" i="20" s="1"/>
  <c r="W369" i="20" s="1"/>
  <c r="O295" i="20" a="1"/>
  <c r="O295" i="20" s="1"/>
  <c r="P298" i="20" a="1"/>
  <c r="P298" i="20" s="1"/>
  <c r="P373" i="20" s="1"/>
  <c r="X295" i="20" a="1"/>
  <c r="X295" i="20" s="1"/>
  <c r="X370" i="20" s="1"/>
  <c r="O283" i="20" a="1"/>
  <c r="O283" i="20" s="1"/>
  <c r="W285" i="20" a="1"/>
  <c r="W285" i="20" s="1"/>
  <c r="W284" i="20" a="1"/>
  <c r="W284" i="20" s="1"/>
  <c r="P296" i="20" a="1"/>
  <c r="P296" i="20" s="1"/>
  <c r="P371" i="20" s="1"/>
  <c r="W278" i="20" a="1"/>
  <c r="W278" i="20" s="1"/>
  <c r="O279" i="20" a="1"/>
  <c r="O279" i="20" s="1"/>
  <c r="P299" i="20" a="1"/>
  <c r="P299" i="20" s="1"/>
  <c r="P374" i="20" s="1"/>
  <c r="O300" i="20" a="1"/>
  <c r="O300" i="20" s="1"/>
  <c r="O375" i="20" s="1"/>
  <c r="P294" i="20" a="1"/>
  <c r="P294" i="20" s="1"/>
  <c r="P369" i="20" s="1"/>
  <c r="X298" i="20" a="1"/>
  <c r="X298" i="20" s="1"/>
  <c r="X373" i="20" s="1"/>
  <c r="W291" i="20" a="1"/>
  <c r="W291" i="20" s="1"/>
  <c r="W366" i="20" s="1"/>
  <c r="O281" i="20" a="1"/>
  <c r="O281" i="20" s="1"/>
  <c r="O284" i="20" a="1"/>
  <c r="O284" i="20" s="1"/>
  <c r="W275" i="20" a="1"/>
  <c r="W275" i="20" s="1"/>
  <c r="P291" i="20" a="1"/>
  <c r="P291" i="20" s="1"/>
  <c r="P366" i="20" s="1"/>
  <c r="AD293" i="20"/>
  <c r="X301" i="20" a="1"/>
  <c r="X301" i="20" s="1"/>
  <c r="X376" i="20" s="1"/>
  <c r="AC302" i="20"/>
  <c r="AC378" i="20" s="1"/>
  <c r="P293" i="20" a="1"/>
  <c r="P293" i="20" s="1"/>
  <c r="P368" i="20" s="1"/>
  <c r="W298" i="20" a="1"/>
  <c r="W298" i="20" s="1"/>
  <c r="W373" i="20" s="1"/>
  <c r="W293" i="20" a="1"/>
  <c r="W293" i="20" s="1"/>
  <c r="X299" i="20" a="1"/>
  <c r="X299" i="20" s="1"/>
  <c r="X374" i="20" s="1"/>
  <c r="W282" i="20" a="1"/>
  <c r="W282" i="20" s="1"/>
  <c r="W277" i="20" a="1"/>
  <c r="W277" i="20" s="1"/>
  <c r="X297" i="20" a="1"/>
  <c r="X297" i="20" s="1"/>
  <c r="X372" i="20" s="1"/>
  <c r="X300" i="20" a="1"/>
  <c r="X300" i="20" s="1"/>
  <c r="X375" i="20" s="1"/>
  <c r="O291" i="20" a="1"/>
  <c r="O291" i="20" s="1"/>
  <c r="O366" i="20" s="1"/>
  <c r="X292" i="20" a="1"/>
  <c r="X292" i="20" s="1"/>
  <c r="X367" i="20" s="1"/>
  <c r="O296" i="20" a="1"/>
  <c r="O296" i="20" s="1"/>
  <c r="O371" i="20" s="1"/>
  <c r="O275" i="20" a="1"/>
  <c r="O275" i="20" s="1"/>
  <c r="O280" i="20" a="1"/>
  <c r="O280" i="20" s="1"/>
  <c r="W299" i="20" a="1"/>
  <c r="W299" i="20" s="1"/>
  <c r="V302" i="20"/>
  <c r="V378" i="20" s="1"/>
  <c r="AD290" i="20"/>
  <c r="W290" i="20" a="1"/>
  <c r="W290" i="20" s="1"/>
  <c r="W365" i="20" s="1"/>
  <c r="X293" i="20" a="1"/>
  <c r="X293" i="20" s="1"/>
  <c r="X368" i="20" s="1"/>
  <c r="AD300" i="20"/>
  <c r="P295" i="20" a="1"/>
  <c r="P295" i="20" s="1"/>
  <c r="P370" i="20" s="1"/>
  <c r="W283" i="20" a="1"/>
  <c r="W283" i="20" s="1"/>
  <c r="AD301" i="20"/>
  <c r="W274" i="20" a="1"/>
  <c r="W274" i="20" s="1"/>
  <c r="N302" i="20"/>
  <c r="N378" i="20" s="1"/>
  <c r="AD297" i="20"/>
  <c r="O301" i="20" a="1"/>
  <c r="O301" i="20" s="1"/>
  <c r="O376" i="20" s="1"/>
  <c r="X291" i="20" a="1"/>
  <c r="X291" i="20" s="1"/>
  <c r="X366" i="20" s="1"/>
  <c r="O294" i="20" a="1"/>
  <c r="O294" i="20" s="1"/>
  <c r="O369" i="20" s="1"/>
  <c r="W292" i="20" a="1"/>
  <c r="W292" i="20" s="1"/>
  <c r="W367" i="20" s="1"/>
  <c r="O297" i="20" a="1"/>
  <c r="O297" i="20" s="1"/>
  <c r="O372" i="20" s="1"/>
  <c r="O285" i="20" a="1"/>
  <c r="O285" i="20" s="1"/>
  <c r="M406" i="20"/>
  <c r="AC406" i="20" s="1"/>
  <c r="F46" i="23"/>
  <c r="M410" i="20"/>
  <c r="AC410" i="20" s="1"/>
  <c r="M413" i="20"/>
  <c r="M415" i="20"/>
  <c r="AC415" i="20" s="1"/>
  <c r="AC319" i="20"/>
  <c r="M404" i="20"/>
  <c r="AC404" i="20" s="1"/>
  <c r="M408" i="20"/>
  <c r="AC408" i="20" s="1"/>
  <c r="M361" i="20"/>
  <c r="M411" i="20"/>
  <c r="AC411" i="20" s="1"/>
  <c r="M405" i="20"/>
  <c r="N389" i="20"/>
  <c r="N386" i="20"/>
  <c r="N393" i="20"/>
  <c r="N415" i="20" s="1"/>
  <c r="N390" i="20"/>
  <c r="N392" i="20"/>
  <c r="V385" i="20"/>
  <c r="N388" i="20"/>
  <c r="V388" i="20"/>
  <c r="N385" i="20"/>
  <c r="N391" i="20"/>
  <c r="M395" i="20"/>
  <c r="N387" i="20"/>
  <c r="AD150" i="20"/>
  <c r="V390" i="20"/>
  <c r="N384" i="20"/>
  <c r="V386" i="20"/>
  <c r="V391" i="20"/>
  <c r="N319" i="20"/>
  <c r="AD307" i="20"/>
  <c r="V383" i="20"/>
  <c r="O91" i="20"/>
  <c r="O122" i="20" s="1" a="1"/>
  <c r="O122" i="20" s="1"/>
  <c r="N354" i="20"/>
  <c r="G47" i="23" s="1"/>
  <c r="N353" i="20"/>
  <c r="N358" i="20"/>
  <c r="N355" i="20"/>
  <c r="AD152" i="20"/>
  <c r="V107" i="20"/>
  <c r="N107" i="20"/>
  <c r="O41" i="23"/>
  <c r="P52" i="20"/>
  <c r="O80" i="20"/>
  <c r="O111" i="20" s="1" a="1"/>
  <c r="O111" i="20" s="1"/>
  <c r="X52" i="20"/>
  <c r="W80" i="20"/>
  <c r="W111" i="20" s="1" a="1"/>
  <c r="W111" i="20" s="1"/>
  <c r="X63" i="20"/>
  <c r="W91" i="20"/>
  <c r="W122" i="20" s="1" a="1"/>
  <c r="W122" i="20" s="1"/>
  <c r="F42" i="23"/>
  <c r="O52" i="23"/>
  <c r="O44" i="23"/>
  <c r="F59" i="23" s="1"/>
  <c r="O48" i="23"/>
  <c r="F63" i="23" s="1"/>
  <c r="F43" i="23"/>
  <c r="O43" i="23"/>
  <c r="F49" i="23"/>
  <c r="O47" i="23"/>
  <c r="O49" i="23"/>
  <c r="O45" i="23"/>
  <c r="AF399" i="20"/>
  <c r="E18" i="23"/>
  <c r="E68" i="23"/>
  <c r="F51" i="23"/>
  <c r="O46" i="23"/>
  <c r="F45" i="23"/>
  <c r="F47" i="23"/>
  <c r="E82" i="23"/>
  <c r="D11" i="36" s="1"/>
  <c r="O42" i="23"/>
  <c r="F41" i="23"/>
  <c r="F65" i="23"/>
  <c r="E81" i="23"/>
  <c r="D10" i="36" s="1"/>
  <c r="I84" i="23"/>
  <c r="H13" i="36" s="1"/>
  <c r="G84" i="23"/>
  <c r="F13" i="36" s="1"/>
  <c r="AC414" i="20"/>
  <c r="AC407" i="20"/>
  <c r="L424" i="20"/>
  <c r="U412" i="20"/>
  <c r="AC412" i="20" s="1"/>
  <c r="K424" i="20"/>
  <c r="U361" i="20"/>
  <c r="AF423" i="20"/>
  <c r="V358" i="20"/>
  <c r="W82" i="20"/>
  <c r="W113" i="20" s="1" a="1"/>
  <c r="W113" i="20" s="1"/>
  <c r="W83" i="20"/>
  <c r="W87" i="20"/>
  <c r="W118" i="20" s="1" a="1"/>
  <c r="W118" i="20" s="1"/>
  <c r="W89" i="20"/>
  <c r="W120" i="20" s="1" a="1"/>
  <c r="W120" i="20" s="1"/>
  <c r="W88" i="20"/>
  <c r="V348" i="20"/>
  <c r="W81" i="20"/>
  <c r="AC409" i="20"/>
  <c r="V349" i="20"/>
  <c r="V353" i="20"/>
  <c r="N349" i="20"/>
  <c r="W84" i="20"/>
  <c r="W115" i="20" s="1" a="1"/>
  <c r="W115" i="20" s="1"/>
  <c r="P55" i="20"/>
  <c r="O83" i="20"/>
  <c r="O114" i="20" s="1" a="1"/>
  <c r="O114" i="20" s="1"/>
  <c r="W86" i="20"/>
  <c r="P58" i="20"/>
  <c r="O86" i="20"/>
  <c r="O117" i="20" s="1" a="1"/>
  <c r="O117" i="20" s="1"/>
  <c r="P56" i="20"/>
  <c r="O84" i="20"/>
  <c r="O115" i="20" s="1" a="1"/>
  <c r="O115" i="20" s="1"/>
  <c r="P63" i="20"/>
  <c r="P61" i="20"/>
  <c r="O89" i="20"/>
  <c r="O120" i="20" s="1" a="1"/>
  <c r="O120" i="20" s="1"/>
  <c r="W85" i="20"/>
  <c r="W116" i="20" s="1" a="1"/>
  <c r="W116" i="20" s="1"/>
  <c r="P60" i="20"/>
  <c r="O88" i="20"/>
  <c r="O119" i="20" s="1" a="1"/>
  <c r="O119" i="20" s="1"/>
  <c r="P57" i="20"/>
  <c r="O85" i="20"/>
  <c r="O116" i="20" s="1" a="1"/>
  <c r="O116" i="20" s="1"/>
  <c r="P53" i="20"/>
  <c r="O81" i="20"/>
  <c r="O112" i="20" s="1" a="1"/>
  <c r="O112" i="20" s="1"/>
  <c r="P59" i="20"/>
  <c r="O87" i="20"/>
  <c r="O118" i="20" s="1" a="1"/>
  <c r="O118" i="20" s="1"/>
  <c r="P62" i="20"/>
  <c r="O90" i="20"/>
  <c r="O121" i="20" s="1" a="1"/>
  <c r="O121" i="20" s="1"/>
  <c r="W90" i="20"/>
  <c r="W121" i="20" s="1" a="1"/>
  <c r="W121" i="20" s="1"/>
  <c r="P54" i="20"/>
  <c r="O82" i="20"/>
  <c r="O113" i="20" s="1" a="1"/>
  <c r="O113" i="20" s="1"/>
  <c r="U360" i="20"/>
  <c r="AD156" i="20"/>
  <c r="X270" i="20"/>
  <c r="W270" i="20"/>
  <c r="P270" i="20"/>
  <c r="M360" i="20"/>
  <c r="AC123" i="20"/>
  <c r="AC157" i="20"/>
  <c r="N351" i="20"/>
  <c r="O270" i="20"/>
  <c r="N383" i="20"/>
  <c r="V387" i="20"/>
  <c r="AD155" i="20"/>
  <c r="V392" i="20"/>
  <c r="AB421" i="20"/>
  <c r="H10" i="20"/>
  <c r="AD112" i="20"/>
  <c r="AA400" i="20"/>
  <c r="AD275" i="20"/>
  <c r="AC358" i="20"/>
  <c r="AC357" i="20"/>
  <c r="AD274" i="20"/>
  <c r="V286" i="20"/>
  <c r="AC354" i="20"/>
  <c r="AC350" i="20"/>
  <c r="AD278" i="20"/>
  <c r="AD281" i="20"/>
  <c r="AD279" i="20"/>
  <c r="AD285" i="20"/>
  <c r="AC351" i="20"/>
  <c r="AD280" i="20"/>
  <c r="AD284" i="20"/>
  <c r="AD282" i="20"/>
  <c r="AD283" i="20"/>
  <c r="AC349" i="20"/>
  <c r="AD276" i="20"/>
  <c r="AC352" i="20"/>
  <c r="AC286" i="20"/>
  <c r="AC359" i="20"/>
  <c r="AC355" i="20"/>
  <c r="AC353" i="20"/>
  <c r="AD277" i="20"/>
  <c r="AC356" i="20"/>
  <c r="AA423" i="20"/>
  <c r="AB377" i="20"/>
  <c r="U344" i="20"/>
  <c r="O36" i="23" s="1"/>
  <c r="M344" i="20"/>
  <c r="F36" i="23" s="1"/>
  <c r="AB382" i="20"/>
  <c r="AB394" i="20" s="1"/>
  <c r="T394" i="20"/>
  <c r="T422" i="20" s="1"/>
  <c r="N76" i="23" s="1"/>
  <c r="N78" i="23" s="1"/>
  <c r="AF135" i="20"/>
  <c r="AF138" i="20"/>
  <c r="AF132" i="20"/>
  <c r="AF131" i="20"/>
  <c r="AF139" i="20"/>
  <c r="AF136" i="20"/>
  <c r="AF129" i="20"/>
  <c r="AF137" i="20"/>
  <c r="AF133" i="20"/>
  <c r="AF134" i="20"/>
  <c r="P140" i="20"/>
  <c r="X140" i="20"/>
  <c r="AE140" i="20"/>
  <c r="O404" i="32" l="1"/>
  <c r="O416" i="32" s="1"/>
  <c r="AE350" i="33"/>
  <c r="AF348" i="32"/>
  <c r="X353" i="33"/>
  <c r="P355" i="33"/>
  <c r="AF383" i="26"/>
  <c r="AF111" i="30"/>
  <c r="W348" i="27"/>
  <c r="P358" i="27"/>
  <c r="O348" i="33"/>
  <c r="W157" i="26"/>
  <c r="W395" i="26" s="1"/>
  <c r="W382" i="26"/>
  <c r="X352" i="33"/>
  <c r="P349" i="33"/>
  <c r="P383" i="33"/>
  <c r="P405" i="33" s="1"/>
  <c r="P407" i="32"/>
  <c r="P359" i="33"/>
  <c r="P415" i="33" s="1"/>
  <c r="X348" i="29"/>
  <c r="AF348" i="29" s="1"/>
  <c r="P351" i="33"/>
  <c r="X354" i="33"/>
  <c r="X357" i="33"/>
  <c r="X350" i="33"/>
  <c r="AF359" i="31"/>
  <c r="AF274" i="33"/>
  <c r="AF112" i="30"/>
  <c r="AF382" i="31"/>
  <c r="AF145" i="31"/>
  <c r="AF157" i="31" s="1"/>
  <c r="P157" i="31"/>
  <c r="P395" i="31" s="1"/>
  <c r="AF356" i="31"/>
  <c r="AF316" i="27"/>
  <c r="AF391" i="27"/>
  <c r="AE157" i="30"/>
  <c r="AE404" i="32"/>
  <c r="AE416" i="32" s="1"/>
  <c r="AF358" i="32"/>
  <c r="X360" i="32"/>
  <c r="X420" i="32" s="1"/>
  <c r="AF353" i="33"/>
  <c r="AF286" i="26"/>
  <c r="X405" i="28"/>
  <c r="P409" i="27"/>
  <c r="AE422" i="30"/>
  <c r="AE422" i="27"/>
  <c r="P406" i="27"/>
  <c r="P395" i="29"/>
  <c r="P414" i="27"/>
  <c r="P409" i="30"/>
  <c r="X404" i="32"/>
  <c r="W415" i="33"/>
  <c r="AE415" i="33" s="1"/>
  <c r="X413" i="29"/>
  <c r="AF413" i="29" s="1"/>
  <c r="AF369" i="27"/>
  <c r="W405" i="33"/>
  <c r="AE405" i="33" s="1"/>
  <c r="W424" i="31"/>
  <c r="W413" i="33"/>
  <c r="AE413" i="33" s="1"/>
  <c r="X405" i="31"/>
  <c r="AF405" i="31" s="1"/>
  <c r="P415" i="30"/>
  <c r="W409" i="33"/>
  <c r="AE409" i="33" s="1"/>
  <c r="P414" i="30"/>
  <c r="W406" i="33"/>
  <c r="AE406" i="33" s="1"/>
  <c r="AE404" i="31"/>
  <c r="AF275" i="33"/>
  <c r="AF354" i="31"/>
  <c r="P354" i="33"/>
  <c r="P410" i="33" s="1"/>
  <c r="AF349" i="31"/>
  <c r="AF279" i="33"/>
  <c r="AF276" i="33"/>
  <c r="X349" i="33"/>
  <c r="X360" i="29"/>
  <c r="X420" i="29" s="1"/>
  <c r="AF286" i="25"/>
  <c r="AF286" i="28"/>
  <c r="AF286" i="29"/>
  <c r="AF359" i="32"/>
  <c r="AF280" i="33"/>
  <c r="P350" i="33"/>
  <c r="P406" i="33" s="1"/>
  <c r="AF283" i="33"/>
  <c r="W416" i="29"/>
  <c r="X405" i="25"/>
  <c r="AE319" i="30"/>
  <c r="AE395" i="30" s="1"/>
  <c r="X411" i="27"/>
  <c r="X410" i="29"/>
  <c r="AF410" i="29" s="1"/>
  <c r="X405" i="27"/>
  <c r="X415" i="25"/>
  <c r="AF415" i="25" s="1"/>
  <c r="W410" i="33"/>
  <c r="AE410" i="33" s="1"/>
  <c r="X413" i="28"/>
  <c r="X415" i="27"/>
  <c r="AF383" i="27"/>
  <c r="X409" i="32"/>
  <c r="AF409" i="32" s="1"/>
  <c r="AF282" i="33"/>
  <c r="AF314" i="27"/>
  <c r="AF281" i="33"/>
  <c r="AF389" i="27"/>
  <c r="X412" i="26"/>
  <c r="X406" i="31"/>
  <c r="P410" i="27"/>
  <c r="AF356" i="32"/>
  <c r="AF145" i="30"/>
  <c r="AF157" i="30" s="1"/>
  <c r="X395" i="29"/>
  <c r="P408" i="30"/>
  <c r="AE365" i="30"/>
  <c r="AE377" i="30" s="1"/>
  <c r="W424" i="32"/>
  <c r="X415" i="26"/>
  <c r="X414" i="31"/>
  <c r="AF414" i="31" s="1"/>
  <c r="P405" i="30"/>
  <c r="X404" i="30"/>
  <c r="X413" i="27"/>
  <c r="X302" i="30"/>
  <c r="X378" i="30" s="1"/>
  <c r="X414" i="32"/>
  <c r="AF414" i="32" s="1"/>
  <c r="AE319" i="27"/>
  <c r="AE395" i="27" s="1"/>
  <c r="X414" i="28"/>
  <c r="AF414" i="28" s="1"/>
  <c r="P404" i="31"/>
  <c r="AE319" i="33"/>
  <c r="X302" i="27"/>
  <c r="X378" i="27" s="1"/>
  <c r="X409" i="31"/>
  <c r="P407" i="33"/>
  <c r="AE394" i="30"/>
  <c r="P410" i="30"/>
  <c r="X408" i="27"/>
  <c r="P407" i="30"/>
  <c r="X412" i="32"/>
  <c r="AF412" i="32" s="1"/>
  <c r="AF319" i="31"/>
  <c r="AF395" i="31" s="1"/>
  <c r="P410" i="31"/>
  <c r="P412" i="30"/>
  <c r="X408" i="28"/>
  <c r="AF294" i="27"/>
  <c r="X302" i="33"/>
  <c r="X378" i="33" s="1"/>
  <c r="X365" i="33"/>
  <c r="AF290" i="33"/>
  <c r="X388" i="30"/>
  <c r="AF388" i="30" s="1"/>
  <c r="AF313" i="30"/>
  <c r="AF375" i="29"/>
  <c r="X414" i="29"/>
  <c r="AF414" i="29" s="1"/>
  <c r="W411" i="30"/>
  <c r="AE411" i="30" s="1"/>
  <c r="X410" i="25"/>
  <c r="AF410" i="25" s="1"/>
  <c r="AF112" i="33"/>
  <c r="AF297" i="30"/>
  <c r="X372" i="30"/>
  <c r="AF372" i="30" s="1"/>
  <c r="AF145" i="32"/>
  <c r="AF157" i="32" s="1"/>
  <c r="X157" i="32"/>
  <c r="X395" i="32" s="1"/>
  <c r="AE302" i="30"/>
  <c r="AE378" i="30" s="1"/>
  <c r="AF307" i="33"/>
  <c r="X319" i="33"/>
  <c r="X387" i="33"/>
  <c r="AF387" i="33" s="1"/>
  <c r="AF312" i="33"/>
  <c r="AF299" i="30"/>
  <c r="X374" i="30"/>
  <c r="AF374" i="30" s="1"/>
  <c r="AF296" i="33"/>
  <c r="X371" i="33"/>
  <c r="AF371" i="33" s="1"/>
  <c r="X388" i="27"/>
  <c r="AF388" i="27" s="1"/>
  <c r="AF313" i="27"/>
  <c r="P413" i="30"/>
  <c r="X408" i="32"/>
  <c r="AF408" i="32" s="1"/>
  <c r="W377" i="33"/>
  <c r="W421" i="33" s="1"/>
  <c r="AE421" i="33" s="1"/>
  <c r="AE365" i="33"/>
  <c r="AE377" i="33" s="1"/>
  <c r="X392" i="30"/>
  <c r="AF392" i="30" s="1"/>
  <c r="AF317" i="30"/>
  <c r="X367" i="33"/>
  <c r="AF367" i="33" s="1"/>
  <c r="AF292" i="33"/>
  <c r="X384" i="30"/>
  <c r="AF384" i="30" s="1"/>
  <c r="AF309" i="30"/>
  <c r="X145" i="28" a="1"/>
  <c r="X145" i="28" s="1"/>
  <c r="X415" i="31"/>
  <c r="AF415" i="31" s="1"/>
  <c r="AF293" i="30"/>
  <c r="X368" i="30"/>
  <c r="AF368" i="30" s="1"/>
  <c r="AE302" i="33"/>
  <c r="AE378" i="33" s="1"/>
  <c r="AF307" i="27"/>
  <c r="X319" i="27"/>
  <c r="AF300" i="30"/>
  <c r="X375" i="30"/>
  <c r="AF375" i="30" s="1"/>
  <c r="P302" i="30"/>
  <c r="P378" i="30" s="1"/>
  <c r="P365" i="30"/>
  <c r="P377" i="30" s="1"/>
  <c r="P421" i="30" s="1"/>
  <c r="P319" i="33"/>
  <c r="X385" i="27"/>
  <c r="AF385" i="27" s="1"/>
  <c r="AF310" i="27"/>
  <c r="AF301" i="33"/>
  <c r="X376" i="33"/>
  <c r="AF376" i="33" s="1"/>
  <c r="AF386" i="27"/>
  <c r="X415" i="32"/>
  <c r="AF415" i="32" s="1"/>
  <c r="X414" i="26"/>
  <c r="X406" i="25"/>
  <c r="X393" i="30"/>
  <c r="AF393" i="30" s="1"/>
  <c r="AF318" i="30"/>
  <c r="AF302" i="31"/>
  <c r="AF378" i="31" s="1"/>
  <c r="AF367" i="32"/>
  <c r="X406" i="32"/>
  <c r="AF406" i="32" s="1"/>
  <c r="P377" i="32"/>
  <c r="P421" i="32" s="1"/>
  <c r="P404" i="32"/>
  <c r="AF373" i="29"/>
  <c r="X412" i="29"/>
  <c r="AF308" i="27"/>
  <c r="P302" i="33"/>
  <c r="P378" i="33" s="1"/>
  <c r="P365" i="33"/>
  <c r="P377" i="33" s="1"/>
  <c r="P421" i="33" s="1"/>
  <c r="AF297" i="27"/>
  <c r="AF311" i="27"/>
  <c r="AF299" i="33"/>
  <c r="X374" i="33"/>
  <c r="AF374" i="33" s="1"/>
  <c r="AE395" i="25"/>
  <c r="X389" i="30"/>
  <c r="AF389" i="30" s="1"/>
  <c r="AF314" i="30"/>
  <c r="AF366" i="29"/>
  <c r="X405" i="29"/>
  <c r="AF405" i="29" s="1"/>
  <c r="AF300" i="33"/>
  <c r="X375" i="33"/>
  <c r="AF375" i="33" s="1"/>
  <c r="AF302" i="32"/>
  <c r="AF378" i="32" s="1"/>
  <c r="X408" i="29"/>
  <c r="AF408" i="29" s="1"/>
  <c r="AF372" i="27"/>
  <c r="X384" i="27"/>
  <c r="AF384" i="27" s="1"/>
  <c r="AF309" i="27"/>
  <c r="AF371" i="32"/>
  <c r="X410" i="32"/>
  <c r="AF319" i="28"/>
  <c r="AF368" i="32"/>
  <c r="X407" i="32"/>
  <c r="AF407" i="32" s="1"/>
  <c r="AF298" i="33"/>
  <c r="X373" i="33"/>
  <c r="AF373" i="33" s="1"/>
  <c r="X383" i="33"/>
  <c r="AF308" i="33"/>
  <c r="X377" i="31"/>
  <c r="X421" i="31" s="1"/>
  <c r="AF421" i="31" s="1"/>
  <c r="AF365" i="31"/>
  <c r="AF377" i="31" s="1"/>
  <c r="W408" i="33"/>
  <c r="AE408" i="33" s="1"/>
  <c r="P413" i="26"/>
  <c r="X408" i="26"/>
  <c r="X406" i="28"/>
  <c r="X411" i="28"/>
  <c r="X391" i="30"/>
  <c r="AF391" i="30" s="1"/>
  <c r="AF316" i="30"/>
  <c r="X371" i="30"/>
  <c r="AF371" i="30" s="1"/>
  <c r="AF296" i="30"/>
  <c r="X404" i="31"/>
  <c r="AF365" i="32"/>
  <c r="X377" i="32"/>
  <c r="X421" i="32" s="1"/>
  <c r="X410" i="31"/>
  <c r="X411" i="29"/>
  <c r="AF411" i="29" s="1"/>
  <c r="X409" i="26"/>
  <c r="AF409" i="26" s="1"/>
  <c r="X385" i="30"/>
  <c r="AF385" i="30" s="1"/>
  <c r="AF310" i="30"/>
  <c r="X372" i="33"/>
  <c r="AF372" i="33" s="1"/>
  <c r="AF297" i="33"/>
  <c r="X392" i="27"/>
  <c r="AF392" i="27" s="1"/>
  <c r="AF317" i="27"/>
  <c r="AF311" i="33"/>
  <c r="X386" i="33"/>
  <c r="AF386" i="33" s="1"/>
  <c r="X412" i="31"/>
  <c r="AF412" i="31" s="1"/>
  <c r="AF368" i="29"/>
  <c r="X407" i="29"/>
  <c r="AF407" i="29" s="1"/>
  <c r="X375" i="27"/>
  <c r="AF375" i="27" s="1"/>
  <c r="AF300" i="27"/>
  <c r="AF365" i="27"/>
  <c r="AF319" i="29"/>
  <c r="AF395" i="29" s="1"/>
  <c r="X387" i="30"/>
  <c r="AF387" i="30" s="1"/>
  <c r="AF312" i="30"/>
  <c r="AF298" i="30"/>
  <c r="X373" i="30"/>
  <c r="AF373" i="30" s="1"/>
  <c r="AF319" i="25"/>
  <c r="AF315" i="27"/>
  <c r="X390" i="33"/>
  <c r="AF390" i="33" s="1"/>
  <c r="AF315" i="33"/>
  <c r="X409" i="28"/>
  <c r="AF409" i="28" s="1"/>
  <c r="X377" i="26"/>
  <c r="X421" i="26" s="1"/>
  <c r="AF421" i="26" s="1"/>
  <c r="AF365" i="26"/>
  <c r="AF377" i="26" s="1"/>
  <c r="X394" i="31"/>
  <c r="X422" i="31" s="1"/>
  <c r="AF422" i="31" s="1"/>
  <c r="X388" i="33"/>
  <c r="AF388" i="33" s="1"/>
  <c r="AF313" i="33"/>
  <c r="X393" i="33"/>
  <c r="AF393" i="33" s="1"/>
  <c r="AF318" i="33"/>
  <c r="P411" i="33"/>
  <c r="X386" i="30"/>
  <c r="AF386" i="30" s="1"/>
  <c r="AF311" i="30"/>
  <c r="X405" i="32"/>
  <c r="AF405" i="32" s="1"/>
  <c r="AF390" i="27"/>
  <c r="X406" i="26"/>
  <c r="AF406" i="26" s="1"/>
  <c r="AF302" i="26"/>
  <c r="AF378" i="26" s="1"/>
  <c r="X367" i="30"/>
  <c r="AF367" i="30" s="1"/>
  <c r="AF292" i="30"/>
  <c r="AF319" i="26"/>
  <c r="AF365" i="29"/>
  <c r="X377" i="29"/>
  <c r="X421" i="29" s="1"/>
  <c r="AF421" i="29" s="1"/>
  <c r="X145" i="25" a="1"/>
  <c r="X145" i="25" s="1"/>
  <c r="X382" i="25" s="1"/>
  <c r="AF382" i="25" s="1"/>
  <c r="AF394" i="25" s="1"/>
  <c r="AF319" i="32"/>
  <c r="AF395" i="32" s="1"/>
  <c r="AF372" i="32"/>
  <c r="X411" i="32"/>
  <c r="AF376" i="27"/>
  <c r="X383" i="30"/>
  <c r="AF383" i="30" s="1"/>
  <c r="AF308" i="30"/>
  <c r="P319" i="27"/>
  <c r="P319" i="30"/>
  <c r="P395" i="30" s="1"/>
  <c r="P406" i="30"/>
  <c r="AF350" i="26"/>
  <c r="W424" i="29"/>
  <c r="O395" i="30"/>
  <c r="X370" i="30"/>
  <c r="AF370" i="30" s="1"/>
  <c r="AF295" i="30"/>
  <c r="AF373" i="27"/>
  <c r="X376" i="30"/>
  <c r="AF376" i="30" s="1"/>
  <c r="AF301" i="30"/>
  <c r="AE395" i="29"/>
  <c r="X319" i="30"/>
  <c r="X395" i="30" s="1"/>
  <c r="AF302" i="29"/>
  <c r="AF378" i="29" s="1"/>
  <c r="X377" i="28"/>
  <c r="X421" i="28" s="1"/>
  <c r="AF421" i="28" s="1"/>
  <c r="AF365" i="28"/>
  <c r="AF377" i="28" s="1"/>
  <c r="AF382" i="32"/>
  <c r="AF394" i="32" s="1"/>
  <c r="X394" i="32"/>
  <c r="X422" i="32" s="1"/>
  <c r="AF422" i="32" s="1"/>
  <c r="AF370" i="29"/>
  <c r="X409" i="29"/>
  <c r="AF409" i="29" s="1"/>
  <c r="AF318" i="27"/>
  <c r="AF301" i="27"/>
  <c r="X389" i="33"/>
  <c r="AF389" i="33" s="1"/>
  <c r="AF314" i="33"/>
  <c r="X390" i="30"/>
  <c r="AF390" i="30" s="1"/>
  <c r="AF315" i="30"/>
  <c r="P377" i="27"/>
  <c r="P421" i="27" s="1"/>
  <c r="X387" i="27"/>
  <c r="AF387" i="27" s="1"/>
  <c r="AF312" i="27"/>
  <c r="X413" i="25"/>
  <c r="AF293" i="27"/>
  <c r="X368" i="27"/>
  <c r="AF368" i="27" s="1"/>
  <c r="AF298" i="27"/>
  <c r="P145" i="27" a="1"/>
  <c r="P145" i="27" s="1"/>
  <c r="P157" i="27" s="1"/>
  <c r="X385" i="33"/>
  <c r="AF385" i="33" s="1"/>
  <c r="AF310" i="33"/>
  <c r="AF302" i="28"/>
  <c r="AF378" i="28" s="1"/>
  <c r="AF393" i="27"/>
  <c r="AF292" i="27"/>
  <c r="X367" i="27"/>
  <c r="AF367" i="27" s="1"/>
  <c r="W377" i="27"/>
  <c r="W421" i="27" s="1"/>
  <c r="AE421" i="27" s="1"/>
  <c r="AE365" i="27"/>
  <c r="AE377" i="27" s="1"/>
  <c r="AF302" i="25"/>
  <c r="AF378" i="25" s="1"/>
  <c r="AF376" i="29"/>
  <c r="X415" i="29"/>
  <c r="AF415" i="29" s="1"/>
  <c r="P302" i="27"/>
  <c r="P378" i="27" s="1"/>
  <c r="X370" i="33"/>
  <c r="AF295" i="33"/>
  <c r="X371" i="27"/>
  <c r="AF371" i="27" s="1"/>
  <c r="AF296" i="27"/>
  <c r="AF294" i="30"/>
  <c r="X369" i="30"/>
  <c r="AF369" i="30" s="1"/>
  <c r="AF295" i="27"/>
  <c r="X370" i="27"/>
  <c r="AF370" i="27" s="1"/>
  <c r="AF299" i="27"/>
  <c r="W377" i="30"/>
  <c r="W421" i="30" s="1"/>
  <c r="AE421" i="30" s="1"/>
  <c r="AF394" i="31"/>
  <c r="X391" i="33"/>
  <c r="AF391" i="33" s="1"/>
  <c r="AF316" i="33"/>
  <c r="X384" i="33"/>
  <c r="AF384" i="33" s="1"/>
  <c r="AF309" i="33"/>
  <c r="AF366" i="27"/>
  <c r="X366" i="33"/>
  <c r="AF366" i="33" s="1"/>
  <c r="AF291" i="33"/>
  <c r="AE302" i="27"/>
  <c r="AE378" i="27" s="1"/>
  <c r="X145" i="26" a="1"/>
  <c r="X145" i="26" s="1"/>
  <c r="AF291" i="30"/>
  <c r="X392" i="33"/>
  <c r="AF392" i="33" s="1"/>
  <c r="AF317" i="33"/>
  <c r="AF278" i="33"/>
  <c r="X411" i="25"/>
  <c r="P409" i="33"/>
  <c r="AF374" i="27"/>
  <c r="X369" i="33"/>
  <c r="AF294" i="33"/>
  <c r="X406" i="29"/>
  <c r="AF291" i="27"/>
  <c r="AF293" i="33"/>
  <c r="X368" i="33"/>
  <c r="AF368" i="33" s="1"/>
  <c r="X377" i="25"/>
  <c r="X421" i="25" s="1"/>
  <c r="AF421" i="25" s="1"/>
  <c r="AF365" i="25"/>
  <c r="AF377" i="25" s="1"/>
  <c r="AF366" i="30"/>
  <c r="AE123" i="31"/>
  <c r="AF286" i="32"/>
  <c r="AE123" i="30"/>
  <c r="AF286" i="31"/>
  <c r="X355" i="33"/>
  <c r="AF355" i="33" s="1"/>
  <c r="AF277" i="33"/>
  <c r="O123" i="30"/>
  <c r="AF112" i="25"/>
  <c r="X286" i="33"/>
  <c r="AF351" i="33"/>
  <c r="AF284" i="33"/>
  <c r="X358" i="33"/>
  <c r="AE404" i="29"/>
  <c r="AE416" i="29" s="1"/>
  <c r="AF119" i="28"/>
  <c r="AF285" i="33"/>
  <c r="AF359" i="33"/>
  <c r="AF121" i="33"/>
  <c r="AF113" i="27"/>
  <c r="P360" i="32"/>
  <c r="P420" i="32" s="1"/>
  <c r="AE111" i="27"/>
  <c r="AE123" i="27" s="1"/>
  <c r="AF113" i="26"/>
  <c r="P360" i="31"/>
  <c r="P420" i="31" s="1"/>
  <c r="P424" i="31" s="1"/>
  <c r="AF113" i="33"/>
  <c r="P358" i="33"/>
  <c r="P414" i="33" s="1"/>
  <c r="AE420" i="29"/>
  <c r="AE424" i="29" s="1"/>
  <c r="AF122" i="27"/>
  <c r="AF115" i="28"/>
  <c r="AF116" i="33"/>
  <c r="AF111" i="29"/>
  <c r="AF354" i="25"/>
  <c r="AF115" i="26"/>
  <c r="AF117" i="25"/>
  <c r="AF116" i="28"/>
  <c r="AF116" i="27"/>
  <c r="AF119" i="25"/>
  <c r="AF353" i="28"/>
  <c r="AF356" i="25"/>
  <c r="AF353" i="26"/>
  <c r="AF113" i="28"/>
  <c r="AF117" i="26"/>
  <c r="P286" i="33"/>
  <c r="P352" i="33"/>
  <c r="P408" i="33" s="1"/>
  <c r="AF349" i="26"/>
  <c r="AF113" i="25"/>
  <c r="AF112" i="26"/>
  <c r="AE352" i="33"/>
  <c r="X405" i="26"/>
  <c r="AF405" i="26" s="1"/>
  <c r="X410" i="26"/>
  <c r="AF410" i="26" s="1"/>
  <c r="AF354" i="26"/>
  <c r="AF114" i="28"/>
  <c r="AF353" i="29"/>
  <c r="X361" i="32"/>
  <c r="AF116" i="26"/>
  <c r="AF122" i="25"/>
  <c r="AF352" i="25"/>
  <c r="AF352" i="32"/>
  <c r="AF117" i="27"/>
  <c r="W412" i="33"/>
  <c r="AE412" i="33" s="1"/>
  <c r="AF359" i="25"/>
  <c r="P107" i="25"/>
  <c r="AF115" i="25"/>
  <c r="AF115" i="33"/>
  <c r="AF118" i="33"/>
  <c r="O424" i="33"/>
  <c r="O404" i="33"/>
  <c r="O416" i="33" s="1"/>
  <c r="P359" i="26"/>
  <c r="AF122" i="26"/>
  <c r="AF358" i="28"/>
  <c r="AF114" i="25"/>
  <c r="P111" i="25" a="1"/>
  <c r="P111" i="25" s="1"/>
  <c r="P348" i="25" s="1"/>
  <c r="P404" i="25" s="1"/>
  <c r="AF120" i="26"/>
  <c r="O404" i="25"/>
  <c r="O416" i="25" s="1"/>
  <c r="X412" i="25"/>
  <c r="AF412" i="25" s="1"/>
  <c r="AF116" i="25"/>
  <c r="AE111" i="25"/>
  <c r="AE123" i="25" s="1"/>
  <c r="AE361" i="25" s="1"/>
  <c r="AF112" i="27"/>
  <c r="P406" i="25"/>
  <c r="AF350" i="25"/>
  <c r="X107" i="27"/>
  <c r="AF121" i="28"/>
  <c r="AE361" i="29"/>
  <c r="W405" i="26"/>
  <c r="AE405" i="26" s="1"/>
  <c r="AF120" i="27"/>
  <c r="AF115" i="27"/>
  <c r="W123" i="25"/>
  <c r="W360" i="25" s="1"/>
  <c r="W420" i="25" s="1"/>
  <c r="AE420" i="25" s="1"/>
  <c r="X409" i="25"/>
  <c r="AF409" i="25" s="1"/>
  <c r="AF353" i="25"/>
  <c r="AF354" i="29"/>
  <c r="X107" i="33"/>
  <c r="P111" i="33" a="1"/>
  <c r="P111" i="33" s="1"/>
  <c r="X356" i="27"/>
  <c r="X412" i="27" s="1"/>
  <c r="AF119" i="27"/>
  <c r="P355" i="25"/>
  <c r="AF118" i="25"/>
  <c r="X354" i="28"/>
  <c r="AF117" i="28"/>
  <c r="P107" i="33"/>
  <c r="P111" i="28" a="1"/>
  <c r="P111" i="28" s="1"/>
  <c r="P348" i="28" s="1"/>
  <c r="AF351" i="28"/>
  <c r="X407" i="28"/>
  <c r="AF407" i="28" s="1"/>
  <c r="P357" i="28"/>
  <c r="P413" i="28" s="1"/>
  <c r="AF120" i="28"/>
  <c r="X107" i="26"/>
  <c r="AE357" i="26"/>
  <c r="AE360" i="32"/>
  <c r="X358" i="25"/>
  <c r="AF121" i="25"/>
  <c r="P107" i="26"/>
  <c r="X355" i="26"/>
  <c r="AF118" i="26"/>
  <c r="X408" i="25"/>
  <c r="AF408" i="25" s="1"/>
  <c r="P357" i="25"/>
  <c r="AF120" i="25"/>
  <c r="X107" i="28"/>
  <c r="X111" i="33" a="1"/>
  <c r="X111" i="33" s="1"/>
  <c r="P111" i="26" a="1"/>
  <c r="P111" i="26" s="1"/>
  <c r="P348" i="26" s="1"/>
  <c r="W407" i="33"/>
  <c r="AE407" i="33" s="1"/>
  <c r="P107" i="27"/>
  <c r="P355" i="28"/>
  <c r="AF118" i="28"/>
  <c r="P358" i="26"/>
  <c r="AF121" i="26"/>
  <c r="O404" i="28"/>
  <c r="AE382" i="27"/>
  <c r="AE394" i="27" s="1"/>
  <c r="O394" i="25"/>
  <c r="O422" i="25" s="1"/>
  <c r="AE382" i="25"/>
  <c r="AE394" i="25" s="1"/>
  <c r="P357" i="33"/>
  <c r="AF120" i="33"/>
  <c r="P349" i="28"/>
  <c r="P405" i="28" s="1"/>
  <c r="AF112" i="28"/>
  <c r="X348" i="25"/>
  <c r="X123" i="25"/>
  <c r="X360" i="25" s="1"/>
  <c r="X420" i="25" s="1"/>
  <c r="P356" i="26"/>
  <c r="AF356" i="26" s="1"/>
  <c r="AF119" i="26"/>
  <c r="X359" i="28"/>
  <c r="AF359" i="28" s="1"/>
  <c r="AF122" i="28"/>
  <c r="X348" i="28"/>
  <c r="X123" i="28"/>
  <c r="X360" i="28" s="1"/>
  <c r="X420" i="28" s="1"/>
  <c r="AF118" i="27"/>
  <c r="P355" i="27"/>
  <c r="P411" i="27" s="1"/>
  <c r="P351" i="26"/>
  <c r="P407" i="26" s="1"/>
  <c r="X114" i="26" a="1"/>
  <c r="X114" i="26" s="1"/>
  <c r="X123" i="26" s="1"/>
  <c r="X360" i="26" s="1"/>
  <c r="X420" i="26" s="1"/>
  <c r="X382" i="27"/>
  <c r="X157" i="27"/>
  <c r="P348" i="27"/>
  <c r="X111" i="27" a="1"/>
  <c r="X111" i="27" s="1"/>
  <c r="X348" i="27" s="1"/>
  <c r="X394" i="29"/>
  <c r="X422" i="29" s="1"/>
  <c r="AF382" i="29"/>
  <c r="AF394" i="29" s="1"/>
  <c r="X348" i="26"/>
  <c r="X107" i="25"/>
  <c r="P123" i="27"/>
  <c r="P382" i="28"/>
  <c r="P157" i="28"/>
  <c r="P395" i="28" s="1"/>
  <c r="P157" i="33"/>
  <c r="P382" i="33"/>
  <c r="P394" i="30"/>
  <c r="P422" i="30" s="1"/>
  <c r="AF382" i="30"/>
  <c r="AF117" i="33"/>
  <c r="X382" i="33"/>
  <c r="AF145" i="33"/>
  <c r="AF157" i="33" s="1"/>
  <c r="X157" i="33"/>
  <c r="P382" i="26"/>
  <c r="P157" i="26"/>
  <c r="P395" i="26" s="1"/>
  <c r="P107" i="28"/>
  <c r="P404" i="29"/>
  <c r="AE360" i="29"/>
  <c r="O361" i="25"/>
  <c r="AE348" i="25"/>
  <c r="W416" i="25"/>
  <c r="AD416" i="32"/>
  <c r="O360" i="27"/>
  <c r="O420" i="27" s="1"/>
  <c r="O424" i="27" s="1"/>
  <c r="AE353" i="25"/>
  <c r="W361" i="25"/>
  <c r="AE354" i="33"/>
  <c r="AE357" i="33"/>
  <c r="W351" i="26"/>
  <c r="AE114" i="26"/>
  <c r="W123" i="26"/>
  <c r="W360" i="26" s="1"/>
  <c r="W420" i="26" s="1"/>
  <c r="O408" i="28"/>
  <c r="AE408" i="28" s="1"/>
  <c r="AE352" i="28"/>
  <c r="O123" i="28"/>
  <c r="O360" i="28" s="1"/>
  <c r="O420" i="28" s="1"/>
  <c r="O424" i="28" s="1"/>
  <c r="O349" i="28"/>
  <c r="O413" i="28"/>
  <c r="AE413" i="28" s="1"/>
  <c r="AE357" i="28"/>
  <c r="AE356" i="26"/>
  <c r="W412" i="26"/>
  <c r="AE412" i="26" s="1"/>
  <c r="O123" i="26"/>
  <c r="O360" i="26" s="1"/>
  <c r="O420" i="26" s="1"/>
  <c r="AE111" i="26"/>
  <c r="O348" i="26"/>
  <c r="AE359" i="28"/>
  <c r="W415" i="28"/>
  <c r="AE415" i="28" s="1"/>
  <c r="O382" i="26"/>
  <c r="AE145" i="26"/>
  <c r="AE157" i="26" s="1"/>
  <c r="AE395" i="26" s="1"/>
  <c r="O157" i="26"/>
  <c r="O395" i="26" s="1"/>
  <c r="W405" i="28"/>
  <c r="AE112" i="28"/>
  <c r="P408" i="28"/>
  <c r="AF352" i="28"/>
  <c r="W123" i="33"/>
  <c r="W360" i="33" s="1"/>
  <c r="W420" i="33" s="1"/>
  <c r="W348" i="33"/>
  <c r="W361" i="33" s="1"/>
  <c r="AE111" i="33"/>
  <c r="AE123" i="33" s="1"/>
  <c r="W348" i="28"/>
  <c r="AE111" i="28"/>
  <c r="W123" i="28"/>
  <c r="W360" i="28" s="1"/>
  <c r="W420" i="28" s="1"/>
  <c r="W382" i="33"/>
  <c r="W157" i="33"/>
  <c r="W395" i="33" s="1"/>
  <c r="AE145" i="33"/>
  <c r="AE157" i="33" s="1"/>
  <c r="W382" i="28"/>
  <c r="W157" i="28"/>
  <c r="W395" i="28" s="1"/>
  <c r="AE145" i="28"/>
  <c r="AE157" i="28" s="1"/>
  <c r="AE395" i="28" s="1"/>
  <c r="W416" i="31"/>
  <c r="AE349" i="33"/>
  <c r="O361" i="33"/>
  <c r="P361" i="32"/>
  <c r="W360" i="27"/>
  <c r="W420" i="27" s="1"/>
  <c r="O424" i="31"/>
  <c r="AE420" i="31"/>
  <c r="AE424" i="31" s="1"/>
  <c r="W416" i="32"/>
  <c r="P408" i="26"/>
  <c r="AF352" i="26"/>
  <c r="AF355" i="31"/>
  <c r="X411" i="31"/>
  <c r="AF411" i="31" s="1"/>
  <c r="P406" i="29"/>
  <c r="AF350" i="29"/>
  <c r="P361" i="29"/>
  <c r="AF356" i="28"/>
  <c r="X412" i="28"/>
  <c r="AE361" i="31"/>
  <c r="AF357" i="31"/>
  <c r="X413" i="31"/>
  <c r="AF413" i="31" s="1"/>
  <c r="P406" i="31"/>
  <c r="P361" i="31"/>
  <c r="AF350" i="31"/>
  <c r="AF357" i="26"/>
  <c r="X413" i="26"/>
  <c r="P411" i="32"/>
  <c r="AF355" i="32"/>
  <c r="P409" i="31"/>
  <c r="AF353" i="31"/>
  <c r="X361" i="31"/>
  <c r="AF351" i="31"/>
  <c r="X407" i="31"/>
  <c r="P410" i="32"/>
  <c r="AF354" i="32"/>
  <c r="AE361" i="32"/>
  <c r="P406" i="28"/>
  <c r="AF350" i="28"/>
  <c r="X355" i="30"/>
  <c r="P405" i="25"/>
  <c r="AF349" i="25"/>
  <c r="O360" i="30"/>
  <c r="O420" i="30" s="1"/>
  <c r="O424" i="30" s="1"/>
  <c r="P412" i="29"/>
  <c r="AF356" i="29"/>
  <c r="O405" i="31"/>
  <c r="AE349" i="31"/>
  <c r="AE360" i="31" s="1"/>
  <c r="O361" i="31"/>
  <c r="AF119" i="33"/>
  <c r="P356" i="33"/>
  <c r="AF351" i="25"/>
  <c r="X407" i="25"/>
  <c r="P351" i="27"/>
  <c r="P407" i="27" s="1"/>
  <c r="AF357" i="32"/>
  <c r="X413" i="32"/>
  <c r="AF352" i="31"/>
  <c r="X408" i="31"/>
  <c r="AF408" i="31" s="1"/>
  <c r="AE420" i="32"/>
  <c r="AE424" i="32" s="1"/>
  <c r="P286" i="30"/>
  <c r="P348" i="30"/>
  <c r="AF348" i="30" s="1"/>
  <c r="AF275" i="30"/>
  <c r="AF286" i="30" s="1"/>
  <c r="X286" i="30"/>
  <c r="AF123" i="32"/>
  <c r="X286" i="27"/>
  <c r="AF274" i="27"/>
  <c r="AF286" i="27" s="1"/>
  <c r="P286" i="27"/>
  <c r="P360" i="27" s="1"/>
  <c r="P420" i="27" s="1"/>
  <c r="X123" i="30"/>
  <c r="P123" i="30"/>
  <c r="AF113" i="30"/>
  <c r="AF123" i="30" s="1"/>
  <c r="AF113" i="29"/>
  <c r="P123" i="29"/>
  <c r="P360" i="29" s="1"/>
  <c r="P420" i="29" s="1"/>
  <c r="P424" i="29" s="1"/>
  <c r="AF114" i="27"/>
  <c r="AF114" i="31"/>
  <c r="AF123" i="31" s="1"/>
  <c r="X123" i="31"/>
  <c r="X360" i="31" s="1"/>
  <c r="X420" i="31" s="1"/>
  <c r="O361" i="30"/>
  <c r="O404" i="30"/>
  <c r="O416" i="30" s="1"/>
  <c r="O412" i="27"/>
  <c r="AE412" i="27" s="1"/>
  <c r="AE356" i="27"/>
  <c r="O413" i="27"/>
  <c r="AE413" i="27" s="1"/>
  <c r="AE357" i="27"/>
  <c r="O405" i="27"/>
  <c r="AE405" i="27" s="1"/>
  <c r="AE349" i="27"/>
  <c r="O361" i="27"/>
  <c r="O404" i="27"/>
  <c r="O411" i="27"/>
  <c r="AE411" i="27" s="1"/>
  <c r="AE355" i="27"/>
  <c r="AE348" i="30"/>
  <c r="O408" i="27"/>
  <c r="AE408" i="27" s="1"/>
  <c r="AE352" i="27"/>
  <c r="P411" i="30"/>
  <c r="P415" i="27"/>
  <c r="AF359" i="27"/>
  <c r="O415" i="27"/>
  <c r="AE415" i="27" s="1"/>
  <c r="AE359" i="27"/>
  <c r="P413" i="27"/>
  <c r="AF357" i="27"/>
  <c r="P408" i="27"/>
  <c r="AF352" i="27"/>
  <c r="W361" i="30"/>
  <c r="AE286" i="33"/>
  <c r="P412" i="27"/>
  <c r="P405" i="27"/>
  <c r="AF349" i="27"/>
  <c r="AF353" i="30"/>
  <c r="AF349" i="30"/>
  <c r="AE357" i="30"/>
  <c r="W413" i="30"/>
  <c r="AE413" i="30" s="1"/>
  <c r="AE353" i="27"/>
  <c r="W409" i="27"/>
  <c r="AE409" i="27" s="1"/>
  <c r="AE358" i="27"/>
  <c r="W414" i="27"/>
  <c r="AE414" i="27" s="1"/>
  <c r="AF359" i="30"/>
  <c r="AE359" i="30"/>
  <c r="W415" i="30"/>
  <c r="AE415" i="30" s="1"/>
  <c r="AF358" i="27"/>
  <c r="AF353" i="27"/>
  <c r="AE356" i="30"/>
  <c r="W412" i="30"/>
  <c r="AE412" i="30" s="1"/>
  <c r="AE358" i="30"/>
  <c r="W414" i="30"/>
  <c r="AE414" i="30" s="1"/>
  <c r="AE350" i="27"/>
  <c r="W406" i="27"/>
  <c r="AE406" i="27" s="1"/>
  <c r="AF356" i="30"/>
  <c r="AF354" i="27"/>
  <c r="AE354" i="30"/>
  <c r="W410" i="30"/>
  <c r="AE410" i="30" s="1"/>
  <c r="AE358" i="33"/>
  <c r="W414" i="33"/>
  <c r="AE414" i="33" s="1"/>
  <c r="AE352" i="30"/>
  <c r="W408" i="30"/>
  <c r="AE408" i="30" s="1"/>
  <c r="AE286" i="27"/>
  <c r="AE350" i="30"/>
  <c r="W406" i="30"/>
  <c r="AE406" i="30" s="1"/>
  <c r="AF350" i="27"/>
  <c r="AF357" i="30"/>
  <c r="AE351" i="27"/>
  <c r="W407" i="27"/>
  <c r="AE407" i="27" s="1"/>
  <c r="AF351" i="30"/>
  <c r="AE351" i="30"/>
  <c r="W407" i="30"/>
  <c r="AE407" i="30" s="1"/>
  <c r="AF354" i="30"/>
  <c r="AE348" i="27"/>
  <c r="W361" i="27"/>
  <c r="W404" i="27"/>
  <c r="AE349" i="30"/>
  <c r="W405" i="30"/>
  <c r="AE405" i="30" s="1"/>
  <c r="AE286" i="30"/>
  <c r="AE361" i="30" s="1"/>
  <c r="AE353" i="30"/>
  <c r="W409" i="30"/>
  <c r="AE409" i="30" s="1"/>
  <c r="AF352" i="30"/>
  <c r="AE355" i="33"/>
  <c r="W411" i="33"/>
  <c r="AE411" i="33" s="1"/>
  <c r="AF350" i="30"/>
  <c r="AE354" i="27"/>
  <c r="W410" i="27"/>
  <c r="AE410" i="27" s="1"/>
  <c r="AF358" i="30"/>
  <c r="AD404" i="27"/>
  <c r="AD416" i="27" s="1"/>
  <c r="AD422" i="27"/>
  <c r="AD424" i="32"/>
  <c r="V416" i="31"/>
  <c r="V382" i="20"/>
  <c r="V404" i="20" s="1"/>
  <c r="AD404" i="30"/>
  <c r="AC416" i="27"/>
  <c r="AF308" i="20"/>
  <c r="AD404" i="26"/>
  <c r="AD416" i="26" s="1"/>
  <c r="N424" i="26"/>
  <c r="AD424" i="25"/>
  <c r="N382" i="20"/>
  <c r="AD416" i="31"/>
  <c r="W383" i="20"/>
  <c r="AF312" i="20"/>
  <c r="AD424" i="26"/>
  <c r="AD416" i="29"/>
  <c r="AD409" i="30"/>
  <c r="AF316" i="20"/>
  <c r="AD410" i="30"/>
  <c r="AD414" i="33"/>
  <c r="AD424" i="31"/>
  <c r="AD424" i="29"/>
  <c r="AF315" i="20"/>
  <c r="AD394" i="33"/>
  <c r="V415" i="20"/>
  <c r="AD415" i="20" s="1"/>
  <c r="AD421" i="33"/>
  <c r="AE312" i="20"/>
  <c r="AF311" i="20"/>
  <c r="N416" i="33"/>
  <c r="AF310" i="20"/>
  <c r="AF309" i="20"/>
  <c r="AF307" i="20"/>
  <c r="AD360" i="30"/>
  <c r="AD411" i="33"/>
  <c r="AD422" i="30"/>
  <c r="AD424" i="30" s="1"/>
  <c r="AD360" i="33"/>
  <c r="AF318" i="20"/>
  <c r="N416" i="30"/>
  <c r="V416" i="30"/>
  <c r="AF314" i="20"/>
  <c r="V416" i="33"/>
  <c r="AD411" i="30"/>
  <c r="N416" i="27"/>
  <c r="AD408" i="30"/>
  <c r="AD424" i="28"/>
  <c r="AD421" i="27"/>
  <c r="N424" i="27"/>
  <c r="N424" i="33"/>
  <c r="V424" i="30"/>
  <c r="AF317" i="20"/>
  <c r="AD404" i="28"/>
  <c r="AD416" i="28" s="1"/>
  <c r="AE318" i="20"/>
  <c r="AD404" i="33"/>
  <c r="AD404" i="25"/>
  <c r="AD416" i="25" s="1"/>
  <c r="AD422" i="33"/>
  <c r="V424" i="33"/>
  <c r="AD319" i="20"/>
  <c r="AF313" i="20"/>
  <c r="X319" i="20"/>
  <c r="AE311" i="20"/>
  <c r="W390" i="20"/>
  <c r="AE310" i="20"/>
  <c r="AE316" i="20"/>
  <c r="AE317" i="20"/>
  <c r="AE315" i="20"/>
  <c r="W319" i="20"/>
  <c r="AE314" i="20"/>
  <c r="AE308" i="20"/>
  <c r="AE313" i="20"/>
  <c r="AE309" i="20"/>
  <c r="W145" i="20" a="1"/>
  <c r="W145" i="20" s="1"/>
  <c r="W157" i="20" s="1"/>
  <c r="W388" i="20"/>
  <c r="W385" i="20"/>
  <c r="O145" i="20" a="1"/>
  <c r="O145" i="20" s="1"/>
  <c r="J84" i="23"/>
  <c r="I13" i="36" s="1"/>
  <c r="AC413" i="20"/>
  <c r="AD120" i="20"/>
  <c r="AF298" i="20"/>
  <c r="AF300" i="20"/>
  <c r="AF291" i="20"/>
  <c r="V408" i="20"/>
  <c r="V356" i="20"/>
  <c r="V412" i="20" s="1"/>
  <c r="N406" i="20"/>
  <c r="V354" i="20"/>
  <c r="V410" i="20" s="1"/>
  <c r="AD115" i="20"/>
  <c r="V407" i="20"/>
  <c r="AF290" i="20"/>
  <c r="AD114" i="20"/>
  <c r="AF301" i="20"/>
  <c r="V413" i="20"/>
  <c r="AF294" i="20"/>
  <c r="AF296" i="20"/>
  <c r="AD113" i="20"/>
  <c r="AF292" i="20"/>
  <c r="AE293" i="20"/>
  <c r="W368" i="20"/>
  <c r="W119" i="20" a="1"/>
  <c r="W119" i="20" s="1"/>
  <c r="W356" i="20" s="1"/>
  <c r="W117" i="20" a="1"/>
  <c r="W117" i="20" s="1"/>
  <c r="W354" i="20" s="1"/>
  <c r="AE299" i="20"/>
  <c r="W374" i="20"/>
  <c r="AE295" i="20"/>
  <c r="O370" i="20"/>
  <c r="W114" i="20" a="1"/>
  <c r="W114" i="20" s="1"/>
  <c r="W351" i="20" s="1"/>
  <c r="W112" i="20" a="1"/>
  <c r="W112" i="20" s="1"/>
  <c r="W349" i="20" s="1"/>
  <c r="AF299" i="20"/>
  <c r="AF297" i="20"/>
  <c r="AF293" i="20"/>
  <c r="AE300" i="20"/>
  <c r="AF295" i="20"/>
  <c r="AE298" i="20"/>
  <c r="W302" i="20"/>
  <c r="W378" i="20" s="1"/>
  <c r="AE290" i="20"/>
  <c r="AE296" i="20"/>
  <c r="AE292" i="20"/>
  <c r="AE294" i="20"/>
  <c r="O302" i="20"/>
  <c r="O378" i="20" s="1"/>
  <c r="AE297" i="20"/>
  <c r="P302" i="20"/>
  <c r="P378" i="20" s="1"/>
  <c r="AE291" i="20"/>
  <c r="AE301" i="20"/>
  <c r="X302" i="20"/>
  <c r="X378" i="20" s="1"/>
  <c r="AD302" i="20"/>
  <c r="AD378" i="20" s="1"/>
  <c r="F61" i="23"/>
  <c r="AC395" i="20"/>
  <c r="N348" i="20"/>
  <c r="G41" i="23" s="1"/>
  <c r="M416" i="20"/>
  <c r="AC405" i="20"/>
  <c r="AD148" i="20"/>
  <c r="O389" i="20"/>
  <c r="AD154" i="20"/>
  <c r="AD149" i="20"/>
  <c r="AD153" i="20"/>
  <c r="N395" i="20"/>
  <c r="AD151" i="20"/>
  <c r="O393" i="20"/>
  <c r="AD147" i="20"/>
  <c r="AD146" i="20"/>
  <c r="V395" i="20"/>
  <c r="O392" i="20"/>
  <c r="AD145" i="20"/>
  <c r="O384" i="20"/>
  <c r="P319" i="20"/>
  <c r="O385" i="20"/>
  <c r="O319" i="20"/>
  <c r="AE307" i="20"/>
  <c r="N410" i="20"/>
  <c r="N356" i="20"/>
  <c r="G49" i="23" s="1"/>
  <c r="N357" i="20"/>
  <c r="N413" i="20" s="1"/>
  <c r="N352" i="20"/>
  <c r="N408" i="20" s="1"/>
  <c r="AD122" i="20"/>
  <c r="AD121" i="20"/>
  <c r="AD116" i="20"/>
  <c r="V350" i="20"/>
  <c r="AD350" i="20" s="1"/>
  <c r="P49" i="20"/>
  <c r="N123" i="20"/>
  <c r="N360" i="20" s="1"/>
  <c r="AD118" i="20"/>
  <c r="V123" i="20"/>
  <c r="V360" i="20" s="1"/>
  <c r="F56" i="23"/>
  <c r="G48" i="23"/>
  <c r="G42" i="23"/>
  <c r="F57" i="23"/>
  <c r="F62" i="23"/>
  <c r="F58" i="23"/>
  <c r="F60" i="23"/>
  <c r="F53" i="23"/>
  <c r="F16" i="23" s="1"/>
  <c r="W359" i="20"/>
  <c r="O53" i="23"/>
  <c r="F17" i="23" s="1"/>
  <c r="P50" i="23"/>
  <c r="G46" i="23"/>
  <c r="P41" i="23"/>
  <c r="P51" i="23"/>
  <c r="P46" i="23"/>
  <c r="P42" i="23"/>
  <c r="P45" i="23"/>
  <c r="G44" i="23"/>
  <c r="G43" i="23"/>
  <c r="F66" i="23"/>
  <c r="F67" i="23"/>
  <c r="F64" i="23"/>
  <c r="P44" i="23"/>
  <c r="U416" i="20"/>
  <c r="AB422" i="20"/>
  <c r="AB424" i="20" s="1"/>
  <c r="V411" i="20"/>
  <c r="U420" i="20"/>
  <c r="O74" i="23" s="1"/>
  <c r="V405" i="20"/>
  <c r="W384" i="20"/>
  <c r="M420" i="20"/>
  <c r="F74" i="23" s="1"/>
  <c r="N411" i="20"/>
  <c r="N409" i="20"/>
  <c r="N414" i="20"/>
  <c r="N407" i="20"/>
  <c r="AC361" i="20"/>
  <c r="P286" i="20"/>
  <c r="O286" i="20"/>
  <c r="V414" i="20"/>
  <c r="W389" i="20"/>
  <c r="W391" i="20"/>
  <c r="O358" i="20"/>
  <c r="V409" i="20"/>
  <c r="O351" i="20"/>
  <c r="O348" i="20"/>
  <c r="W355" i="20"/>
  <c r="O350" i="20"/>
  <c r="W386" i="20"/>
  <c r="N405" i="20"/>
  <c r="W357" i="20"/>
  <c r="O383" i="20"/>
  <c r="W350" i="20"/>
  <c r="O353" i="20"/>
  <c r="O107" i="20"/>
  <c r="W107" i="20"/>
  <c r="W358" i="20"/>
  <c r="W387" i="20"/>
  <c r="O359" i="20"/>
  <c r="W353" i="20"/>
  <c r="W352" i="20"/>
  <c r="P39" i="20"/>
  <c r="P146" i="20" s="1" a="1"/>
  <c r="P146" i="20" s="1"/>
  <c r="P38" i="20"/>
  <c r="X43" i="20"/>
  <c r="P42" i="20"/>
  <c r="P45" i="20"/>
  <c r="X42" i="20"/>
  <c r="P46" i="20"/>
  <c r="X48" i="20"/>
  <c r="X38" i="20"/>
  <c r="X46" i="20"/>
  <c r="P44" i="20"/>
  <c r="P43" i="20"/>
  <c r="P41" i="20"/>
  <c r="X45" i="20"/>
  <c r="X49" i="20"/>
  <c r="P40" i="20"/>
  <c r="P47" i="20"/>
  <c r="X44" i="20"/>
  <c r="X39" i="20"/>
  <c r="X146" i="20" s="1" a="1"/>
  <c r="X146" i="20" s="1"/>
  <c r="X47" i="20"/>
  <c r="P48" i="20"/>
  <c r="X41" i="20"/>
  <c r="X40" i="20"/>
  <c r="W392" i="20"/>
  <c r="H15" i="20"/>
  <c r="W348" i="20"/>
  <c r="W393" i="20"/>
  <c r="O349" i="20"/>
  <c r="O356" i="20"/>
  <c r="O355" i="20"/>
  <c r="AE148" i="20"/>
  <c r="T424" i="20"/>
  <c r="AC348" i="20"/>
  <c r="AC360" i="20" s="1"/>
  <c r="AF280" i="20"/>
  <c r="AF279" i="20"/>
  <c r="AF278" i="20"/>
  <c r="AF277" i="20"/>
  <c r="AF276" i="20"/>
  <c r="AF283" i="20"/>
  <c r="AF284" i="20"/>
  <c r="AF281" i="20"/>
  <c r="AF282" i="20"/>
  <c r="AF285" i="20"/>
  <c r="AF275" i="20"/>
  <c r="AE283" i="20"/>
  <c r="AD351" i="20"/>
  <c r="AC376" i="20"/>
  <c r="AE278" i="20"/>
  <c r="AC374" i="20"/>
  <c r="AE274" i="20"/>
  <c r="W286" i="20"/>
  <c r="AC387" i="20"/>
  <c r="AE276" i="20"/>
  <c r="AC385" i="20"/>
  <c r="AC370" i="20"/>
  <c r="AD358" i="20"/>
  <c r="AC384" i="20"/>
  <c r="AC389" i="20"/>
  <c r="AE282" i="20"/>
  <c r="AE285" i="20"/>
  <c r="AC368" i="20"/>
  <c r="AC367" i="20"/>
  <c r="AC386" i="20"/>
  <c r="AC383" i="20"/>
  <c r="AE284" i="20"/>
  <c r="AE279" i="20"/>
  <c r="AD359" i="20"/>
  <c r="AC392" i="20"/>
  <c r="AC372" i="20"/>
  <c r="AC366" i="20"/>
  <c r="AD353" i="20"/>
  <c r="AE275" i="20"/>
  <c r="AC375" i="20"/>
  <c r="AC369" i="20"/>
  <c r="M394" i="20"/>
  <c r="M422" i="20" s="1"/>
  <c r="F76" i="23" s="1"/>
  <c r="AC388" i="20"/>
  <c r="AE277" i="20"/>
  <c r="AC390" i="20"/>
  <c r="AE281" i="20"/>
  <c r="AD355" i="20"/>
  <c r="AC371" i="20"/>
  <c r="M377" i="20"/>
  <c r="M421" i="20" s="1"/>
  <c r="F75" i="23" s="1"/>
  <c r="AC391" i="20"/>
  <c r="AD349" i="20"/>
  <c r="AC373" i="20"/>
  <c r="AC393" i="20"/>
  <c r="AE280" i="20"/>
  <c r="AD286" i="20"/>
  <c r="AF140" i="20"/>
  <c r="X394" i="25" l="1"/>
  <c r="X422" i="25" s="1"/>
  <c r="AF422" i="25" s="1"/>
  <c r="X361" i="29"/>
  <c r="X404" i="29"/>
  <c r="P123" i="33"/>
  <c r="P348" i="33"/>
  <c r="AE361" i="27"/>
  <c r="AF383" i="33"/>
  <c r="W404" i="26"/>
  <c r="W394" i="26"/>
  <c r="W422" i="26" s="1"/>
  <c r="X123" i="33"/>
  <c r="X360" i="33" s="1"/>
  <c r="X420" i="33" s="1"/>
  <c r="X348" i="33"/>
  <c r="X404" i="33" s="1"/>
  <c r="X157" i="26"/>
  <c r="X395" i="26" s="1"/>
  <c r="X382" i="26"/>
  <c r="X394" i="26" s="1"/>
  <c r="X422" i="26" s="1"/>
  <c r="P395" i="27"/>
  <c r="AF349" i="33"/>
  <c r="P382" i="27"/>
  <c r="P394" i="27" s="1"/>
  <c r="P422" i="27" s="1"/>
  <c r="P424" i="27" s="1"/>
  <c r="AF395" i="25"/>
  <c r="X157" i="28"/>
  <c r="X395" i="28" s="1"/>
  <c r="X382" i="28"/>
  <c r="X394" i="28" s="1"/>
  <c r="X422" i="28" s="1"/>
  <c r="AF405" i="28"/>
  <c r="AE395" i="33"/>
  <c r="P395" i="33"/>
  <c r="X395" i="33"/>
  <c r="AF354" i="33"/>
  <c r="AF404" i="32"/>
  <c r="AF145" i="28"/>
  <c r="AF157" i="28" s="1"/>
  <c r="X411" i="30"/>
  <c r="AF411" i="30" s="1"/>
  <c r="AF412" i="29"/>
  <c r="AF405" i="25"/>
  <c r="X424" i="25"/>
  <c r="X406" i="27"/>
  <c r="AF406" i="27" s="1"/>
  <c r="W424" i="30"/>
  <c r="AF408" i="26"/>
  <c r="W424" i="27"/>
  <c r="AF350" i="33"/>
  <c r="AF415" i="27"/>
  <c r="AF413" i="27"/>
  <c r="AF361" i="32"/>
  <c r="AF409" i="31"/>
  <c r="AF405" i="27"/>
  <c r="AF411" i="32"/>
  <c r="AF406" i="28"/>
  <c r="AF411" i="27"/>
  <c r="AF410" i="31"/>
  <c r="AF404" i="31"/>
  <c r="AF408" i="27"/>
  <c r="AF413" i="28"/>
  <c r="X395" i="27"/>
  <c r="X409" i="27"/>
  <c r="AF409" i="27" s="1"/>
  <c r="X405" i="30"/>
  <c r="AF405" i="30" s="1"/>
  <c r="X406" i="30"/>
  <c r="AF406" i="30" s="1"/>
  <c r="X406" i="33"/>
  <c r="AF406" i="33" s="1"/>
  <c r="X415" i="30"/>
  <c r="AF415" i="30" s="1"/>
  <c r="X407" i="30"/>
  <c r="AF407" i="30" s="1"/>
  <c r="AF410" i="32"/>
  <c r="AF406" i="25"/>
  <c r="X410" i="30"/>
  <c r="AF410" i="30" s="1"/>
  <c r="X407" i="27"/>
  <c r="AF407" i="27" s="1"/>
  <c r="X424" i="26"/>
  <c r="X413" i="30"/>
  <c r="AF413" i="30" s="1"/>
  <c r="X414" i="33"/>
  <c r="AF414" i="33" s="1"/>
  <c r="AF421" i="32"/>
  <c r="AF302" i="27"/>
  <c r="AF378" i="27" s="1"/>
  <c r="AF319" i="30"/>
  <c r="AF395" i="30" s="1"/>
  <c r="X413" i="33"/>
  <c r="X410" i="27"/>
  <c r="AF410" i="27" s="1"/>
  <c r="AF408" i="28"/>
  <c r="P424" i="32"/>
  <c r="X410" i="33"/>
  <c r="AF410" i="33" s="1"/>
  <c r="AF302" i="30"/>
  <c r="AF378" i="30" s="1"/>
  <c r="X377" i="30"/>
  <c r="X421" i="30" s="1"/>
  <c r="AF421" i="30" s="1"/>
  <c r="X408" i="30"/>
  <c r="AF408" i="30" s="1"/>
  <c r="X424" i="29"/>
  <c r="AF145" i="25"/>
  <c r="AF157" i="25" s="1"/>
  <c r="X157" i="25"/>
  <c r="X395" i="25" s="1"/>
  <c r="AF377" i="29"/>
  <c r="AF319" i="27"/>
  <c r="X412" i="30"/>
  <c r="AF412" i="30" s="1"/>
  <c r="AF145" i="27"/>
  <c r="AF157" i="27" s="1"/>
  <c r="X394" i="30"/>
  <c r="X422" i="30" s="1"/>
  <c r="AF422" i="30" s="1"/>
  <c r="AF394" i="30"/>
  <c r="AF377" i="27"/>
  <c r="X405" i="33"/>
  <c r="AF405" i="33" s="1"/>
  <c r="X414" i="30"/>
  <c r="AF414" i="30" s="1"/>
  <c r="AF369" i="33"/>
  <c r="X408" i="33"/>
  <c r="AF408" i="33" s="1"/>
  <c r="AF370" i="33"/>
  <c r="X409" i="33"/>
  <c r="AF409" i="33" s="1"/>
  <c r="X377" i="27"/>
  <c r="X421" i="27" s="1"/>
  <c r="AF421" i="27" s="1"/>
  <c r="X412" i="33"/>
  <c r="X407" i="33"/>
  <c r="AF407" i="33" s="1"/>
  <c r="X415" i="33"/>
  <c r="AF415" i="33" s="1"/>
  <c r="AF395" i="28"/>
  <c r="X424" i="28"/>
  <c r="X424" i="32"/>
  <c r="X409" i="30"/>
  <c r="AF409" i="30" s="1"/>
  <c r="AF361" i="31"/>
  <c r="AF420" i="32"/>
  <c r="AF145" i="26"/>
  <c r="AF157" i="26" s="1"/>
  <c r="AF395" i="26" s="1"/>
  <c r="X411" i="33"/>
  <c r="AF411" i="33" s="1"/>
  <c r="X414" i="27"/>
  <c r="AF414" i="27" s="1"/>
  <c r="AF377" i="32"/>
  <c r="AF302" i="33"/>
  <c r="AF378" i="33" s="1"/>
  <c r="X377" i="33"/>
  <c r="X421" i="33" s="1"/>
  <c r="AF421" i="33" s="1"/>
  <c r="AF365" i="33"/>
  <c r="AF365" i="30"/>
  <c r="AF377" i="30" s="1"/>
  <c r="AF319" i="33"/>
  <c r="AF395" i="33" s="1"/>
  <c r="X361" i="33"/>
  <c r="W424" i="25"/>
  <c r="AF286" i="33"/>
  <c r="AF358" i="33"/>
  <c r="AF356" i="27"/>
  <c r="AF412" i="27"/>
  <c r="AF123" i="29"/>
  <c r="AF361" i="29" s="1"/>
  <c r="AE404" i="25"/>
  <c r="AE416" i="25" s="1"/>
  <c r="P360" i="33"/>
  <c r="P420" i="33" s="1"/>
  <c r="AF352" i="33"/>
  <c r="AF357" i="28"/>
  <c r="P412" i="26"/>
  <c r="AF412" i="26" s="1"/>
  <c r="X361" i="28"/>
  <c r="AF111" i="25"/>
  <c r="AF123" i="25" s="1"/>
  <c r="AF361" i="25" s="1"/>
  <c r="P123" i="25"/>
  <c r="P360" i="25" s="1"/>
  <c r="P420" i="25" s="1"/>
  <c r="P424" i="25" s="1"/>
  <c r="P415" i="26"/>
  <c r="AF415" i="26" s="1"/>
  <c r="AF359" i="26"/>
  <c r="AF111" i="33"/>
  <c r="AF123" i="33" s="1"/>
  <c r="AF111" i="28"/>
  <c r="AF123" i="28" s="1"/>
  <c r="AF361" i="28" s="1"/>
  <c r="P123" i="28"/>
  <c r="P360" i="28" s="1"/>
  <c r="P420" i="28" s="1"/>
  <c r="AF420" i="28" s="1"/>
  <c r="AF349" i="28"/>
  <c r="P361" i="26"/>
  <c r="X361" i="25"/>
  <c r="P361" i="28"/>
  <c r="P123" i="26"/>
  <c r="P360" i="26" s="1"/>
  <c r="P420" i="26" s="1"/>
  <c r="AF420" i="26" s="1"/>
  <c r="AF354" i="28"/>
  <c r="X410" i="28"/>
  <c r="AF410" i="28" s="1"/>
  <c r="AF111" i="26"/>
  <c r="P411" i="25"/>
  <c r="AF411" i="25" s="1"/>
  <c r="AF355" i="25"/>
  <c r="P413" i="25"/>
  <c r="AF413" i="25" s="1"/>
  <c r="AF357" i="25"/>
  <c r="AF355" i="27"/>
  <c r="X411" i="26"/>
  <c r="AF411" i="26" s="1"/>
  <c r="AF355" i="26"/>
  <c r="AF422" i="29"/>
  <c r="P414" i="26"/>
  <c r="AF414" i="26" s="1"/>
  <c r="AF358" i="26"/>
  <c r="AF358" i="25"/>
  <c r="X414" i="25"/>
  <c r="AF414" i="25" s="1"/>
  <c r="P411" i="28"/>
  <c r="AF411" i="28" s="1"/>
  <c r="AF355" i="28"/>
  <c r="P361" i="25"/>
  <c r="AF404" i="29"/>
  <c r="AE422" i="25"/>
  <c r="AE424" i="25" s="1"/>
  <c r="O424" i="25"/>
  <c r="AF348" i="27"/>
  <c r="X361" i="27"/>
  <c r="X404" i="27"/>
  <c r="X404" i="26"/>
  <c r="AF348" i="26"/>
  <c r="X404" i="28"/>
  <c r="AF348" i="28"/>
  <c r="X416" i="29"/>
  <c r="AF111" i="27"/>
  <c r="AF123" i="27" s="1"/>
  <c r="AF361" i="27" s="1"/>
  <c r="X123" i="27"/>
  <c r="X360" i="27" s="1"/>
  <c r="X420" i="27" s="1"/>
  <c r="X394" i="33"/>
  <c r="X422" i="33" s="1"/>
  <c r="AF382" i="33"/>
  <c r="AF394" i="33" s="1"/>
  <c r="P404" i="33"/>
  <c r="P394" i="33"/>
  <c r="P422" i="33" s="1"/>
  <c r="X404" i="25"/>
  <c r="AF404" i="25" s="1"/>
  <c r="AF348" i="25"/>
  <c r="AE360" i="25"/>
  <c r="X394" i="27"/>
  <c r="X422" i="27" s="1"/>
  <c r="X351" i="26"/>
  <c r="X361" i="26" s="1"/>
  <c r="AF114" i="26"/>
  <c r="AF382" i="26"/>
  <c r="AF394" i="26" s="1"/>
  <c r="P394" i="26"/>
  <c r="P422" i="26" s="1"/>
  <c r="AF422" i="26" s="1"/>
  <c r="P404" i="26"/>
  <c r="AF382" i="28"/>
  <c r="AF394" i="28" s="1"/>
  <c r="P394" i="28"/>
  <c r="P422" i="28" s="1"/>
  <c r="AF422" i="28" s="1"/>
  <c r="P404" i="28"/>
  <c r="X415" i="28"/>
  <c r="AF415" i="28" s="1"/>
  <c r="P413" i="33"/>
  <c r="AF357" i="33"/>
  <c r="AE123" i="28"/>
  <c r="AE361" i="28" s="1"/>
  <c r="AE123" i="26"/>
  <c r="AE361" i="26" s="1"/>
  <c r="O361" i="26"/>
  <c r="AE348" i="26"/>
  <c r="O404" i="26"/>
  <c r="W361" i="28"/>
  <c r="W404" i="28"/>
  <c r="AE348" i="28"/>
  <c r="AE361" i="33"/>
  <c r="AE348" i="33"/>
  <c r="AE360" i="33" s="1"/>
  <c r="W404" i="33"/>
  <c r="AE404" i="33" s="1"/>
  <c r="AE416" i="33" s="1"/>
  <c r="O405" i="28"/>
  <c r="O416" i="28" s="1"/>
  <c r="O361" i="28"/>
  <c r="W394" i="28"/>
  <c r="W422" i="28" s="1"/>
  <c r="AE422" i="28" s="1"/>
  <c r="AE382" i="28"/>
  <c r="AE394" i="28" s="1"/>
  <c r="AE349" i="28"/>
  <c r="O394" i="26"/>
  <c r="O422" i="26" s="1"/>
  <c r="AE422" i="26" s="1"/>
  <c r="AE382" i="26"/>
  <c r="AE394" i="26" s="1"/>
  <c r="AE420" i="26"/>
  <c r="W424" i="26"/>
  <c r="AE420" i="33"/>
  <c r="W394" i="33"/>
  <c r="W422" i="33" s="1"/>
  <c r="AE422" i="33" s="1"/>
  <c r="AE382" i="33"/>
  <c r="AE394" i="33" s="1"/>
  <c r="AE420" i="28"/>
  <c r="AE351" i="26"/>
  <c r="W407" i="26"/>
  <c r="W361" i="26"/>
  <c r="AE420" i="27"/>
  <c r="AE424" i="27" s="1"/>
  <c r="AF355" i="30"/>
  <c r="AF360" i="30" s="1"/>
  <c r="X361" i="30"/>
  <c r="AE420" i="30"/>
  <c r="AE424" i="30" s="1"/>
  <c r="AF351" i="27"/>
  <c r="AF360" i="32"/>
  <c r="AF360" i="29"/>
  <c r="AF406" i="29"/>
  <c r="P416" i="29"/>
  <c r="AF360" i="31"/>
  <c r="AE405" i="31"/>
  <c r="AE416" i="31" s="1"/>
  <c r="O416" i="31"/>
  <c r="AF406" i="31"/>
  <c r="P416" i="31"/>
  <c r="AF407" i="31"/>
  <c r="X416" i="31"/>
  <c r="AF413" i="32"/>
  <c r="X416" i="32"/>
  <c r="P416" i="32"/>
  <c r="X360" i="30"/>
  <c r="X420" i="30" s="1"/>
  <c r="AF420" i="29"/>
  <c r="AF361" i="30"/>
  <c r="AF420" i="31"/>
  <c r="AF424" i="31" s="1"/>
  <c r="X424" i="31"/>
  <c r="AF407" i="25"/>
  <c r="AF412" i="28"/>
  <c r="P360" i="30"/>
  <c r="P420" i="30" s="1"/>
  <c r="P424" i="30" s="1"/>
  <c r="P361" i="27"/>
  <c r="P412" i="33"/>
  <c r="P361" i="33"/>
  <c r="AF356" i="33"/>
  <c r="AF413" i="26"/>
  <c r="P361" i="30"/>
  <c r="P404" i="30"/>
  <c r="P416" i="30" s="1"/>
  <c r="AE404" i="30"/>
  <c r="AE416" i="30" s="1"/>
  <c r="O416" i="27"/>
  <c r="AE360" i="27"/>
  <c r="AE404" i="27"/>
  <c r="AE416" i="27" s="1"/>
  <c r="W416" i="27"/>
  <c r="AE360" i="30"/>
  <c r="W416" i="30"/>
  <c r="AD424" i="27"/>
  <c r="W382" i="20"/>
  <c r="W404" i="20" s="1"/>
  <c r="AD424" i="33"/>
  <c r="AD416" i="30"/>
  <c r="AD416" i="33"/>
  <c r="AF319" i="20"/>
  <c r="AE319" i="20"/>
  <c r="F78" i="23"/>
  <c r="AC416" i="20"/>
  <c r="P49" i="23"/>
  <c r="G64" i="23" s="1"/>
  <c r="AD408" i="20"/>
  <c r="P47" i="23"/>
  <c r="G62" i="23" s="1"/>
  <c r="AD354" i="20"/>
  <c r="AD407" i="20"/>
  <c r="AD413" i="20"/>
  <c r="AD410" i="20"/>
  <c r="Q51" i="23"/>
  <c r="Q44" i="23"/>
  <c r="Q45" i="23"/>
  <c r="AF302" i="20"/>
  <c r="AF378" i="20" s="1"/>
  <c r="P100" i="20"/>
  <c r="P117" i="20" s="1" a="1"/>
  <c r="P117" i="20" s="1"/>
  <c r="X102" i="20"/>
  <c r="X119" i="20" s="1" a="1"/>
  <c r="X119" i="20" s="1"/>
  <c r="X356" i="20" s="1"/>
  <c r="X104" i="20"/>
  <c r="X121" i="20" s="1" a="1"/>
  <c r="X121" i="20" s="1"/>
  <c r="X358" i="20" s="1"/>
  <c r="P102" i="20"/>
  <c r="P119" i="20" s="1" a="1"/>
  <c r="P119" i="20" s="1"/>
  <c r="P356" i="20" s="1"/>
  <c r="P105" i="20"/>
  <c r="P122" i="20" s="1" a="1"/>
  <c r="P122" i="20" s="1"/>
  <c r="X96" i="20"/>
  <c r="X113" i="20" s="1" a="1"/>
  <c r="X113" i="20" s="1"/>
  <c r="X350" i="20" s="1"/>
  <c r="X97" i="20"/>
  <c r="X114" i="20" s="1" a="1"/>
  <c r="X114" i="20" s="1"/>
  <c r="X351" i="20" s="1"/>
  <c r="X98" i="20"/>
  <c r="X115" i="20" s="1" a="1"/>
  <c r="X115" i="20" s="1"/>
  <c r="X352" i="20" s="1"/>
  <c r="X94" i="20"/>
  <c r="X111" i="20" s="1" a="1"/>
  <c r="X111" i="20" s="1"/>
  <c r="X348" i="20" s="1"/>
  <c r="P104" i="20"/>
  <c r="P121" i="20" s="1" a="1"/>
  <c r="P121" i="20" s="1"/>
  <c r="P98" i="20"/>
  <c r="P115" i="20" s="1" a="1"/>
  <c r="P115" i="20" s="1"/>
  <c r="P352" i="20" s="1"/>
  <c r="X95" i="20"/>
  <c r="X112" i="20" s="1" a="1"/>
  <c r="X112" i="20" s="1"/>
  <c r="X349" i="20" s="1"/>
  <c r="P101" i="20"/>
  <c r="P118" i="20" s="1" a="1"/>
  <c r="P118" i="20" s="1"/>
  <c r="X103" i="20"/>
  <c r="X120" i="20" s="1" a="1"/>
  <c r="X120" i="20" s="1"/>
  <c r="X357" i="20" s="1"/>
  <c r="X99" i="20"/>
  <c r="X116" i="20" s="1" a="1"/>
  <c r="X116" i="20" s="1"/>
  <c r="X353" i="20" s="1"/>
  <c r="X100" i="20"/>
  <c r="X117" i="20" s="1" a="1"/>
  <c r="X117" i="20" s="1"/>
  <c r="X354" i="20" s="1"/>
  <c r="P94" i="20"/>
  <c r="P111" i="20" s="1" a="1"/>
  <c r="P111" i="20" s="1"/>
  <c r="P103" i="20"/>
  <c r="P120" i="20" s="1" a="1"/>
  <c r="P120" i="20" s="1"/>
  <c r="P357" i="20" s="1"/>
  <c r="P95" i="20"/>
  <c r="P112" i="20" s="1" a="1"/>
  <c r="P112" i="20" s="1"/>
  <c r="P96" i="20"/>
  <c r="P113" i="20" s="1" a="1"/>
  <c r="P113" i="20" s="1"/>
  <c r="X105" i="20"/>
  <c r="X122" i="20" s="1" a="1"/>
  <c r="X122" i="20" s="1"/>
  <c r="X359" i="20" s="1"/>
  <c r="P97" i="20"/>
  <c r="P114" i="20" s="1" a="1"/>
  <c r="P114" i="20" s="1"/>
  <c r="P351" i="20" s="1"/>
  <c r="X101" i="20"/>
  <c r="X118" i="20" s="1" a="1"/>
  <c r="X118" i="20" s="1"/>
  <c r="X355" i="20" s="1"/>
  <c r="P99" i="20"/>
  <c r="P116" i="20" s="1" a="1"/>
  <c r="P116" i="20" s="1"/>
  <c r="AE302" i="20"/>
  <c r="AE378" i="20" s="1"/>
  <c r="N404" i="20"/>
  <c r="AD404" i="20" s="1"/>
  <c r="O382" i="20"/>
  <c r="O404" i="20" s="1"/>
  <c r="O157" i="20"/>
  <c r="O395" i="20" s="1"/>
  <c r="AD157" i="20"/>
  <c r="AD395" i="20" s="1"/>
  <c r="Q52" i="23"/>
  <c r="H52" i="23"/>
  <c r="H49" i="23"/>
  <c r="H44" i="23"/>
  <c r="AD356" i="20"/>
  <c r="AD357" i="20"/>
  <c r="N412" i="20"/>
  <c r="AD412" i="20" s="1"/>
  <c r="G50" i="23"/>
  <c r="G65" i="23" s="1"/>
  <c r="N361" i="20"/>
  <c r="AD352" i="20"/>
  <c r="V406" i="20"/>
  <c r="AD406" i="20" s="1"/>
  <c r="V361" i="20"/>
  <c r="P43" i="23"/>
  <c r="G58" i="23" s="1"/>
  <c r="Q42" i="23"/>
  <c r="AD123" i="20"/>
  <c r="AD361" i="20" s="1"/>
  <c r="Q48" i="23"/>
  <c r="Q46" i="23"/>
  <c r="Q49" i="23"/>
  <c r="H41" i="23"/>
  <c r="Q43" i="23"/>
  <c r="Q50" i="23"/>
  <c r="H48" i="23"/>
  <c r="G51" i="23"/>
  <c r="G66" i="23" s="1"/>
  <c r="H51" i="23"/>
  <c r="H46" i="23"/>
  <c r="H42" i="23"/>
  <c r="Q47" i="23"/>
  <c r="H43" i="23"/>
  <c r="G52" i="23"/>
  <c r="P48" i="23"/>
  <c r="G63" i="23" s="1"/>
  <c r="G45" i="23"/>
  <c r="G60" i="23" s="1"/>
  <c r="F18" i="23"/>
  <c r="G53" i="23"/>
  <c r="G16" i="23" s="1"/>
  <c r="W415" i="20"/>
  <c r="G56" i="23"/>
  <c r="P53" i="23"/>
  <c r="G17" i="23" s="1"/>
  <c r="P52" i="23"/>
  <c r="E83" i="23"/>
  <c r="D12" i="36" s="1"/>
  <c r="G59" i="23"/>
  <c r="G57" i="23"/>
  <c r="F81" i="23"/>
  <c r="E10" i="36" s="1"/>
  <c r="G61" i="23"/>
  <c r="AD411" i="20"/>
  <c r="AE147" i="20"/>
  <c r="AD414" i="20"/>
  <c r="AC420" i="20"/>
  <c r="W405" i="20"/>
  <c r="W406" i="20"/>
  <c r="W407" i="20"/>
  <c r="W412" i="20"/>
  <c r="W410" i="20"/>
  <c r="V420" i="20"/>
  <c r="N420" i="20"/>
  <c r="G74" i="23" s="1"/>
  <c r="O411" i="20"/>
  <c r="O406" i="20"/>
  <c r="O414" i="20"/>
  <c r="O415" i="20"/>
  <c r="O407" i="20"/>
  <c r="W361" i="20"/>
  <c r="W411" i="20"/>
  <c r="AE121" i="20"/>
  <c r="W413" i="20"/>
  <c r="AE152" i="20"/>
  <c r="AD409" i="20"/>
  <c r="AE114" i="20"/>
  <c r="AE113" i="20"/>
  <c r="AD405" i="20"/>
  <c r="X384" i="20"/>
  <c r="X392" i="20"/>
  <c r="AE146" i="20"/>
  <c r="W408" i="20"/>
  <c r="W409" i="20"/>
  <c r="W414" i="20"/>
  <c r="AE122" i="20"/>
  <c r="X391" i="20"/>
  <c r="O405" i="20"/>
  <c r="AE155" i="20"/>
  <c r="AE116" i="20"/>
  <c r="X387" i="20"/>
  <c r="X390" i="20"/>
  <c r="AE112" i="20"/>
  <c r="AE145" i="20"/>
  <c r="W123" i="20"/>
  <c r="W360" i="20" s="1"/>
  <c r="AE156" i="20"/>
  <c r="X386" i="20"/>
  <c r="X385" i="20"/>
  <c r="W395" i="20"/>
  <c r="X393" i="20"/>
  <c r="AE111" i="20"/>
  <c r="AE151" i="20"/>
  <c r="O388" i="20"/>
  <c r="AE117" i="20"/>
  <c r="O354" i="20"/>
  <c r="H47" i="23" s="1"/>
  <c r="AE153" i="20"/>
  <c r="O390" i="20"/>
  <c r="O412" i="20" s="1"/>
  <c r="AE154" i="20"/>
  <c r="O391" i="20"/>
  <c r="AE150" i="20"/>
  <c r="O387" i="20"/>
  <c r="O409" i="20" s="1"/>
  <c r="AE120" i="20"/>
  <c r="O357" i="20"/>
  <c r="H50" i="23" s="1"/>
  <c r="AE149" i="20"/>
  <c r="O386" i="20"/>
  <c r="AE115" i="20"/>
  <c r="O352" i="20"/>
  <c r="H45" i="23" s="1"/>
  <c r="X388" i="20"/>
  <c r="AE118" i="20"/>
  <c r="AE119" i="20"/>
  <c r="O123" i="20"/>
  <c r="O360" i="20" s="1"/>
  <c r="P383" i="20"/>
  <c r="P389" i="20"/>
  <c r="X389" i="20"/>
  <c r="P390" i="20"/>
  <c r="X383" i="20"/>
  <c r="M424" i="20"/>
  <c r="AC365" i="20"/>
  <c r="U377" i="20"/>
  <c r="U421" i="20" s="1"/>
  <c r="O75" i="23" s="1"/>
  <c r="AD389" i="20"/>
  <c r="AD372" i="20"/>
  <c r="AD386" i="20"/>
  <c r="AD392" i="20"/>
  <c r="AD369" i="20"/>
  <c r="AD374" i="20"/>
  <c r="AD370" i="20"/>
  <c r="AD393" i="20"/>
  <c r="AD390" i="20"/>
  <c r="AD368" i="20"/>
  <c r="AD391" i="20"/>
  <c r="AD387" i="20"/>
  <c r="AD376" i="20"/>
  <c r="AD375" i="20"/>
  <c r="AD385" i="20"/>
  <c r="AD348" i="20"/>
  <c r="AE349" i="20"/>
  <c r="AD373" i="20"/>
  <c r="AE359" i="20"/>
  <c r="AF274" i="20"/>
  <c r="AF286" i="20" s="1"/>
  <c r="X286" i="20"/>
  <c r="AD366" i="20"/>
  <c r="AE351" i="20"/>
  <c r="AD388" i="20"/>
  <c r="AD383" i="20"/>
  <c r="AE355" i="20"/>
  <c r="AD371" i="20"/>
  <c r="N377" i="20"/>
  <c r="N421" i="20" s="1"/>
  <c r="G75" i="23" s="1"/>
  <c r="N394" i="20"/>
  <c r="N422" i="20" s="1"/>
  <c r="U394" i="20"/>
  <c r="U422" i="20" s="1"/>
  <c r="O76" i="23" s="1"/>
  <c r="AD384" i="20"/>
  <c r="AE286" i="20"/>
  <c r="AE353" i="20"/>
  <c r="AC382" i="20"/>
  <c r="AC394" i="20" s="1"/>
  <c r="AE358" i="20"/>
  <c r="N344" i="20"/>
  <c r="G36" i="23" s="1"/>
  <c r="AE350" i="20"/>
  <c r="AE356" i="20"/>
  <c r="V344" i="20"/>
  <c r="P36" i="23" s="1"/>
  <c r="AF348" i="33" l="1"/>
  <c r="AF360" i="33" s="1"/>
  <c r="AF361" i="33"/>
  <c r="AF382" i="27"/>
  <c r="AF394" i="27" s="1"/>
  <c r="AF422" i="27"/>
  <c r="AF420" i="33"/>
  <c r="P404" i="27"/>
  <c r="P416" i="27" s="1"/>
  <c r="AF395" i="27"/>
  <c r="AF404" i="33"/>
  <c r="AF416" i="32"/>
  <c r="AF413" i="33"/>
  <c r="X424" i="30"/>
  <c r="X424" i="33"/>
  <c r="X416" i="30"/>
  <c r="AF424" i="32"/>
  <c r="X416" i="33"/>
  <c r="AF377" i="33"/>
  <c r="AF420" i="25"/>
  <c r="AF424" i="25" s="1"/>
  <c r="AF360" i="27"/>
  <c r="P416" i="28"/>
  <c r="AF424" i="29"/>
  <c r="P416" i="25"/>
  <c r="AF360" i="25"/>
  <c r="AF123" i="26"/>
  <c r="AF361" i="26" s="1"/>
  <c r="X416" i="25"/>
  <c r="X416" i="27"/>
  <c r="AF416" i="25"/>
  <c r="P416" i="26"/>
  <c r="AF416" i="29"/>
  <c r="AF360" i="28"/>
  <c r="AF404" i="28"/>
  <c r="AF416" i="28" s="1"/>
  <c r="AF424" i="28"/>
  <c r="P424" i="28"/>
  <c r="X416" i="28"/>
  <c r="AF420" i="27"/>
  <c r="X424" i="27"/>
  <c r="X407" i="26"/>
  <c r="AF407" i="26" s="1"/>
  <c r="AF351" i="26"/>
  <c r="AF360" i="26" s="1"/>
  <c r="AF424" i="26"/>
  <c r="AF404" i="26"/>
  <c r="P424" i="26"/>
  <c r="AF422" i="33"/>
  <c r="P424" i="33"/>
  <c r="AE360" i="28"/>
  <c r="O424" i="26"/>
  <c r="W416" i="33"/>
  <c r="AE405" i="28"/>
  <c r="AE407" i="26"/>
  <c r="W416" i="26"/>
  <c r="AE424" i="28"/>
  <c r="W424" i="28"/>
  <c r="W424" i="33"/>
  <c r="AE424" i="33"/>
  <c r="W416" i="28"/>
  <c r="AE404" i="28"/>
  <c r="AE424" i="26"/>
  <c r="O416" i="26"/>
  <c r="AE404" i="26"/>
  <c r="AE360" i="26"/>
  <c r="AF416" i="31"/>
  <c r="AF420" i="30"/>
  <c r="AF424" i="30" s="1"/>
  <c r="P416" i="33"/>
  <c r="AF412" i="33"/>
  <c r="AF404" i="30"/>
  <c r="AF416" i="30" s="1"/>
  <c r="X145" i="20" a="1"/>
  <c r="X145" i="20" s="1"/>
  <c r="P145" i="20" a="1"/>
  <c r="P145" i="20" s="1"/>
  <c r="P157" i="20" s="1"/>
  <c r="O78" i="23"/>
  <c r="E85" i="23"/>
  <c r="D14" i="36" s="1"/>
  <c r="R49" i="23"/>
  <c r="S49" i="23" s="1"/>
  <c r="R42" i="23"/>
  <c r="S42" i="23" s="1"/>
  <c r="I50" i="23"/>
  <c r="J50" i="23" s="1"/>
  <c r="X107" i="20"/>
  <c r="I45" i="23"/>
  <c r="J45" i="23" s="1"/>
  <c r="R45" i="23"/>
  <c r="S45" i="23" s="1"/>
  <c r="R52" i="23"/>
  <c r="S52" i="23" s="1"/>
  <c r="Q53" i="23"/>
  <c r="R50" i="23"/>
  <c r="S50" i="23" s="1"/>
  <c r="R51" i="23"/>
  <c r="S51" i="23" s="1"/>
  <c r="Q41" i="23"/>
  <c r="R48" i="23"/>
  <c r="S48" i="23" s="1"/>
  <c r="R44" i="23"/>
  <c r="S44" i="23" s="1"/>
  <c r="I49" i="23"/>
  <c r="J49" i="23" s="1"/>
  <c r="R47" i="23"/>
  <c r="S47" i="23" s="1"/>
  <c r="H53" i="23"/>
  <c r="AD360" i="20"/>
  <c r="N416" i="20"/>
  <c r="V416" i="20"/>
  <c r="H61" i="23"/>
  <c r="R41" i="23"/>
  <c r="R46" i="23"/>
  <c r="S46" i="23" s="1"/>
  <c r="I44" i="23"/>
  <c r="J44" i="23" s="1"/>
  <c r="R43" i="23"/>
  <c r="S43" i="23" s="1"/>
  <c r="AE415" i="20"/>
  <c r="G67" i="23"/>
  <c r="G18" i="23"/>
  <c r="P74" i="23"/>
  <c r="G76" i="23"/>
  <c r="G78" i="23" s="1"/>
  <c r="F68" i="23"/>
  <c r="F82" i="23"/>
  <c r="E11" i="36" s="1"/>
  <c r="H63" i="23"/>
  <c r="H62" i="23"/>
  <c r="H64" i="23"/>
  <c r="H66" i="23"/>
  <c r="G68" i="23"/>
  <c r="H67" i="23"/>
  <c r="H59" i="23"/>
  <c r="H57" i="23"/>
  <c r="AE405" i="20"/>
  <c r="AE412" i="20"/>
  <c r="AE406" i="20"/>
  <c r="AC422" i="20"/>
  <c r="AD420" i="20"/>
  <c r="AE411" i="20"/>
  <c r="W420" i="20"/>
  <c r="Q74" i="23" s="1"/>
  <c r="AE407" i="20"/>
  <c r="O420" i="20"/>
  <c r="H74" i="23" s="1"/>
  <c r="O361" i="20"/>
  <c r="AE357" i="20"/>
  <c r="AE414" i="20"/>
  <c r="X361" i="20"/>
  <c r="AD416" i="20"/>
  <c r="X414" i="20"/>
  <c r="X406" i="20"/>
  <c r="W416" i="20"/>
  <c r="X413" i="20"/>
  <c r="AE409" i="20"/>
  <c r="X405" i="20"/>
  <c r="X410" i="20"/>
  <c r="X409" i="20"/>
  <c r="X411" i="20"/>
  <c r="X412" i="20"/>
  <c r="AE404" i="20"/>
  <c r="X407" i="20"/>
  <c r="X415" i="20"/>
  <c r="X408" i="20"/>
  <c r="AF351" i="20"/>
  <c r="AE157" i="20"/>
  <c r="AE395" i="20" s="1"/>
  <c r="O410" i="20"/>
  <c r="AE410" i="20" s="1"/>
  <c r="O408" i="20"/>
  <c r="AE408" i="20" s="1"/>
  <c r="P354" i="20"/>
  <c r="I47" i="23" s="1"/>
  <c r="J47" i="23" s="1"/>
  <c r="AF147" i="20"/>
  <c r="P384" i="20"/>
  <c r="AF356" i="20"/>
  <c r="AF352" i="20"/>
  <c r="P412" i="20"/>
  <c r="O413" i="20"/>
  <c r="AE413" i="20" s="1"/>
  <c r="P350" i="20"/>
  <c r="I43" i="23" s="1"/>
  <c r="J43" i="23" s="1"/>
  <c r="P349" i="20"/>
  <c r="I42" i="23" s="1"/>
  <c r="J42" i="23" s="1"/>
  <c r="AF154" i="20"/>
  <c r="P391" i="20"/>
  <c r="P413" i="20" s="1"/>
  <c r="AF148" i="20"/>
  <c r="P385" i="20"/>
  <c r="AF385" i="20" s="1"/>
  <c r="AE354" i="20"/>
  <c r="AE352" i="20"/>
  <c r="AF149" i="20"/>
  <c r="P386" i="20"/>
  <c r="P408" i="20" s="1"/>
  <c r="P348" i="20"/>
  <c r="I41" i="23" s="1"/>
  <c r="J41" i="23" s="1"/>
  <c r="AE123" i="20"/>
  <c r="AE361" i="20" s="1"/>
  <c r="AF120" i="20"/>
  <c r="P107" i="20"/>
  <c r="AF117" i="20"/>
  <c r="P359" i="20"/>
  <c r="I52" i="23" s="1"/>
  <c r="J52" i="23" s="1"/>
  <c r="P393" i="20"/>
  <c r="AF114" i="20"/>
  <c r="AF113" i="20"/>
  <c r="AF115" i="20"/>
  <c r="AF111" i="20"/>
  <c r="AF119" i="20"/>
  <c r="AF112" i="20"/>
  <c r="AF146" i="20"/>
  <c r="AF152" i="20"/>
  <c r="X123" i="20"/>
  <c r="AF153" i="20"/>
  <c r="N424" i="20"/>
  <c r="AC421" i="20"/>
  <c r="U424" i="20"/>
  <c r="AC400" i="20"/>
  <c r="AC377" i="20"/>
  <c r="AE383" i="20"/>
  <c r="AE386" i="20"/>
  <c r="AE384" i="20"/>
  <c r="V377" i="20"/>
  <c r="V421" i="20" s="1"/>
  <c r="P75" i="23" s="1"/>
  <c r="AD365" i="20"/>
  <c r="AE348" i="20"/>
  <c r="AD367" i="20"/>
  <c r="AE373" i="20"/>
  <c r="AE366" i="20"/>
  <c r="AE393" i="20"/>
  <c r="AE385" i="20"/>
  <c r="AE376" i="20"/>
  <c r="AE368" i="20"/>
  <c r="AE367" i="20"/>
  <c r="AE391" i="20"/>
  <c r="AE388" i="20"/>
  <c r="O377" i="20"/>
  <c r="O421" i="20" s="1"/>
  <c r="H75" i="23" s="1"/>
  <c r="AE374" i="20"/>
  <c r="AE375" i="20"/>
  <c r="AE371" i="20"/>
  <c r="AE389" i="20"/>
  <c r="AE392" i="20"/>
  <c r="AE369" i="20"/>
  <c r="AE372" i="20"/>
  <c r="AE390" i="20"/>
  <c r="AE370" i="20"/>
  <c r="AF375" i="20"/>
  <c r="AF357" i="20"/>
  <c r="AF372" i="20"/>
  <c r="AF390" i="20"/>
  <c r="AF368" i="20"/>
  <c r="AF383" i="20"/>
  <c r="AF389" i="20"/>
  <c r="AF369" i="20"/>
  <c r="AF366" i="20"/>
  <c r="V394" i="20"/>
  <c r="V422" i="20" s="1"/>
  <c r="P76" i="23" s="1"/>
  <c r="AD382" i="20"/>
  <c r="AD394" i="20" s="1"/>
  <c r="AF374" i="20"/>
  <c r="O344" i="20"/>
  <c r="H36" i="23" s="1"/>
  <c r="AF373" i="20"/>
  <c r="AF376" i="20"/>
  <c r="W344" i="20"/>
  <c r="Q36" i="23" s="1"/>
  <c r="AF404" i="27" l="1"/>
  <c r="AF416" i="27" s="1"/>
  <c r="AF424" i="27"/>
  <c r="AF424" i="33"/>
  <c r="AF416" i="33"/>
  <c r="AF416" i="26"/>
  <c r="X416" i="26"/>
  <c r="AE416" i="26"/>
  <c r="AE416" i="28"/>
  <c r="X157" i="20"/>
  <c r="X395" i="20" s="1"/>
  <c r="X382" i="20"/>
  <c r="X404" i="20" s="1"/>
  <c r="X416" i="20" s="1"/>
  <c r="P382" i="20"/>
  <c r="P404" i="20" s="1"/>
  <c r="AF145" i="20"/>
  <c r="H16" i="23"/>
  <c r="H56" i="23"/>
  <c r="S41" i="23"/>
  <c r="H17" i="23"/>
  <c r="P78" i="23"/>
  <c r="I64" i="23"/>
  <c r="J64" i="23" s="1"/>
  <c r="I60" i="23"/>
  <c r="I59" i="23"/>
  <c r="J59" i="23" s="1"/>
  <c r="I65" i="23"/>
  <c r="H58" i="23"/>
  <c r="G81" i="23"/>
  <c r="F10" i="36" s="1"/>
  <c r="I67" i="23"/>
  <c r="J67" i="23" s="1"/>
  <c r="I56" i="23"/>
  <c r="I58" i="23"/>
  <c r="H81" i="23"/>
  <c r="H60" i="23"/>
  <c r="G82" i="23"/>
  <c r="F11" i="36" s="1"/>
  <c r="H68" i="23"/>
  <c r="F83" i="23"/>
  <c r="H65" i="23"/>
  <c r="AC424" i="20"/>
  <c r="AD422" i="20"/>
  <c r="AE420" i="20"/>
  <c r="AF354" i="20"/>
  <c r="P405" i="20"/>
  <c r="AF405" i="20" s="1"/>
  <c r="AF359" i="20"/>
  <c r="P415" i="20"/>
  <c r="X360" i="20"/>
  <c r="R53" i="23" s="1"/>
  <c r="I17" i="23" s="1"/>
  <c r="AF413" i="20"/>
  <c r="AF412" i="20"/>
  <c r="AF408" i="20"/>
  <c r="P406" i="20"/>
  <c r="AF406" i="20" s="1"/>
  <c r="AF349" i="20"/>
  <c r="AE416" i="20"/>
  <c r="AF350" i="20"/>
  <c r="O416" i="20"/>
  <c r="AF386" i="20"/>
  <c r="AF150" i="20"/>
  <c r="P387" i="20"/>
  <c r="AF387" i="20" s="1"/>
  <c r="P358" i="20"/>
  <c r="I51" i="23" s="1"/>
  <c r="J51" i="23" s="1"/>
  <c r="AF116" i="20"/>
  <c r="P353" i="20"/>
  <c r="I46" i="23" s="1"/>
  <c r="J46" i="23" s="1"/>
  <c r="P407" i="20"/>
  <c r="AF407" i="20" s="1"/>
  <c r="AF391" i="20"/>
  <c r="AF155" i="20"/>
  <c r="P392" i="20"/>
  <c r="AF392" i="20" s="1"/>
  <c r="AF156" i="20"/>
  <c r="AF393" i="20"/>
  <c r="AF348" i="20"/>
  <c r="P355" i="20"/>
  <c r="I48" i="23" s="1"/>
  <c r="J48" i="23" s="1"/>
  <c r="AE360" i="20"/>
  <c r="AF151" i="20"/>
  <c r="P388" i="20"/>
  <c r="AF388" i="20" s="1"/>
  <c r="AF122" i="20"/>
  <c r="P123" i="20"/>
  <c r="P360" i="20" s="1"/>
  <c r="I53" i="23" s="1"/>
  <c r="I16" i="23" s="1"/>
  <c r="P395" i="20"/>
  <c r="AF121" i="20"/>
  <c r="AF118" i="20"/>
  <c r="AD421" i="20"/>
  <c r="V424" i="20"/>
  <c r="AD400" i="20"/>
  <c r="AD377" i="20"/>
  <c r="AE365" i="20"/>
  <c r="P377" i="20"/>
  <c r="P421" i="20" s="1"/>
  <c r="I75" i="23" s="1"/>
  <c r="J75" i="23" s="1"/>
  <c r="W377" i="20"/>
  <c r="W421" i="20" s="1"/>
  <c r="Q75" i="23" s="1"/>
  <c r="AE387" i="20"/>
  <c r="O394" i="20"/>
  <c r="O422" i="20" s="1"/>
  <c r="H76" i="23" s="1"/>
  <c r="AF384" i="20"/>
  <c r="P344" i="20"/>
  <c r="I36" i="23" s="1"/>
  <c r="W394" i="20"/>
  <c r="W422" i="20" s="1"/>
  <c r="Q76" i="23" s="1"/>
  <c r="AE382" i="20"/>
  <c r="AF371" i="20"/>
  <c r="AF370" i="20"/>
  <c r="AF367" i="20"/>
  <c r="X344" i="20"/>
  <c r="R36" i="23" s="1"/>
  <c r="AF404" i="20" l="1"/>
  <c r="J17" i="23"/>
  <c r="J16" i="23"/>
  <c r="J56" i="23"/>
  <c r="J60" i="23"/>
  <c r="G10" i="36"/>
  <c r="J58" i="23"/>
  <c r="J53" i="23"/>
  <c r="H18" i="23"/>
  <c r="J65" i="23"/>
  <c r="S53" i="23"/>
  <c r="F85" i="23"/>
  <c r="E14" i="36" s="1"/>
  <c r="E12" i="36"/>
  <c r="I18" i="23"/>
  <c r="I66" i="23"/>
  <c r="J66" i="23" s="1"/>
  <c r="I57" i="23"/>
  <c r="J57" i="23" s="1"/>
  <c r="I63" i="23"/>
  <c r="J63" i="23" s="1"/>
  <c r="I62" i="23"/>
  <c r="J62" i="23" s="1"/>
  <c r="G83" i="23"/>
  <c r="H82" i="23"/>
  <c r="I61" i="23"/>
  <c r="J61" i="23" s="1"/>
  <c r="AD424" i="20"/>
  <c r="O424" i="20"/>
  <c r="H78" i="23" s="1"/>
  <c r="X420" i="20"/>
  <c r="R74" i="23" s="1"/>
  <c r="S74" i="23" s="1"/>
  <c r="P420" i="20"/>
  <c r="I74" i="23" s="1"/>
  <c r="J74" i="23" s="1"/>
  <c r="P361" i="20"/>
  <c r="P410" i="20"/>
  <c r="AF410" i="20" s="1"/>
  <c r="AF157" i="20"/>
  <c r="AF395" i="20" s="1"/>
  <c r="P409" i="20"/>
  <c r="AF353" i="20"/>
  <c r="P411" i="20"/>
  <c r="AF411" i="20" s="1"/>
  <c r="AF355" i="20"/>
  <c r="P394" i="20"/>
  <c r="P422" i="20" s="1"/>
  <c r="I76" i="23" s="1"/>
  <c r="J76" i="23" s="1"/>
  <c r="P414" i="20"/>
  <c r="AF414" i="20" s="1"/>
  <c r="AF358" i="20"/>
  <c r="AF415" i="20"/>
  <c r="AF123" i="20"/>
  <c r="AF361" i="20" s="1"/>
  <c r="AE422" i="20"/>
  <c r="W424" i="20"/>
  <c r="Q78" i="23" s="1"/>
  <c r="AE421" i="20"/>
  <c r="AE400" i="20"/>
  <c r="AE394" i="20"/>
  <c r="AE377" i="20"/>
  <c r="X377" i="20"/>
  <c r="X421" i="20" s="1"/>
  <c r="R75" i="23" s="1"/>
  <c r="S75" i="23" s="1"/>
  <c r="AF365" i="20"/>
  <c r="AF382" i="20"/>
  <c r="AF394" i="20" s="1"/>
  <c r="X394" i="20"/>
  <c r="X422" i="20" s="1"/>
  <c r="R76" i="23" s="1"/>
  <c r="S76" i="23" s="1"/>
  <c r="G11" i="36" l="1"/>
  <c r="J18" i="23"/>
  <c r="G85" i="23"/>
  <c r="F14" i="36" s="1"/>
  <c r="F12" i="36"/>
  <c r="H83" i="23"/>
  <c r="I82" i="23"/>
  <c r="H11" i="36" s="1"/>
  <c r="I68" i="23"/>
  <c r="J68" i="23" s="1"/>
  <c r="P424" i="20"/>
  <c r="I78" i="23" s="1"/>
  <c r="J78" i="23" s="1"/>
  <c r="AF420" i="20"/>
  <c r="X424" i="20"/>
  <c r="R78" i="23" s="1"/>
  <c r="S78" i="23" s="1"/>
  <c r="AF422" i="20"/>
  <c r="AF409" i="20"/>
  <c r="AF416" i="20" s="1"/>
  <c r="P416" i="20"/>
  <c r="AF360" i="20"/>
  <c r="AE424" i="20"/>
  <c r="AF421" i="20"/>
  <c r="AF400" i="20"/>
  <c r="AF377" i="20"/>
  <c r="J82" i="23" l="1"/>
  <c r="H85" i="23"/>
  <c r="G12" i="36"/>
  <c r="I81" i="23"/>
  <c r="I83" i="23"/>
  <c r="J83" i="23" s="1"/>
  <c r="AF424" i="20"/>
  <c r="G14" i="36" l="1"/>
  <c r="H10" i="36"/>
  <c r="J81" i="23"/>
  <c r="I12" i="36"/>
  <c r="H12" i="36"/>
  <c r="I85" i="23"/>
  <c r="H14" i="36" s="1"/>
  <c r="J85" i="23" l="1"/>
  <c r="F47" i="4"/>
  <c r="F48" i="4" s="1"/>
  <c r="S173" i="20" l="1" a="1"/>
  <c r="S173" i="20" s="1"/>
  <c r="S182" i="20" s="1"/>
  <c r="BJ81" i="4"/>
  <c r="BX81" i="4"/>
  <c r="BQ81" i="4"/>
  <c r="S10" i="20" a="1"/>
  <c r="S10" i="20" s="1"/>
  <c r="S189" i="20" l="1"/>
  <c r="S198" i="20" s="1"/>
  <c r="S19" i="20"/>
  <c r="S26" i="20"/>
  <c r="S148" i="20" s="1" a="1"/>
  <c r="S148" i="20" s="1"/>
  <c r="AA148" i="20" s="1"/>
  <c r="S335" i="20" l="1"/>
  <c r="S344" i="20" s="1"/>
  <c r="S293" i="20" a="1"/>
  <c r="S293" i="20" s="1"/>
  <c r="S302" i="20" s="1"/>
  <c r="S131" i="20" a="1"/>
  <c r="S131" i="20" s="1"/>
  <c r="S35" i="20"/>
  <c r="S212" i="20"/>
  <c r="S211" i="20"/>
  <c r="S207" i="20"/>
  <c r="S202" i="20"/>
  <c r="S205" i="20"/>
  <c r="S203" i="20"/>
  <c r="S209" i="20"/>
  <c r="S210" i="20"/>
  <c r="S204" i="20"/>
  <c r="S201" i="20"/>
  <c r="S307" i="20" s="1" a="1"/>
  <c r="S307" i="20" s="1"/>
  <c r="S206" i="20"/>
  <c r="S208" i="20"/>
  <c r="S279" i="20" l="1" a="1"/>
  <c r="S279" i="20" s="1"/>
  <c r="AA279" i="20" s="1"/>
  <c r="S312" i="20" a="1"/>
  <c r="S312" i="20" s="1"/>
  <c r="S275" i="20" a="1"/>
  <c r="S275" i="20" s="1"/>
  <c r="AA275" i="20" s="1"/>
  <c r="S308" i="20" a="1"/>
  <c r="S308" i="20" s="1"/>
  <c r="AA307" i="20"/>
  <c r="S281" i="20" a="1"/>
  <c r="S281" i="20" s="1"/>
  <c r="AA281" i="20" s="1"/>
  <c r="S314" i="20" a="1"/>
  <c r="S314" i="20" s="1"/>
  <c r="S283" i="20" a="1"/>
  <c r="S283" i="20" s="1"/>
  <c r="AA283" i="20" s="1"/>
  <c r="S316" i="20" a="1"/>
  <c r="S316" i="20" s="1"/>
  <c r="S276" i="20" a="1"/>
  <c r="S276" i="20" s="1"/>
  <c r="AA276" i="20" s="1"/>
  <c r="S309" i="20" a="1"/>
  <c r="S309" i="20" s="1"/>
  <c r="S280" i="20" a="1"/>
  <c r="S280" i="20" s="1"/>
  <c r="AA280" i="20" s="1"/>
  <c r="S313" i="20" a="1"/>
  <c r="S313" i="20" s="1"/>
  <c r="S285" i="20" a="1"/>
  <c r="S285" i="20" s="1"/>
  <c r="AA285" i="20" s="1"/>
  <c r="S318" i="20" a="1"/>
  <c r="S318" i="20" s="1"/>
  <c r="S277" i="20" a="1"/>
  <c r="S277" i="20" s="1"/>
  <c r="AA277" i="20" s="1"/>
  <c r="S310" i="20" a="1"/>
  <c r="S310" i="20" s="1"/>
  <c r="S282" i="20" a="1"/>
  <c r="S282" i="20" s="1"/>
  <c r="AA282" i="20" s="1"/>
  <c r="S315" i="20" a="1"/>
  <c r="S315" i="20" s="1"/>
  <c r="S278" i="20" a="1"/>
  <c r="S278" i="20" s="1"/>
  <c r="AA278" i="20" s="1"/>
  <c r="S311" i="20" a="1"/>
  <c r="S311" i="20" s="1"/>
  <c r="S284" i="20" a="1"/>
  <c r="S284" i="20" s="1"/>
  <c r="AA284" i="20" s="1"/>
  <c r="S317" i="20" a="1"/>
  <c r="S317" i="20" s="1"/>
  <c r="S368" i="20"/>
  <c r="S377" i="20" s="1"/>
  <c r="S421" i="20" s="1"/>
  <c r="AA421" i="20" s="1"/>
  <c r="AA293" i="20"/>
  <c r="AA302" i="20" s="1"/>
  <c r="S274" i="20" a="1"/>
  <c r="S274" i="20" s="1"/>
  <c r="S270" i="20"/>
  <c r="M36" i="23"/>
  <c r="M27" i="23"/>
  <c r="S47" i="20"/>
  <c r="S120" i="20" s="1" a="1"/>
  <c r="S120" i="20" s="1"/>
  <c r="AA120" i="20" s="1"/>
  <c r="S45" i="20"/>
  <c r="S118" i="20" s="1" a="1"/>
  <c r="S118" i="20" s="1"/>
  <c r="AA118" i="20" s="1"/>
  <c r="S48" i="20"/>
  <c r="S121" i="20" s="1" a="1"/>
  <c r="S121" i="20" s="1"/>
  <c r="AA121" i="20" s="1"/>
  <c r="S49" i="20"/>
  <c r="S122" i="20" s="1" a="1"/>
  <c r="S122" i="20" s="1"/>
  <c r="AA122" i="20" s="1"/>
  <c r="S39" i="20"/>
  <c r="S41" i="20"/>
  <c r="S114" i="20" s="1" a="1"/>
  <c r="S114" i="20" s="1"/>
  <c r="AA114" i="20" s="1"/>
  <c r="S40" i="20"/>
  <c r="S113" i="20" s="1" a="1"/>
  <c r="S113" i="20" s="1"/>
  <c r="AA113" i="20" s="1"/>
  <c r="S43" i="20"/>
  <c r="S116" i="20" s="1" a="1"/>
  <c r="S116" i="20" s="1"/>
  <c r="AA116" i="20" s="1"/>
  <c r="S46" i="20"/>
  <c r="S119" i="20" s="1" a="1"/>
  <c r="S119" i="20" s="1"/>
  <c r="AA119" i="20" s="1"/>
  <c r="S38" i="20"/>
  <c r="S145" i="20" s="1" a="1"/>
  <c r="S145" i="20" s="1"/>
  <c r="S382" i="20" s="1"/>
  <c r="S44" i="20"/>
  <c r="S117" i="20" s="1" a="1"/>
  <c r="S117" i="20" s="1"/>
  <c r="AA117" i="20" s="1"/>
  <c r="S42" i="20"/>
  <c r="S115" i="20" s="1" a="1"/>
  <c r="S115" i="20" s="1"/>
  <c r="AA115" i="20" s="1"/>
  <c r="S140" i="20"/>
  <c r="S378" i="20" s="1"/>
  <c r="AA131" i="20"/>
  <c r="AA140" i="20" s="1"/>
  <c r="S319" i="20" l="1"/>
  <c r="S393" i="20"/>
  <c r="AA393" i="20" s="1"/>
  <c r="AA318" i="20"/>
  <c r="S391" i="20"/>
  <c r="AA391" i="20" s="1"/>
  <c r="AA316" i="20"/>
  <c r="AA317" i="20"/>
  <c r="S392" i="20"/>
  <c r="AA392" i="20" s="1"/>
  <c r="S389" i="20"/>
  <c r="AA389" i="20" s="1"/>
  <c r="AA314" i="20"/>
  <c r="S386" i="20"/>
  <c r="AA386" i="20" s="1"/>
  <c r="AA311" i="20"/>
  <c r="S112" i="20" a="1"/>
  <c r="S112" i="20" s="1"/>
  <c r="AA112" i="20" s="1"/>
  <c r="S146" i="20" a="1"/>
  <c r="S146" i="20" s="1"/>
  <c r="AA146" i="20" s="1"/>
  <c r="AA145" i="20"/>
  <c r="AA382" i="20"/>
  <c r="S390" i="20"/>
  <c r="AA390" i="20" s="1"/>
  <c r="AA315" i="20"/>
  <c r="AA308" i="20"/>
  <c r="S384" i="20"/>
  <c r="AA384" i="20" s="1"/>
  <c r="AA309" i="20"/>
  <c r="AA368" i="20"/>
  <c r="AA377" i="20" s="1"/>
  <c r="S385" i="20"/>
  <c r="AA385" i="20" s="1"/>
  <c r="AA310" i="20"/>
  <c r="S387" i="20"/>
  <c r="AA387" i="20" s="1"/>
  <c r="AA312" i="20"/>
  <c r="S388" i="20"/>
  <c r="AA388" i="20" s="1"/>
  <c r="AA313" i="20"/>
  <c r="AA378" i="20"/>
  <c r="S353" i="20"/>
  <c r="S355" i="20"/>
  <c r="S357" i="20"/>
  <c r="AA357" i="20" s="1"/>
  <c r="S358" i="20"/>
  <c r="AA358" i="20" s="1"/>
  <c r="S354" i="20"/>
  <c r="AA354" i="20" s="1"/>
  <c r="S352" i="20"/>
  <c r="AA352" i="20" s="1"/>
  <c r="S356" i="20"/>
  <c r="AA356" i="20" s="1"/>
  <c r="S350" i="20"/>
  <c r="S351" i="20"/>
  <c r="S359" i="20"/>
  <c r="AA274" i="20"/>
  <c r="AA286" i="20" s="1"/>
  <c r="S286" i="20"/>
  <c r="S107" i="20"/>
  <c r="S111" i="20" a="1"/>
  <c r="S111" i="20" s="1"/>
  <c r="S348" i="20" s="1"/>
  <c r="S409" i="20" l="1"/>
  <c r="AA409" i="20" s="1"/>
  <c r="S349" i="20"/>
  <c r="AA349" i="20" s="1"/>
  <c r="S383" i="20"/>
  <c r="AA383" i="20" s="1"/>
  <c r="AA394" i="20" s="1"/>
  <c r="S406" i="20"/>
  <c r="AA406" i="20" s="1"/>
  <c r="AA319" i="20"/>
  <c r="S415" i="20"/>
  <c r="AA415" i="20" s="1"/>
  <c r="AA157" i="20"/>
  <c r="S157" i="20"/>
  <c r="S395" i="20" s="1"/>
  <c r="S407" i="20"/>
  <c r="AA407" i="20" s="1"/>
  <c r="S411" i="20"/>
  <c r="AA411" i="20" s="1"/>
  <c r="AA355" i="20"/>
  <c r="AA351" i="20"/>
  <c r="AA350" i="20"/>
  <c r="S408" i="20"/>
  <c r="AA408" i="20" s="1"/>
  <c r="S410" i="20"/>
  <c r="AA410" i="20" s="1"/>
  <c r="AA353" i="20"/>
  <c r="AA359" i="20"/>
  <c r="S412" i="20"/>
  <c r="AA412" i="20" s="1"/>
  <c r="S413" i="20"/>
  <c r="AA413" i="20" s="1"/>
  <c r="S414" i="20"/>
  <c r="AA414" i="20" s="1"/>
  <c r="M44" i="23"/>
  <c r="D59" i="23" s="1"/>
  <c r="M52" i="23"/>
  <c r="D67" i="23" s="1"/>
  <c r="M46" i="23"/>
  <c r="D61" i="23" s="1"/>
  <c r="M50" i="23"/>
  <c r="D65" i="23" s="1"/>
  <c r="M48" i="23"/>
  <c r="D63" i="23" s="1"/>
  <c r="S404" i="20"/>
  <c r="AA348" i="20"/>
  <c r="M43" i="23"/>
  <c r="D58" i="23" s="1"/>
  <c r="M45" i="23"/>
  <c r="D60" i="23" s="1"/>
  <c r="AA111" i="20"/>
  <c r="AA123" i="20" s="1"/>
  <c r="AA361" i="20" s="1"/>
  <c r="S123" i="20"/>
  <c r="S360" i="20" s="1"/>
  <c r="S420" i="20" s="1"/>
  <c r="M51" i="23"/>
  <c r="D66" i="23" s="1"/>
  <c r="M47" i="23"/>
  <c r="D62" i="23" s="1"/>
  <c r="M75" i="23"/>
  <c r="D82" i="23" s="1"/>
  <c r="M49" i="23"/>
  <c r="D64" i="23" s="1"/>
  <c r="S394" i="20" l="1"/>
  <c r="S422" i="20" s="1"/>
  <c r="AA422" i="20" s="1"/>
  <c r="S361" i="20"/>
  <c r="M42" i="23"/>
  <c r="D57" i="23" s="1"/>
  <c r="S405" i="20"/>
  <c r="AA405" i="20" s="1"/>
  <c r="AA395" i="20"/>
  <c r="I11" i="36"/>
  <c r="C11" i="36"/>
  <c r="AA360" i="20"/>
  <c r="AA420" i="20"/>
  <c r="M41" i="23"/>
  <c r="D56" i="23" s="1"/>
  <c r="AA404" i="20"/>
  <c r="M76" i="23" l="1"/>
  <c r="D83" i="23" s="1"/>
  <c r="C12" i="36" s="1"/>
  <c r="S424" i="20"/>
  <c r="S416" i="20"/>
  <c r="AA416" i="20"/>
  <c r="AA424" i="20"/>
  <c r="M53" i="23"/>
  <c r="D68" i="23" s="1"/>
  <c r="M74" i="23"/>
  <c r="D81" i="23" l="1"/>
  <c r="C10" i="36" s="1"/>
  <c r="M78" i="23"/>
  <c r="D17" i="23"/>
  <c r="D18" i="23" s="1"/>
  <c r="I10" i="36" l="1"/>
  <c r="D85" i="23"/>
  <c r="C14" i="36" s="1"/>
  <c r="I14" i="36" l="1"/>
  <c r="C179" i="36" s="1" a="1"/>
  <c r="C179" i="3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<sst xmlns="http://schemas.openxmlformats.org/spreadsheetml/2006/main" count="8610" uniqueCount="498">
  <si>
    <t>Budget Impact Analysis Template</t>
  </si>
  <si>
    <t>Users will provide inputs for the market size, market shares, drug costs, administration costs, and companion testing costs (if applicable), and the template will calculate expenditures associated with current and future reimbursement scenarios relating to the indication of interest.</t>
  </si>
  <si>
    <r>
      <rPr>
        <b/>
        <sz val="12"/>
        <rFont val="Roboto Light"/>
      </rPr>
      <t>Enable macros</t>
    </r>
    <r>
      <rPr>
        <sz val="12"/>
        <rFont val="Roboto Light"/>
      </rPr>
      <t>: To simplify the viewing of this tool, and to clear user inputs, macros have been used. In order to ensure the full functionality of the tool, users must enable macros. If macros are not enabled the tool will be functional though irrelevant data and steps may be displayed. The scenario analysis section also requires the user to use the pre-built functionality though this macro simply copy and pastes the live results and therefore can be easily replicated by the user.</t>
    </r>
  </si>
  <si>
    <t>Fixed input or formula cell - user should not modify. Usually represents a current value or output cell</t>
  </si>
  <si>
    <t>User-modifiable cell where the user can input value</t>
  </si>
  <si>
    <t>User-modifiable cell where the user can select an alternative value from a dropdown menu</t>
  </si>
  <si>
    <t>Notes cell explaining the input parameter, including assumptions.</t>
  </si>
  <si>
    <t>Error</t>
  </si>
  <si>
    <t>Assumptions</t>
  </si>
  <si>
    <t>Parameter</t>
  </si>
  <si>
    <t>Assumption</t>
  </si>
  <si>
    <t>Market size</t>
  </si>
  <si>
    <t>Market size expansion</t>
  </si>
  <si>
    <t>Entry of new patients into the BIA</t>
  </si>
  <si>
    <t>Market shares</t>
  </si>
  <si>
    <t>Number of comparators</t>
  </si>
  <si>
    <t>The template will permit up to 10 comparator treatments.</t>
  </si>
  <si>
    <t>Time horizon</t>
  </si>
  <si>
    <t>The template will permit a 3, 4, or 5 year time horizon.</t>
  </si>
  <si>
    <t>Application of market shares in incidence based model</t>
  </si>
  <si>
    <t>Untreated as a comparator</t>
  </si>
  <si>
    <t>Some patients who meet the criteria for treatment may not receive a treatment and thus remain 'untreated'. When a new treatment is funded the proportion of patients who remain untreated may decrease even if active therapies currently exist. In this analysis untreated is therefore included as a comparator. The user must specify whether the size of the untreated population will be impacted by funding a new therapy.</t>
  </si>
  <si>
    <t>Costs</t>
  </si>
  <si>
    <t>Perspective</t>
  </si>
  <si>
    <t>The base case perspective for the analysis is that of the public drug payer. Users may consider a broader healthcare payer perspective, when appropriate, by including administration and/or companion diagnostic testing costs.</t>
  </si>
  <si>
    <t>As it is difficult to determine how long the current prevalent cohort has been on therapy, drug costs for all comparators other than the drug under review in a prevalence-based model should represent average drug costs and be equal across all years.</t>
  </si>
  <si>
    <t>Discounting and inflation</t>
  </si>
  <si>
    <t>Mark-ups and dispensing fees</t>
  </si>
  <si>
    <t xml:space="preserve">Proportion receiving subsequent therapy </t>
  </si>
  <si>
    <t>In a prevalence based model it is assumed the proportion who require subsequent therapy each year is constant over time</t>
  </si>
  <si>
    <t>Additional assumptions implemented by the user</t>
  </si>
  <si>
    <t>Inputs - Market Size</t>
  </si>
  <si>
    <r>
      <t>Step 1.</t>
    </r>
    <r>
      <rPr>
        <sz val="11"/>
        <color theme="1"/>
        <rFont val="Roboto Light"/>
      </rPr>
      <t xml:space="preserve"> Establish market size</t>
    </r>
  </si>
  <si>
    <t>Notes</t>
  </si>
  <si>
    <t>User Input</t>
  </si>
  <si>
    <t>Reference</t>
  </si>
  <si>
    <t>Current value</t>
  </si>
  <si>
    <t>Drug characteristics</t>
  </si>
  <si>
    <t>Is the drug under review an oncology or non-oncology product?</t>
  </si>
  <si>
    <t>This is used to determine the size of the NIHB population</t>
  </si>
  <si>
    <t>Population size</t>
  </si>
  <si>
    <t>Pan Canadian</t>
  </si>
  <si>
    <t>Newfoundland and Labrador</t>
  </si>
  <si>
    <t>Prince Edward Island</t>
  </si>
  <si>
    <t>Nova Scotia</t>
  </si>
  <si>
    <t>New Brunswick</t>
  </si>
  <si>
    <t>Ontario</t>
  </si>
  <si>
    <t>Manitoba</t>
  </si>
  <si>
    <t>Saskatchewan</t>
  </si>
  <si>
    <t>Alberta</t>
  </si>
  <si>
    <t>British Columbia</t>
  </si>
  <si>
    <t>NIHB</t>
  </si>
  <si>
    <t>Jurisdiction size</t>
  </si>
  <si>
    <t>Statistics Canada Table: 17-10-0005-01 and 2023 NIHB Annual report Population estimates for 2023. Accessed April 11,2024</t>
  </si>
  <si>
    <t>Population growth rate</t>
  </si>
  <si>
    <t xml:space="preserve">Statistics Canada. Table: 17-10-0005-01. Calculated based on the average % change year to year from 2019-2023. </t>
  </si>
  <si>
    <t>Is the market size based on prevalence, incidence or incidence plus a bolus of patients?</t>
  </si>
  <si>
    <t>pan-Canadian</t>
  </si>
  <si>
    <t>What is the percentage increase in the prevalence/incidence over time?</t>
  </si>
  <si>
    <t>If the rate is constant (i.e F30 = 'Yes') then skip this question.</t>
  </si>
  <si>
    <t>Is a companion diagnostic required to determine eligibility for the drug under review?</t>
  </si>
  <si>
    <t xml:space="preserve"> </t>
  </si>
  <si>
    <t>Percentage of population</t>
  </si>
  <si>
    <t>`</t>
  </si>
  <si>
    <t>Testing uptake in eligible population</t>
  </si>
  <si>
    <t xml:space="preserve">This is used to determine the cost of companion testing only. </t>
  </si>
  <si>
    <t>What proportion of eligible patients are currently tested?</t>
  </si>
  <si>
    <t>What proportion of eligible patients will be tested in the first year of drug coverage?</t>
  </si>
  <si>
    <t>What proportion of eligible patients will be tested in the second year of drug coverage?</t>
  </si>
  <si>
    <t>What proportion of eligible patients will be tested in the third year of drug coverage?</t>
  </si>
  <si>
    <t>What proportion of eligible patients will be tested in the fourth year of drug coverage?</t>
  </si>
  <si>
    <t>What is the probability the test is positive?</t>
  </si>
  <si>
    <t>Age distribution (needed for estimating coverage rates)</t>
  </si>
  <si>
    <t>The age distribution specified here is used to determine coverage rates only as coverage is expected to vary most based on these age cut offs.</t>
  </si>
  <si>
    <t>Total</t>
  </si>
  <si>
    <t>Coverage rates by age</t>
  </si>
  <si>
    <t>Overall public coverage rate, weighted by age</t>
  </si>
  <si>
    <t>Population Outputs</t>
  </si>
  <si>
    <t>Population size Baseline (2024)</t>
  </si>
  <si>
    <t>Population size Year 1 (2025)</t>
  </si>
  <si>
    <t>Population size Year 2 (2026)</t>
  </si>
  <si>
    <t>Population size Year 3 (2027)</t>
  </si>
  <si>
    <t>Population size Year 4 (2028)</t>
  </si>
  <si>
    <t>Population size Year 5 (2029)</t>
  </si>
  <si>
    <t>Prevalence</t>
  </si>
  <si>
    <t>Number of Prevalent Patients at Baseline</t>
  </si>
  <si>
    <t>Number of Prevalent Patients, Year 1</t>
  </si>
  <si>
    <t>Number of Prevalent Patients, Year 2</t>
  </si>
  <si>
    <t>Number of Prevalent Patients, Year 3</t>
  </si>
  <si>
    <t>Number of Prevalent Patients, Year 4</t>
  </si>
  <si>
    <t>Number of Prevalent Patients, Year 5</t>
  </si>
  <si>
    <t>Incidence</t>
  </si>
  <si>
    <t>Number of Incidence Patients at Baseline</t>
  </si>
  <si>
    <t>Number of Incident Patients, Year 1</t>
  </si>
  <si>
    <t>Number of Incident Patients, Year 2</t>
  </si>
  <si>
    <t>Number of Incident Patients, Year 3</t>
  </si>
  <si>
    <t>Number of Incident Patients, Year 4</t>
  </si>
  <si>
    <t>Number of Incident Patients, Year 5</t>
  </si>
  <si>
    <t>Population Size Baseline Year</t>
  </si>
  <si>
    <t>Population Size Year 1</t>
  </si>
  <si>
    <t>Population Size Year 2</t>
  </si>
  <si>
    <t>Population Size Year 3</t>
  </si>
  <si>
    <t>Population Size Year 4</t>
  </si>
  <si>
    <t>Population Size Year 5</t>
  </si>
  <si>
    <t>Population eligible for testing (if applicable)</t>
  </si>
  <si>
    <t>Baseline</t>
  </si>
  <si>
    <t>Year 1</t>
  </si>
  <si>
    <t>Year 2</t>
  </si>
  <si>
    <t>Year 3</t>
  </si>
  <si>
    <t>Year 4</t>
  </si>
  <si>
    <t>Year 5</t>
  </si>
  <si>
    <t>Population size with coverage rates</t>
  </si>
  <si>
    <t xml:space="preserve">The user must specify what percentage of the cohort the subgroup applies to. If the subgroups are mutually exclusive (meaning a patient cannot be considered in both subgroups) then the percentages should sum to 100%. If they sum to less than 100% then the user assumes any patients not covered by these subgroups are ineligible for treatment. If the subgroups are not mutually exclusive the user must ensure no double counting occurs when deriving data for the epidemiological filters. </t>
  </si>
  <si>
    <t>Weighted average</t>
  </si>
  <si>
    <t>Filter applied to remaining patients</t>
  </si>
  <si>
    <t>Weighted average calculation</t>
  </si>
  <si>
    <t>Patient Flow (Incidence)</t>
  </si>
  <si>
    <t>Select Jurisdiction you wish to apply filters to:</t>
  </si>
  <si>
    <t>pan Canadian</t>
  </si>
  <si>
    <t>Size of population</t>
  </si>
  <si>
    <t>Incident population</t>
  </si>
  <si>
    <t>Total for each subgroup</t>
  </si>
  <si>
    <t>Total derived by applying filters to each subgroup</t>
  </si>
  <si>
    <t>Total derived using 'weighted' average</t>
  </si>
  <si>
    <t>What proportion of the population do the filters apply to?</t>
  </si>
  <si>
    <t>Patient Flow (Prevalence)</t>
  </si>
  <si>
    <t>Prevalent population</t>
  </si>
  <si>
    <t>Outputs - Patient flow</t>
  </si>
  <si>
    <t>This sheets allows the user to visual patient flow to ensure the numbers calculated match expectations</t>
  </si>
  <si>
    <t>Jurisdiction code</t>
  </si>
  <si>
    <r>
      <t xml:space="preserve">Filters applied to </t>
    </r>
    <r>
      <rPr>
        <b/>
        <sz val="16"/>
        <color theme="1"/>
        <rFont val="Roboto Light"/>
      </rPr>
      <t>incidence</t>
    </r>
    <r>
      <rPr>
        <sz val="16"/>
        <color theme="1"/>
        <rFont val="Roboto Light"/>
      </rPr>
      <t xml:space="preserve"> (not applicable if a prevalence based model has been selected)</t>
    </r>
  </si>
  <si>
    <r>
      <t xml:space="preserve">Filters applied to </t>
    </r>
    <r>
      <rPr>
        <b/>
        <sz val="16"/>
        <color theme="1"/>
        <rFont val="Roboto Light"/>
      </rPr>
      <t>prevalence</t>
    </r>
    <r>
      <rPr>
        <sz val="16"/>
        <color theme="1"/>
        <rFont val="Roboto Light"/>
      </rPr>
      <t xml:space="preserve"> (not applicable if an incidence only based model has been selected)</t>
    </r>
  </si>
  <si>
    <t>Percentage applied</t>
  </si>
  <si>
    <t>Starting population</t>
  </si>
  <si>
    <t>Testing uptake</t>
  </si>
  <si>
    <t>Percentage who test positive</t>
  </si>
  <si>
    <t>Total patients eleigible for treatment 
(baseline year)</t>
  </si>
  <si>
    <t>Inputs - Drug Names</t>
  </si>
  <si>
    <r>
      <t>Step 2.</t>
    </r>
    <r>
      <rPr>
        <sz val="11"/>
        <color theme="1"/>
        <rFont val="Roboto Light"/>
      </rPr>
      <t xml:space="preserve"> Enter drug names and the number of comparators</t>
    </r>
  </si>
  <si>
    <t>What is the name of the drug under review (DUR)?</t>
  </si>
  <si>
    <t>Enter the number of comparators (between 0 and 10)</t>
  </si>
  <si>
    <t xml:space="preserve">If 0 is selected then there is no active therapy </t>
  </si>
  <si>
    <t xml:space="preserve">Enter the names of all comparators to be included in the analysis </t>
  </si>
  <si>
    <t xml:space="preserve">Inputs - Market Shares </t>
  </si>
  <si>
    <r>
      <t xml:space="preserve">Step 3. </t>
    </r>
    <r>
      <rPr>
        <sz val="11"/>
        <color theme="1"/>
        <rFont val="Roboto Light"/>
      </rPr>
      <t>Input market shares</t>
    </r>
  </si>
  <si>
    <t>For reimbursement review BIAs, 4 years of data must be presented: a 1-year baseline period and a 3-year forecast period in the base case. If the full implementation is expected to extend beyond 3 years, a longer time horizon may be submitted. First, select the desired time horizon for the analysis.</t>
  </si>
  <si>
    <t>User Input (pan-Can)</t>
  </si>
  <si>
    <t>User Input (jurisdiction-specific)</t>
  </si>
  <si>
    <t>What is the time horizon of the analysis?</t>
  </si>
  <si>
    <t>Reference scenario</t>
  </si>
  <si>
    <t xml:space="preserve">Year 2 </t>
  </si>
  <si>
    <t>Untreated</t>
  </si>
  <si>
    <t>New drug scenario</t>
  </si>
  <si>
    <t>Current Value</t>
  </si>
  <si>
    <t>Drug Name</t>
  </si>
  <si>
    <t>Output - Market Dynamics</t>
  </si>
  <si>
    <t>In the Inputs-Market Shares sheet, the market shares for each drug including the drug under review were entered under two scenarios; the Reference scenario and the New Drug scenario.</t>
  </si>
  <si>
    <t>Warnings are provided for information purposes only.  If the market is unstable, it may be worth re-validating the estimates of market share or extending the time horizon of the analysis.</t>
  </si>
  <si>
    <t>Implied Capture Rates for NewDrug</t>
  </si>
  <si>
    <r>
      <rPr>
        <b/>
        <sz val="11"/>
        <color theme="1"/>
        <rFont val="Roboto Light"/>
      </rPr>
      <t>Step 4.</t>
    </r>
    <r>
      <rPr>
        <sz val="11"/>
        <color theme="1"/>
        <rFont val="Roboto Light"/>
      </rPr>
      <t xml:space="preserve"> Enter unit drug cost of all drugs to calculate annual costs</t>
    </r>
  </si>
  <si>
    <t>Unit Cost</t>
  </si>
  <si>
    <t>% Price reduction (if applicable)</t>
  </si>
  <si>
    <t>Unit cost (with rebate)</t>
  </si>
  <si>
    <t>Per (unit amount)</t>
  </si>
  <si>
    <t>Unit type</t>
  </si>
  <si>
    <t>Reference (if applicable)</t>
  </si>
  <si>
    <t>DUR</t>
  </si>
  <si>
    <t>mg</t>
  </si>
  <si>
    <t>Drug A</t>
  </si>
  <si>
    <t>Drug B</t>
  </si>
  <si>
    <t>Days per year:</t>
  </si>
  <si>
    <t>Weeks per year:</t>
  </si>
  <si>
    <t>Days per month:</t>
  </si>
  <si>
    <t>Treatment</t>
  </si>
  <si>
    <t>Dose required each administration as per product monograph</t>
  </si>
  <si>
    <t>Number of units required (assuming wastage)</t>
  </si>
  <si>
    <t>Number of administrations per 28 days</t>
  </si>
  <si>
    <t>% who miss dose (IV therapies)</t>
  </si>
  <si>
    <t>Cost per 28 days</t>
  </si>
  <si>
    <t>Cost per month</t>
  </si>
  <si>
    <t>Average costs in year 1</t>
  </si>
  <si>
    <t>Average costs in year 2</t>
  </si>
  <si>
    <t>Average costs in year 3</t>
  </si>
  <si>
    <t>Inputs - Total Drug Costs</t>
  </si>
  <si>
    <r>
      <rPr>
        <b/>
        <sz val="11"/>
        <color theme="1"/>
        <rFont val="Roboto Light"/>
      </rPr>
      <t>Step 5.</t>
    </r>
    <r>
      <rPr>
        <sz val="11"/>
        <color theme="1"/>
        <rFont val="Roboto Light"/>
      </rPr>
      <t xml:space="preserve"> Enter annual costs for all drugs</t>
    </r>
  </si>
  <si>
    <t xml:space="preserve">User Input </t>
  </si>
  <si>
    <t>In a prevalence-based model comparator drug costs should be equal in all years.</t>
  </si>
  <si>
    <t>Inputs - Subsequent therapy costs</t>
  </si>
  <si>
    <r>
      <rPr>
        <b/>
        <sz val="11"/>
        <color theme="1"/>
        <rFont val="Roboto Light"/>
      </rPr>
      <t>Step 6.</t>
    </r>
    <r>
      <rPr>
        <sz val="11"/>
        <color theme="1"/>
        <rFont val="Roboto Light"/>
      </rPr>
      <t xml:space="preserve"> Enter subsequent therapy costs</t>
    </r>
  </si>
  <si>
    <t>Do you want to include subsequent therapy costs?</t>
  </si>
  <si>
    <t>If no, please proceed to 'Inputs-Additional Costs'</t>
  </si>
  <si>
    <t>Note for prevalence based models the 'average' cost takes into account the proportion who require subsequent therapy each year. For example, if 10% of patients require subsequent therapy each year and subsequent therapy costs $10,000 per year on average then the average annual drug spend will be $1,000 (10% of $10,000) each year.</t>
  </si>
  <si>
    <t>If subsequent therapy costs are expected to be jurisdictionally specific, fill in columns H to Q. If estimates are expected to be the same across all jurisdictions then only column F should be filled in as the default (pan-Canadian) value.</t>
  </si>
  <si>
    <t>If drug costs are expected to be jurisdictionally specific, fill in columns H to Q. If estimates are expected to be the same across all jurisdictions then only column F should be filled in as the default (pan-Canadian) value.</t>
  </si>
  <si>
    <t>Inputs - Administration Costs</t>
  </si>
  <si>
    <r>
      <rPr>
        <b/>
        <sz val="11"/>
        <color theme="1"/>
        <rFont val="Roboto Light"/>
      </rPr>
      <t xml:space="preserve">Step 7. </t>
    </r>
    <r>
      <rPr>
        <sz val="11"/>
        <color theme="1"/>
        <rFont val="Roboto Light"/>
      </rPr>
      <t>Enter administration costs (if applicable)</t>
    </r>
  </si>
  <si>
    <t>Are there any healthcare resources associated with administration?</t>
  </si>
  <si>
    <t>Costs associated with administration (per administration)</t>
  </si>
  <si>
    <t>If administration costs are expected to be jurisdictionally specific, fill in columns H to Q. If estimates are expected to be the same across all jurisdictions then only column F should be filled in as the default (pan-Canadian) value.</t>
  </si>
  <si>
    <t>Administration frequency</t>
  </si>
  <si>
    <t>Number of administrations in year 1</t>
  </si>
  <si>
    <r>
      <rPr>
        <b/>
        <sz val="11"/>
        <color theme="1"/>
        <rFont val="Roboto Light"/>
      </rPr>
      <t xml:space="preserve">Step 8. </t>
    </r>
    <r>
      <rPr>
        <sz val="11"/>
        <color theme="1"/>
        <rFont val="Roboto Light"/>
      </rPr>
      <t>Enter testing costs (if applicable)</t>
    </r>
  </si>
  <si>
    <t>Size of the population eligible for testing in baseline year</t>
  </si>
  <si>
    <t>No user input is required here but the size of the population elgible for testing is shown to the right based on what percentage of individuals with the disease under review are eligible for testing and the size of the incident/prevalent cohort specified in the 'Inputs - Market Size' sheet.</t>
  </si>
  <si>
    <t>Size of the population eligible for testing in year 1</t>
  </si>
  <si>
    <t>Size of the population eligible for testing in year 2</t>
  </si>
  <si>
    <t>Size of the population eligible for testing in year 3</t>
  </si>
  <si>
    <t>Size of the population eligible for testing in year 4</t>
  </si>
  <si>
    <t>Size of the population eligible for testing in year 5</t>
  </si>
  <si>
    <t>Cost of test</t>
  </si>
  <si>
    <t>Results</t>
  </si>
  <si>
    <t>Jurisdiction</t>
  </si>
  <si>
    <t>Yes</t>
  </si>
  <si>
    <t>No</t>
  </si>
  <si>
    <t>Drug Costs Only Budget Impact Results-Summary</t>
  </si>
  <si>
    <t>Reference Scenario</t>
  </si>
  <si>
    <t>New Drug Scenario</t>
  </si>
  <si>
    <t>Net Budget Impact</t>
  </si>
  <si>
    <t>*Note: Negative values reflect cost savings</t>
  </si>
  <si>
    <t>Patient Numbers</t>
  </si>
  <si>
    <t>Drug costs</t>
  </si>
  <si>
    <t>Budget Impact- Drug Costs only</t>
  </si>
  <si>
    <t>Budget impact - including all user selected costs</t>
  </si>
  <si>
    <t>Drug cost</t>
  </si>
  <si>
    <t>Subsequent therapy costs</t>
  </si>
  <si>
    <t>Administration costs</t>
  </si>
  <si>
    <t>Testing costs</t>
  </si>
  <si>
    <t>Budget impact</t>
  </si>
  <si>
    <t>Live Results</t>
  </si>
  <si>
    <t>Base Case Results</t>
  </si>
  <si>
    <t>Scenario analysis 1</t>
  </si>
  <si>
    <t>Make the relevant changes specified in these cells.</t>
  </si>
  <si>
    <t>Name of parameter to change</t>
  </si>
  <si>
    <t>Worksheet where parameter was changed</t>
  </si>
  <si>
    <t>Cell reference where parameter was changed</t>
  </si>
  <si>
    <t>New parameter</t>
  </si>
  <si>
    <t>Scenario Analysis 1 Results</t>
  </si>
  <si>
    <t>Change from base case</t>
  </si>
  <si>
    <t>Scenario analysis 2</t>
  </si>
  <si>
    <t>Scenario Analysis 2 Results</t>
  </si>
  <si>
    <t>Scenario analysis 3</t>
  </si>
  <si>
    <t>Scenario Analysis 3 Results</t>
  </si>
  <si>
    <t>Scenario analysis 4</t>
  </si>
  <si>
    <t>Scenario Analysis 4 Results</t>
  </si>
  <si>
    <t>Scenario analysis 5</t>
  </si>
  <si>
    <t>Scenario Analysis 5 Results</t>
  </si>
  <si>
    <t xml:space="preserve">Throughout the sheet the user can enter references in the highlighted cells. Please provide the full references here.
</t>
  </si>
  <si>
    <t>New drug Scenario</t>
  </si>
  <si>
    <t>Newfoundland And Labrador</t>
  </si>
  <si>
    <t>Market size by year</t>
  </si>
  <si>
    <t>First year (initiation year)</t>
  </si>
  <si>
    <t>Second year</t>
  </si>
  <si>
    <t>Third year</t>
  </si>
  <si>
    <t>Fourth year</t>
  </si>
  <si>
    <t>Fifth year</t>
  </si>
  <si>
    <t>First year on treatment in BIA</t>
  </si>
  <si>
    <t xml:space="preserve"> Year 5</t>
  </si>
  <si>
    <t>Second year on treatment in BIA</t>
  </si>
  <si>
    <t>Third year on treatment in BIA</t>
  </si>
  <si>
    <t>Fourth year on treatment in BIA</t>
  </si>
  <si>
    <t>Fifth year of therapy</t>
  </si>
  <si>
    <t>Budget Impact</t>
  </si>
  <si>
    <t>Check</t>
  </si>
  <si>
    <t>Cost results start</t>
  </si>
  <si>
    <t>Drug Costs</t>
  </si>
  <si>
    <t>Subsequent Drug Costs</t>
  </si>
  <si>
    <t>Non-Drug Cost Categories</t>
  </si>
  <si>
    <t>Administration Costs</t>
  </si>
  <si>
    <t>Testing Costs</t>
  </si>
  <si>
    <t>Fifth year on treatment in BIA</t>
  </si>
  <si>
    <t>Prevalence or incidence based approach</t>
  </si>
  <si>
    <t>Drug Costs+Subsequent Therapy Costs</t>
  </si>
  <si>
    <t>check</t>
  </si>
  <si>
    <t>Subsequent Therapy Costs</t>
  </si>
  <si>
    <t>Drug Cost Totals + Admin Costs</t>
  </si>
  <si>
    <t>Total (by drug no testing costs)</t>
  </si>
  <si>
    <t>Total (disaggregated including testing)</t>
  </si>
  <si>
    <t>Incidence with bolus of prevalent patients</t>
  </si>
  <si>
    <t>Incidence derived using prevalence</t>
  </si>
  <si>
    <t>Oncology</t>
  </si>
  <si>
    <t>Non-oncology</t>
  </si>
  <si>
    <t>Oral/take home</t>
  </si>
  <si>
    <t>Intravenous</t>
  </si>
  <si>
    <t>g</t>
  </si>
  <si>
    <t>mcg</t>
  </si>
  <si>
    <t>single dose (e.g., prefilled pen)</t>
  </si>
  <si>
    <t>other</t>
  </si>
  <si>
    <t>Defaults</t>
  </si>
  <si>
    <t>Note these 0s are required for resetting defaults</t>
  </si>
  <si>
    <t>Unadjusted</t>
  </si>
  <si>
    <t>Not applicable-captured in unadjusted estimates</t>
  </si>
  <si>
    <t>Onc, oral/takehome</t>
  </si>
  <si>
    <t>Onc, oral/intravenous</t>
  </si>
  <si>
    <t>NIHB % change from2022 to 2023. Source: https://www.sac-isc.gc.ca/eng/1713194236054/1713194280612</t>
  </si>
  <si>
    <t>% of population</t>
  </si>
  <si>
    <t>Code</t>
  </si>
  <si>
    <t>NIHB Population Size 2022/2023 Annual report. Pop size in March 2023. Source: https://www.sac-isc.gc.ca/eng/1713194236054/1713194280612#sec2</t>
  </si>
  <si>
    <t>Atlantic</t>
  </si>
  <si>
    <t>QC</t>
  </si>
  <si>
    <t>ON</t>
  </si>
  <si>
    <t>MB</t>
  </si>
  <si>
    <t>SK</t>
  </si>
  <si>
    <t>AB</t>
  </si>
  <si>
    <t>BC</t>
  </si>
  <si>
    <t>YK</t>
  </si>
  <si>
    <t>NWT</t>
  </si>
  <si>
    <t>Nunavut</t>
  </si>
  <si>
    <t>Total of all regions (from report)</t>
  </si>
  <si>
    <t>Total of all regions (sum check)</t>
  </si>
  <si>
    <t>Male</t>
  </si>
  <si>
    <t>Female</t>
  </si>
  <si>
    <t>Age group</t>
  </si>
  <si>
    <t>0-4</t>
  </si>
  <si>
    <t>5-9</t>
  </si>
  <si>
    <t>10-14</t>
  </si>
  <si>
    <t>15-19</t>
  </si>
  <si>
    <t>20-24</t>
  </si>
  <si>
    <t>25-29</t>
  </si>
  <si>
    <t>30-34</t>
  </si>
  <si>
    <t>35-39</t>
  </si>
  <si>
    <t>40-44</t>
  </si>
  <si>
    <t>45-49</t>
  </si>
  <si>
    <t>50-54</t>
  </si>
  <si>
    <t>55-59</t>
  </si>
  <si>
    <t>60-64</t>
  </si>
  <si>
    <t>65+</t>
  </si>
  <si>
    <t>Atlantic Adjustment</t>
  </si>
  <si>
    <t>Atlantic Calculation</t>
  </si>
  <si>
    <t>Weighted</t>
  </si>
  <si>
    <t>PEI</t>
  </si>
  <si>
    <t>NIHB population (Atlantic population, by jurisdiction)</t>
  </si>
  <si>
    <t>Geography</t>
  </si>
  <si>
    <t>Canada</t>
  </si>
  <si>
    <t>Quebec</t>
  </si>
  <si>
    <t>Yukon</t>
  </si>
  <si>
    <t>Northwest Territories 8</t>
  </si>
  <si>
    <t>Nunavut 8</t>
  </si>
  <si>
    <t>Check Atlantic</t>
  </si>
  <si>
    <t>Pan Can check</t>
  </si>
  <si>
    <t>Gender</t>
  </si>
  <si>
    <t>Total - gender</t>
  </si>
  <si>
    <t>Men+</t>
  </si>
  <si>
    <t>Women+</t>
  </si>
  <si>
    <t>Age group 3 6</t>
  </si>
  <si>
    <t>Persons</t>
  </si>
  <si>
    <t>0 to 4 years</t>
  </si>
  <si>
    <t>5 to 9 years</t>
  </si>
  <si>
    <t>10 to 14 years</t>
  </si>
  <si>
    <t>15 to 19 years</t>
  </si>
  <si>
    <t>20 to 24 years</t>
  </si>
  <si>
    <t>25 to 29 years</t>
  </si>
  <si>
    <t>30 to 34 years</t>
  </si>
  <si>
    <t>35 to 39 years</t>
  </si>
  <si>
    <t>40 to 44 years</t>
  </si>
  <si>
    <t>45 to 49 years</t>
  </si>
  <si>
    <t>50 to 54 years</t>
  </si>
  <si>
    <t>55 to 59 years</t>
  </si>
  <si>
    <t>60 to 64 years</t>
  </si>
  <si>
    <t>Population estimates on July 1, by age and gender 1 2 3 4 5</t>
  </si>
  <si>
    <t>Frequency: Annual</t>
  </si>
  <si>
    <t>Table: 17-10-0005-01 (formerly CANSIM 051-0001)</t>
  </si>
  <si>
    <t>Release date: 2024-02-21</t>
  </si>
  <si>
    <t>Geography: Canada, Province or territory</t>
  </si>
  <si>
    <t>Northwest Territories 7</t>
  </si>
  <si>
    <t>Nunavut 7</t>
  </si>
  <si>
    <t>Year</t>
  </si>
  <si>
    <t>All ages</t>
  </si>
  <si>
    <t>65 to 69 years</t>
  </si>
  <si>
    <t>70 to 74 years</t>
  </si>
  <si>
    <t>75 to 79 years</t>
  </si>
  <si>
    <t>80 to 84 years</t>
  </si>
  <si>
    <t>85 to 89 years</t>
  </si>
  <si>
    <t>90 to 94 years</t>
  </si>
  <si>
    <t>95 to 99 years</t>
  </si>
  <si>
    <t>100 years and older</t>
  </si>
  <si>
    <t>Footnotes:</t>
  </si>
  <si>
    <t>Postcensal estimates are based on the 2021 Census counts adjusted for census net undercoverage (CNU) (including adjustment for incompletely enumerated reserves and settlements (IERS)) and the components of demographic growth that occurred since that census. Intercensal estimates are produced using counts from two consecutive censuses adjusted for CNU (including IERS) and postcensal estimates.</t>
  </si>
  <si>
    <t>Estimates are final intercensal up to 2020, final postcensal for 2021, updated postcensal for 2022 and preliminary postcensal for 2023.</t>
  </si>
  <si>
    <t>Data for persons aged 90 to 100 years and older will be available from 2001.</t>
  </si>
  <si>
    <t>The population growth, which is used to calculate population estimates, is comprised of the natural growth (Tables 17100006 and 17100016), international migration (Table 17100014) and interprovincial migration (Table 17100015).</t>
  </si>
  <si>
    <t>The demographic estimates now incorporate the concept of gender, which was first introduced in the 2021 Census of Population. Gender refers to an individual's personal and social identity as a man, woman or non-binary person (a person who is not exclusively a man or a woman). Demographic estimates are available for the gender category Men+"</t>
  </si>
  <si>
    <t xml:space="preserve"> which includes men (and/or boys)</t>
  </si>
  <si>
    <t xml:space="preserve"> as well as some non-binary persons</t>
  </si>
  <si>
    <t xml:space="preserve"> and for the gender category “Women+" category</t>
  </si>
  <si>
    <t xml:space="preserve"> which includes women (and/or girls)</t>
  </si>
  <si>
    <t xml:space="preserve"> as well as some non-binary persons. For the sake of uniformity</t>
  </si>
  <si>
    <t xml:space="preserve"> all data products from the Demographic Estimates Program now adopt the term ‘gender’ for all years and periods. Prior to 2021</t>
  </si>
  <si>
    <t xml:space="preserve"> the demographic estimates are based on the concept of sex at birth. Although gender and sex at birth are two different concepts</t>
  </si>
  <si>
    <t xml:space="preserve"> this change does not cause a significant break in the trend because the two concepts produce very similar distributions. Population estimates by age and sex at birth are available upon request (please contact statcan.demography-demographie.statcan@statcan.gc.ca)."</t>
  </si>
  <si>
    <t>Age at last birthday in years.</t>
  </si>
  <si>
    <t>Prior to 1991, only estimates of population for Northwest Territories and Nunavut combined are available.</t>
  </si>
  <si>
    <t>How to cite: Statistics Canada. Table 17-10-0005-01  Population estimates on July 1, by age and gender</t>
  </si>
  <si>
    <t>https://www150.statcan.gc.ca/t1/tbl1/en/tv.action?pid=1710000501</t>
  </si>
  <si>
    <t>Stats Canada, 65+ compresed</t>
  </si>
  <si>
    <t>Total population of CDA-AMC-participating provinces</t>
  </si>
  <si>
    <t>NIHB Pop, March 2023 from 2022/2023 Annual report, Atlantic adjusted</t>
  </si>
  <si>
    <t>Table 1. Population size-non-oncology. NIHB clients removed from jurisdictional estimates. NIHB size adjusted to remove Ontario subset</t>
  </si>
  <si>
    <t>Canada-jurisdictions + NIHB</t>
  </si>
  <si>
    <t>Table 2. Population size-IV oncology. Not NIHB adjusted (NIHB does not fund IV oncology)</t>
  </si>
  <si>
    <t>Table 3. Population size-oncology. NIHB clients removed from jurisdictional estimates (apart from ON subset, AB and SK). NIHB size adjusted to remove Ontario subset, AB and SK.</t>
  </si>
  <si>
    <t>2020/2019</t>
  </si>
  <si>
    <t>2021/2020</t>
  </si>
  <si>
    <t>2022/2021</t>
  </si>
  <si>
    <t>2023/2022</t>
  </si>
  <si>
    <t>avergage</t>
  </si>
  <si>
    <t>growth rate (100%-avg)</t>
  </si>
  <si>
    <t>Pull table</t>
  </si>
  <si>
    <t>What proportion of eligible patients will be tested in the fifth year of drug coverage?</t>
  </si>
  <si>
    <t>Proportion 18+</t>
  </si>
  <si>
    <t>Proportion with moderate to high severity condition</t>
  </si>
  <si>
    <t>Epidemiological filter</t>
  </si>
  <si>
    <t>This budget impact analysis (BIA) template was developed by Canada's Drug Agency to provide users with a structured series of inputs that allow for the derivation of the budget impact resulting from adding a new treatment to an existing mix of treatments.  The template adheres to the Application Requirements for BIAs outlined in the Procedures for Reimbursement Reviews.</t>
  </si>
  <si>
    <t>How to Use This Excel Tool</t>
  </si>
  <si>
    <t>Do not use on a web browser platform. This tool is intended for use within the desktop Microsoft Excel app.</t>
  </si>
  <si>
    <r>
      <rPr>
        <b/>
        <sz val="12"/>
        <rFont val="Roboto Light"/>
      </rPr>
      <t>Navigation</t>
    </r>
    <r>
      <rPr>
        <sz val="12"/>
        <rFont val="Roboto Light"/>
      </rPr>
      <t>: The template has worksheet tabs at the bottom of the screen. To complete the template, the user progresses through the Inputs worksheets in a stepwise fashion. The tabs for the 9 Inputs worksheets have “Inputs” at the beginning and are in medium blue, the calculations worksheets for the provinces and NIHB are in light blue, the outputs worksheets have “Outputs” at the beginning and are in dark blue, the remaining worksheets at the end have no color and contain data used to inform some of the calculations. After entering all input values in the Inputs sheets, the results of the analysis can be viewed on the Results sheet.</t>
    </r>
  </si>
  <si>
    <r>
      <rPr>
        <b/>
        <sz val="12"/>
        <rFont val="Roboto Light"/>
      </rPr>
      <t>Model Legend</t>
    </r>
    <r>
      <rPr>
        <sz val="12"/>
        <rFont val="Roboto Light"/>
      </rPr>
      <t xml:space="preserve">: On each of the respective Inputs worksheets in the tool, the input cells for each modifiable input parameter are denoted in light blue under User Input (User Input is denoted at the top of the Worksheet to denote to column(s) where user input can be entered. </t>
    </r>
  </si>
  <si>
    <t>There may be instances when the tool is used incorrectly and is expected to produce erroneous results. In such instances, either an "Error" message or cells with red font are programmed to appear.</t>
  </si>
  <si>
    <r>
      <rPr>
        <b/>
        <sz val="12"/>
        <rFont val="Roboto Light"/>
      </rPr>
      <t>Saving the model</t>
    </r>
    <r>
      <rPr>
        <sz val="12"/>
        <rFont val="Roboto Light"/>
      </rPr>
      <t>: As with any file in Excel, this tool must be saved if any changes are made that need to be retained. Multiple versions of the tool may be saved to handle different scenarios or input parameters. Using File/Save As allows the user to save multiple versions of the tool under different file names.</t>
    </r>
  </si>
  <si>
    <t>The template will permit both a static budget impact analysis (BIA), in which the population size only increases due to population growth across the time horizon, and a dynamic BIA, in which the incidence or prevalence of a condition can change over time.</t>
  </si>
  <si>
    <t>All new patients (i.e., new incident patients in an incidence based model, or new cases entering due to population growth or an increase in prevalence or incidence) enter at the beginning of the year and therefore incur the full cost of the year in which they enter the BIA.</t>
  </si>
  <si>
    <t>When an incidence based model is selected, the market shares only apply to patients who enter the BIA that year. Patients who were diagnosed in prior years are assumed to not be considered for the new treatment. If treatment switching is relevant,  a prevalence based model should be considered.</t>
  </si>
  <si>
    <t>Drug costs in a prevalence-based model</t>
  </si>
  <si>
    <t xml:space="preserve">Over the time horizon, costs are neither discounted or inflated. </t>
  </si>
  <si>
    <t>Mark-ups and dispensing fees are excluded.</t>
  </si>
  <si>
    <t>o arrive at the size of the target population, users must first determine the type of epidemiological approach to use, a prevalence, incidence, incidence derived through prevalence, or incidence plus bolus-based approach. 
Once this is determined, the user needs to specify the proportion of the population who meet the criteria to be considered eligible for the drug under review.
If a companion diagnostic test is required to become eligible for the drug under review, the user can specify testing uptake and diagnostic accuracy.
The user also needs to specify the drug coverage rate for the eligible population to determine the size of the budget impact on public drug budgets.</t>
  </si>
  <si>
    <t>Note that users can enter either a pan-Canadian input value or, if a parameter is expected to vary by jurisdiction, a jurisdiction-specific value. If both a pan-Canadian and jurisdiction-specific value are inputted, the jurisdiction-specific value will override the pan-Canadian value.</t>
  </si>
  <si>
    <t>Is the drug an oral or take home product or delivered intravenously?</t>
  </si>
  <si>
    <r>
      <rPr>
        <b/>
        <i/>
        <sz val="11"/>
        <rFont val="Roboto Light"/>
      </rPr>
      <t>'Incidence'</t>
    </r>
    <r>
      <rPr>
        <i/>
        <sz val="11"/>
        <rFont val="Roboto Light"/>
      </rPr>
      <t xml:space="preserve"> models should be used when the decision problem only impacts new patients.  
</t>
    </r>
    <r>
      <rPr>
        <b/>
        <i/>
        <sz val="11"/>
        <rFont val="Roboto Light"/>
      </rPr>
      <t>'Prevalence'</t>
    </r>
    <r>
      <rPr>
        <i/>
        <sz val="11"/>
        <rFont val="Roboto Light"/>
      </rPr>
      <t xml:space="preserve"> models should be used when the decision problem impacts new and existing patients, meaning patients will switch to this new therapy from their current treatment.
</t>
    </r>
    <r>
      <rPr>
        <b/>
        <i/>
        <sz val="11"/>
        <rFont val="Roboto Light"/>
      </rPr>
      <t>'Incidence plus bolus'</t>
    </r>
    <r>
      <rPr>
        <i/>
        <sz val="11"/>
        <rFont val="Roboto Light"/>
      </rPr>
      <t xml:space="preserve"> should be used when the decision problem only impacts new patients, outside of an existing group of prevalent patients who are relevant in the first year only. 
'</t>
    </r>
    <r>
      <rPr>
        <b/>
        <i/>
        <sz val="11"/>
        <rFont val="Roboto Light"/>
      </rPr>
      <t>Incidence derived using prevalence</t>
    </r>
    <r>
      <rPr>
        <i/>
        <sz val="11"/>
        <rFont val="Roboto Light"/>
      </rPr>
      <t>' should be used when the user needs to calculate the number of prevalent patients to derive the size of the incident cohort</t>
    </r>
  </si>
  <si>
    <t>Prevalence (the proportion of the population that currently has the condition)</t>
  </si>
  <si>
    <t>Incidence (the proportion of the population who will be diagnosed with the condition each year)</t>
  </si>
  <si>
    <t>If any inputs are jurisdiction-specific use columns H:Q. If jurisdiction estimates are available for some, but not all jurisdictions, column F should be used as the default (pan-Canadian) value which will  allow jurisdictions with missing data.</t>
  </si>
  <si>
    <r>
      <t xml:space="preserve">Is the prevalence or incidence </t>
    </r>
    <r>
      <rPr>
        <b/>
        <u/>
        <sz val="11"/>
        <color theme="1"/>
        <rFont val="Roboto Light"/>
      </rPr>
      <t>rate</t>
    </r>
    <r>
      <rPr>
        <sz val="11"/>
        <color theme="1"/>
        <rFont val="Roboto Light"/>
      </rPr>
      <t xml:space="preserve"> expected to remain constant?</t>
    </r>
  </si>
  <si>
    <t xml:space="preserve">If a companion diagnostic test is required, do not enter inputs related to testing in the following epidemiological filters (rows 40:62). A separate section is provided for testing (refer to rows 64:75). Note: A companion diagnostic test ONLY applies when it is specific to the drug under review. </t>
  </si>
  <si>
    <t>When applying epidemiological filters, does the user wish to consider subgroups?</t>
  </si>
  <si>
    <t>When deriving the size of the eligible population some filters may apply to some subgroups of the population and not others. In these cases the user can enter epidemiological filters for individual subgroups. To do this the user must refer to the  "Inputs - Subgroups" worksheet</t>
  </si>
  <si>
    <r>
      <t xml:space="preserve">Epidemiologic filters for refining </t>
    </r>
    <r>
      <rPr>
        <b/>
        <sz val="11"/>
        <color theme="1"/>
        <rFont val="Roboto Light"/>
      </rPr>
      <t>incident</t>
    </r>
    <r>
      <rPr>
        <sz val="11"/>
        <color theme="1"/>
        <rFont val="Roboto Light"/>
      </rPr>
      <t xml:space="preserve"> population (provide description) using data on disease incidence</t>
    </r>
  </si>
  <si>
    <t>If the incidence estimate used only applies to a subsection of the overall population (e.g., adults aged ≥ 65 years), the proportion of the population who fall into that subsection should be specified as 1 of the criteria.
If the user wishes to derive epidemiological filters for subgroups, these cells should be derived in the Inputs–Subgroups sheet</t>
  </si>
  <si>
    <t>If the prevalence estimate used only applies to a subsection of the overall population (e.g., adults aged ≥ 65 years), the proportion of the population who fall into that subsection should be specified as 1 of the criteria.
If incidence plus bolus is selected, these epidemiological filters will be used to determine the size of the bolus. 
If incidence derived using prevalence is selected, these epidemiological filters will be used to determine the size of the population that becomes eligible through prevalent patients.
If the user wishes to derive epidemiological filters for subgroups, these cells should be derived in the Inputs–Subgroups sheet.</t>
  </si>
  <si>
    <r>
      <t xml:space="preserve">Using the epidemiological filters above what percentage of the </t>
    </r>
    <r>
      <rPr>
        <b/>
        <sz val="11"/>
        <color theme="1"/>
        <rFont val="Roboto Light"/>
      </rPr>
      <t xml:space="preserve">incident cohort </t>
    </r>
    <r>
      <rPr>
        <sz val="11"/>
        <color theme="1"/>
        <rFont val="Roboto Light"/>
      </rPr>
      <t>is eligible for testing?</t>
    </r>
  </si>
  <si>
    <r>
      <t xml:space="preserve">Using the epidemiological filters above what percentage of the </t>
    </r>
    <r>
      <rPr>
        <b/>
        <sz val="11"/>
        <color theme="1"/>
        <rFont val="Roboto Light"/>
      </rPr>
      <t>prevalent cohort</t>
    </r>
    <r>
      <rPr>
        <sz val="11"/>
        <color theme="1"/>
        <rFont val="Roboto Light"/>
      </rPr>
      <t xml:space="preserve"> is eligible for testing?</t>
    </r>
  </si>
  <si>
    <t>These inputs refer to a companion diagnostic test that is only required to determine eligibility for the drug under review. If only a 3 year time horizon is considered  leave years 4 and 5 blank</t>
  </si>
  <si>
    <t>The probability the test is positive includes both true and false positives. If the test is 100% accurate the probability of the test being positive will equal the percentage of true positives.</t>
  </si>
  <si>
    <t>What proportion of the indicated population are aged &lt;25 years?</t>
  </si>
  <si>
    <t>What proportion of the indicated population are aged &gt;64 years?</t>
  </si>
  <si>
    <t>What proportion of the indicated population are aged between 25 and 64 years?</t>
  </si>
  <si>
    <t>Proportion aged 25 to 64 years who will receive treatment under public coverage</t>
  </si>
  <si>
    <t>Proportion aged &lt;25 years who will receive treatment under public coverage</t>
  </si>
  <si>
    <t>Proportion aged &gt;64 years who will receive treatment under public coverage</t>
  </si>
  <si>
    <t>Overall population Size, Based on Prevalence and incidence Switch</t>
  </si>
  <si>
    <t>Population size with epidemiological and testing (if applicable) filters applied</t>
  </si>
  <si>
    <t>When deriving epidemiological filters, subgroups are sometimes considered to derive more accurate estimates. 
If the user wishes to consider subgroups when deriving epidemiological filters, this sheet can help derive these estimates.
If the user does not want to consider subgroups because they have robust data on the entire cohort, this sheet can be skipped.</t>
  </si>
  <si>
    <t xml:space="preserve">Epidemiological filters for refining incident population </t>
  </si>
  <si>
    <t>Name of subgroup 1 to derive epidemiological filters for:</t>
  </si>
  <si>
    <t>Name of subgroup 2 to derive epidemiological filters for:</t>
  </si>
  <si>
    <t xml:space="preserve">The user must specify what percentage of the cohort the subgroup applies to. If the subgroups are mutually exclusive (meaning a patient cannot be considered in both subgroups), the percentages should sum to 100%. If they sum to less than 100%, the user assumes any patients not covered by these subgroups are ineligible for treatment. If the subgroups are not mutually exclusive, the user must ensure no double-counting occurs when deriving data for the epidemiological filters. </t>
  </si>
  <si>
    <t xml:space="preserve">Percentage of the population comprising the subgroup </t>
  </si>
  <si>
    <t xml:space="preserve">The user must enter all the epidemiological filters that apply. </t>
  </si>
  <si>
    <t xml:space="preserve">If a filter only applies to 1 subgroup, leave the cell blank in the subgroup it does not apply to (do not set to 0%). </t>
  </si>
  <si>
    <t xml:space="preserve">	
Once these epidemiological filters have been applied and the user is satisfied the results are valid by checking the following patient flow, click the Apply Epi Weights (Incidence) button to enter these into the market size sheet</t>
  </si>
  <si>
    <t>The following cells show patient flow for the selected jurisdiction. The first section applies the filters separately to each subgroup. The total population size with “weighted average” filters is applied to the full population. 
“Total derived by applying filters to each subgroup” should equal “Total derived using ‘weighted’ average.”</t>
  </si>
  <si>
    <t xml:space="preserve">Epidemiological filters for refining prevalent population </t>
  </si>
  <si>
    <t xml:space="preserve">Once these epidemiological filters have been applied and the user is satisfied the results are valid by checking the following patient flow, click the Apply Epi Weights (Prevalence) button to enter these into the market size sheet </t>
  </si>
  <si>
    <t>Epidemiological filters</t>
  </si>
  <si>
    <t xml:space="preserve">Select the jurisdiction for patient flow </t>
  </si>
  <si>
    <r>
      <t xml:space="preserve">Total patients eligible for treatment </t>
    </r>
    <r>
      <rPr>
        <b/>
        <sz val="12"/>
        <color theme="1"/>
        <rFont val="Roboto Light"/>
      </rPr>
      <t>who receive public coverage</t>
    </r>
    <r>
      <rPr>
        <sz val="12"/>
        <color theme="1"/>
        <rFont val="Roboto Light"/>
      </rPr>
      <t xml:space="preserve"> (baseline year)</t>
    </r>
  </si>
  <si>
    <t>Total patients eligible for treatment  (baseline year)</t>
  </si>
  <si>
    <t>Next,  enter the market shares for each drug including the drug under review for all 5 years of the BIA. If market shares are stable after 3 years, copy the market shares from year 3 to years 4 and 5 as well. Market shares may be jurisdictionally-specific (columns M to CC) or pan-Canadian estimates can be used in columns F to K.
In some cases patients who meet the indication criteria may still refuse treatment and remain untreated instead. When a new treatment is funded the proportion of patients who deny treatment may decrease, especially if the new treatment is a targeted treatment where none was available prior. As the proportion of untreated patients can vary based on whether a new drug is funded it is most relevant to consider them in market shares.</t>
  </si>
  <si>
    <t>Time horizon can be 3, 4 or 5 years. Only 1 time horizon can be selected (i.e., not jurisdiction specific).</t>
  </si>
  <si>
    <t>If market shares are expected to be jurisdiction specific, fill in columns M to CC. If market shares are the same across all jurisdictions  only fill in cells F to K.</t>
  </si>
  <si>
    <t xml:space="preserve">The new drug  generates market share by capturing it from existing products.  Based on the market shares inputted, the implicit capture rates for the new product from each of the existing products for each year has been calculated below. </t>
  </si>
  <si>
    <t>For the chosen time horizon to be appropriate, it is expected that the market stabilizes. Thus, the capture rates for the new product should be low at the end of the time horizon, indicating that stability in the market has been achieved. Warnings will show if the capture rate for the new product from an existing product is either greater than or equal to 25% or is greater than in the previous year which indicates the market uptake of the treatment may continue to grow over time.</t>
  </si>
  <si>
    <t>Inputs-Drug Cost User Worksheet</t>
  </si>
  <si>
    <t>This sheet is fully customisable for the user to calculate drug costs as they prefer. When finalised, results from this sheet should be linked to the "Inputs-Total Drug Costs" sheet. The following criteria must be adhered to:</t>
  </si>
  <si>
    <t xml:space="preserve">•	Information on the unit cost (to 4 decimal places) per lowest dispensable unit and the per unit amount per lowest dispensable unit must be transparently detailed in the tool.  
•	All calculations should be transparently laid out. 
•	All assumptions must be clearly stipulated (these pertain to relative dose intensity, time on treatment, dose titration, and compliance for example).
•	If total costs are taken directly from the submitted economic evaluation, the user must list the assumptions used in the economic evaluation to derive drug costs. </t>
  </si>
  <si>
    <t>The following is an example for illustrative purposes only.</t>
  </si>
  <si>
    <t>Dose actually received each administration</t>
  </si>
  <si>
    <t>Mean time on therapy over 1 year (months)</t>
  </si>
  <si>
    <t>Mean time on therapy over 2 years  (months)</t>
  </si>
  <si>
    <t>Mean time on therapy over 3 years  (months)</t>
  </si>
  <si>
    <r>
      <t xml:space="preserve">The user should link these cells to the final calculations made in the "Inputs-Drug Cost User Worksheet"
For </t>
    </r>
    <r>
      <rPr>
        <b/>
        <sz val="11"/>
        <color theme="1"/>
        <rFont val="Roboto Light"/>
      </rPr>
      <t>incidence-based</t>
    </r>
    <r>
      <rPr>
        <sz val="11"/>
        <color theme="1"/>
        <rFont val="Roboto Light"/>
      </rPr>
      <t xml:space="preserve"> models enter the annual costs for all drugs in the first, second, and third years on treatment, respectively, accounting for loading dose, titration, and discontinuation over time. 
For prevalence-based models, how long the current prevalent cohort has been on therapy is likely unknown. Therefore, drug costs for all comparators in a prevalence-based model should represent average annual drug costs and be equal across all years. For example, if drug costs are higher in subsequent years relative to the first year, the user must make an assumption regarding what percentage of patients are in their first year of therapy relative to subsequent years. This assumption will inform the “average” annual drug cost. For the drug under review, assuming the drug is not currently funded, a prevalence-based model can track all patients who receive the treatment. This assumes uptake in new diagnoses is captured in the market shares.</t>
    </r>
  </si>
  <si>
    <t>If “Yes” for incidence-based models, this assumes minimal discontinuation and dose titration within the BIA time horizon, therefore first-year costs will be used for all years.
If “Yes” for prevalence-based models, this means drug costs are the same across all years on treatment.</t>
  </si>
  <si>
    <t>The drug cost estimate should make reference to the annual unit drug cost estimate calculated in Inputs - Unit Drug Cost User Worksheet</t>
  </si>
  <si>
    <r>
      <t xml:space="preserve">If relevant, this sheet gives users the opportunity to specify costs associated with subsequent therapies. 
This sheet is not intended to capture treatment switching, which should be captured through market shares. Subsequent therapy use applies to patients moving onto a new line of therapy. 
</t>
    </r>
    <r>
      <rPr>
        <b/>
        <sz val="11"/>
        <color theme="1"/>
        <rFont val="Roboto Light"/>
      </rPr>
      <t xml:space="preserve">Results from this analysis should be considered exploratory only. </t>
    </r>
    <r>
      <rPr>
        <sz val="11"/>
        <color theme="1"/>
        <rFont val="Roboto Light"/>
      </rPr>
      <t xml:space="preserve">
If an incidence-based model is conducted, the user should specify what the average subsequent therapy cost is expected to be each year from starting the original therapy. This takes into account the percentage of patients who require a subsequent therapy each year, the timing of when the subsequent therapy is initiated, and the cost of the subsequent therapy.
If a prevalence-based model is conducted, the model assumes patients fail at the beginning of each year. This will likely overestimate subsequent therapy costs. Because we do not know when patients started comparator therapies, a constant subsequent therapy cost is applied that does not change over time. 
Due to the complexities that arise when estimating subsequent therapy costs, a more sophisticated analysis, such as a Markov model, may be required. 
The user is encouraged to use the calculation space in the Inputs–Unit Drug Costs User Worksheet  to calculate subsequent therapy costs.</t>
    </r>
  </si>
  <si>
    <r>
      <t xml:space="preserve">If relevant, this sheet allows users to specify additional costs associated with treatment administration.
If an </t>
    </r>
    <r>
      <rPr>
        <b/>
        <sz val="11"/>
        <color theme="1"/>
        <rFont val="Roboto Light"/>
      </rPr>
      <t>incidence-based model</t>
    </r>
    <r>
      <rPr>
        <sz val="11"/>
        <color theme="1"/>
        <rFont val="Roboto Light"/>
      </rPr>
      <t xml:space="preserve"> is conducted, the user should specify what the expected administration cost is and what the frequency of administrations is </t>
    </r>
    <r>
      <rPr>
        <b/>
        <sz val="11"/>
        <color theme="1"/>
        <rFont val="Roboto Light"/>
      </rPr>
      <t>each year</t>
    </r>
    <r>
      <rPr>
        <sz val="11"/>
        <color theme="1"/>
        <rFont val="Roboto Light"/>
      </rPr>
      <t xml:space="preserve"> from starting the original therapy. This takes into account discontinuation. Over time, treatment frequency may change due to treatment discontinuation. If, for example, 100% of patients discontinued treatment before year 2, the number of administrations in year 2 onward would be 0 (e.g., as is the case for 1-time therapies such as CAR T-cell therapy).
If a </t>
    </r>
    <r>
      <rPr>
        <b/>
        <sz val="11"/>
        <color theme="1"/>
        <rFont val="Roboto Light"/>
      </rPr>
      <t xml:space="preserve">prevalence-based model </t>
    </r>
    <r>
      <rPr>
        <sz val="11"/>
        <color theme="1"/>
        <rFont val="Roboto Light"/>
      </rPr>
      <t xml:space="preserve">is conducted, the user should specify the “average” administration frequency, taking into account how long the average patient is expected to have been on therapy for. The tool assumes the drug under review is currently not funded, therefore all new cases represent individuals’ first year on treatment, which allows administration frequency to be tracked over time. This assumes minimal discontinuation over time. If there are high rates of discontinuation, these costs may not be accurately measured using a prevalence-based approach. </t>
    </r>
  </si>
  <si>
    <t>If "No", please proceed to next sheet</t>
  </si>
  <si>
    <t xml:space="preserve">In a prevalence based model time on treatment for comparator drugs is unknown which is why administration frequency only applies to 'subsequent' years for comparator treatments. This number should therefore be a weighted average of administration frequencies across all years. 
In an incidence based model administration frequency per year should account for treatment discontinuation due to treatment failure or death for example. </t>
  </si>
  <si>
    <t>If relevant, this sheet allows users to specify additional costs associated with a companion diagnostic required to fund the drug under review</t>
  </si>
  <si>
    <t>Select jurisdiction:</t>
  </si>
  <si>
    <t>Include drug costs?</t>
  </si>
  <si>
    <t>Include subsequent drug costs?</t>
  </si>
  <si>
    <t>Include testing costs?</t>
  </si>
  <si>
    <t>Include administration costs?</t>
  </si>
  <si>
    <t>Optional-Scenario Analyses</t>
  </si>
  <si>
    <t xml:space="preserve">This sheet provides an optional space for users to document the results of sensitivity or scenario analyses conducted on model parameters. </t>
  </si>
  <si>
    <t xml:space="preserve">The following table outlines the current 'live' results. </t>
  </si>
  <si>
    <r>
      <t xml:space="preserve">When the base case is finalised click the button to save the summary of the results. This should only be selected when the </t>
    </r>
    <r>
      <rPr>
        <b/>
        <i/>
        <sz val="11"/>
        <color theme="1"/>
        <rFont val="Roboto Light"/>
      </rPr>
      <t>base case</t>
    </r>
    <r>
      <rPr>
        <i/>
        <sz val="11"/>
        <color theme="1"/>
        <rFont val="Roboto Light"/>
      </rPr>
      <t xml:space="preserve"> results are finalised. If any scenario analyses are run do not click this button </t>
    </r>
  </si>
  <si>
    <t>In the following cells, the user should outline which parameter(s) to change and specify what the new parameter(s) are. New rows can be inserted as necessary</t>
  </si>
  <si>
    <t>Once the parameters have been edited, click the Save Scenario Analysis button. If the user wants to edit this scenario analysis, run through the previous steps again and reclick the Save Scenario Analysis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</si>
</sst>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quot;$&quot;* #,##0.00_-;_-&quot;$&quot;* &quot;-&quot;??_-;_-@_-"/>
    <numFmt numFmtId="43" formatCode="_-* #,##0.00_-;\-* #,##0.00_-;_-* &quot;-&quot;??_-;_-@_-"/>
    <numFmt numFmtId="164" formatCode="_-&quot;$&quot;* #,##0.0000_-;\-&quot;$&quot;* #,##0.0000_-;_-&quot;$&quot;* &quot;-&quot;??_-;_-@_-"/>
    <numFmt numFmtId="165" formatCode="_-* #,##0_-;\-* #,##0_-;_-* &quot;-&quot;??_-;_-@_-"/>
    <numFmt numFmtId="166" formatCode="_-&quot;$&quot;* #,##0_-;\-&quot;$&quot;* #,##0_-;_-&quot;$&quot;* &quot;-&quot;??_-;_-@_-"/>
    <numFmt numFmtId="167" formatCode="_-&quot;$&quot;* #,##0.0000_-;\-&quot;$&quot;* #,##0.0000_-;_-&quot;$&quot;* &quot;-&quot;????_-;_-@_-"/>
    <numFmt numFmtId="168" formatCode="_-* #,##0.000_-;\-* #,##0.000_-;_-* &quot;-&quot;??_-;_-@_-"/>
    <numFmt numFmtId="169" formatCode="0.0%"/>
    <numFmt numFmtId="170" formatCode="_-[$$-1009]* #,##0_-;\-[$$-1009]* #,##0_-;_-[$$-1009]* &quot;-&quot;??_-;_-@_-"/>
    <numFmt numFmtId="171" formatCode="0.000%"/>
    <numFmt numFmtId="172" formatCode="_-&quot;$&quot;* #,##0_-;\-&quot;$&quot;* #,##0_-;_-&quot;$&quot;* &quot;-&quot;????_-;_-@_-"/>
    <numFmt numFmtId="173" formatCode="0.000000000000%"/>
    <numFmt numFmtId="174" formatCode="0.0000000000000%"/>
    <numFmt numFmtId="175" formatCode="0.0000%"/>
    <numFmt numFmtId="176" formatCode="0.000000"/>
    <numFmt numFmtId="177" formatCode="0.0000000"/>
    <numFmt numFmtId="178" formatCode="0.00000%"/>
  </numFmts>
  <fonts count="46" x14ac:knownFonts="1">
    <font>
      <sz val="11"/>
      <color theme="1"/>
      <name val="Calibri"/>
      <family val="2"/>
      <scheme val="minor"/>
    </font>
    <font>
      <sz val="11"/>
      <color theme="1"/>
      <name val="Calibri"/>
      <family val="2"/>
      <scheme val="minor"/>
    </font>
    <font>
      <b/>
      <sz val="11"/>
      <color theme="1"/>
      <name val="Calibri"/>
      <family val="2"/>
      <scheme val="minor"/>
    </font>
    <font>
      <b/>
      <u/>
      <sz val="11"/>
      <color theme="1"/>
      <name val="Calibri"/>
      <family val="2"/>
      <scheme val="minor"/>
    </font>
    <font>
      <i/>
      <sz val="11"/>
      <color theme="1"/>
      <name val="Calibri"/>
      <family val="2"/>
      <scheme val="minor"/>
    </font>
    <font>
      <sz val="8"/>
      <name val="Calibri"/>
      <family val="2"/>
      <scheme val="minor"/>
    </font>
    <font>
      <sz val="11"/>
      <color rgb="FFFF0000"/>
      <name val="Calibri"/>
      <family val="2"/>
      <scheme val="minor"/>
    </font>
    <font>
      <b/>
      <sz val="14"/>
      <color theme="1"/>
      <name val="Arial Narrow"/>
      <family val="2"/>
    </font>
    <font>
      <sz val="14"/>
      <color theme="0"/>
      <name val="Arial Narrow"/>
      <family val="2"/>
    </font>
    <font>
      <sz val="11"/>
      <name val="Calibri"/>
      <family val="2"/>
      <scheme val="minor"/>
    </font>
    <font>
      <b/>
      <sz val="20"/>
      <name val="Roboto"/>
    </font>
    <font>
      <sz val="11"/>
      <color theme="1"/>
      <name val="Roboto Light"/>
    </font>
    <font>
      <i/>
      <sz val="11"/>
      <name val="Roboto Light"/>
    </font>
    <font>
      <i/>
      <sz val="11"/>
      <color theme="1"/>
      <name val="Roboto Light"/>
    </font>
    <font>
      <b/>
      <sz val="11"/>
      <color theme="0"/>
      <name val="Roboto Light"/>
    </font>
    <font>
      <b/>
      <sz val="11"/>
      <color theme="1"/>
      <name val="Roboto Light"/>
    </font>
    <font>
      <b/>
      <u/>
      <sz val="11"/>
      <color theme="1"/>
      <name val="Roboto Light"/>
    </font>
    <font>
      <b/>
      <u/>
      <sz val="11"/>
      <color rgb="FF007DC6"/>
      <name val="Roboto Light"/>
    </font>
    <font>
      <b/>
      <sz val="11"/>
      <color rgb="FFFF0000"/>
      <name val="Roboto Light"/>
    </font>
    <font>
      <sz val="11"/>
      <name val="Roboto Light"/>
    </font>
    <font>
      <sz val="11"/>
      <color rgb="FFFF0000"/>
      <name val="Roboto Light"/>
    </font>
    <font>
      <b/>
      <sz val="11"/>
      <name val="Roboto"/>
    </font>
    <font>
      <sz val="11"/>
      <color theme="0"/>
      <name val="Calibri"/>
      <family val="2"/>
      <scheme val="minor"/>
    </font>
    <font>
      <b/>
      <sz val="20"/>
      <name val="Roboto Light"/>
    </font>
    <font>
      <sz val="12"/>
      <color theme="1"/>
      <name val="Roboto Light"/>
    </font>
    <font>
      <b/>
      <sz val="11"/>
      <color theme="1" tint="0.249977111117893"/>
      <name val="Roboto Light"/>
    </font>
    <font>
      <sz val="12"/>
      <name val="Roboto Light"/>
    </font>
    <font>
      <b/>
      <sz val="12"/>
      <name val="Roboto Light"/>
    </font>
    <font>
      <b/>
      <sz val="12"/>
      <color rgb="FF0067B9"/>
      <name val="Arial Narrow"/>
      <family val="2"/>
    </font>
    <font>
      <strike/>
      <sz val="11"/>
      <color theme="1"/>
      <name val="Calibri"/>
      <family val="2"/>
      <scheme val="minor"/>
    </font>
    <font>
      <b/>
      <i/>
      <sz val="11"/>
      <name val="Roboto Light"/>
    </font>
    <font>
      <b/>
      <sz val="11"/>
      <name val="Calibri"/>
      <family val="2"/>
      <scheme val="minor"/>
    </font>
    <font>
      <b/>
      <sz val="11"/>
      <name val="Roboto Light"/>
    </font>
    <font>
      <b/>
      <sz val="18"/>
      <name val="Roboto"/>
    </font>
    <font>
      <sz val="11"/>
      <color theme="0"/>
      <name val="Roboto Light"/>
    </font>
    <font>
      <b/>
      <i/>
      <sz val="11"/>
      <color theme="1"/>
      <name val="Roboto Light"/>
    </font>
    <font>
      <b/>
      <i/>
      <sz val="16"/>
      <color theme="0"/>
      <name val="Roboto Light"/>
    </font>
    <font>
      <b/>
      <sz val="10"/>
      <color rgb="FF333333"/>
      <name val="Arial"/>
      <family val="2"/>
    </font>
    <font>
      <sz val="10"/>
      <color rgb="FF333333"/>
      <name val="Arial"/>
      <family val="2"/>
    </font>
    <font>
      <sz val="16"/>
      <color theme="1"/>
      <name val="Roboto Light"/>
    </font>
    <font>
      <sz val="16"/>
      <color theme="1"/>
      <name val="Calibri"/>
      <family val="2"/>
      <scheme val="minor"/>
    </font>
    <font>
      <b/>
      <sz val="16"/>
      <color theme="1"/>
      <name val="Roboto Light"/>
    </font>
    <font>
      <b/>
      <sz val="12"/>
      <color theme="1"/>
      <name val="Roboto Light"/>
    </font>
    <font>
      <sz val="11"/>
      <color rgb="FF000000"/>
      <name val="Calibri"/>
      <family val="2"/>
    </font>
    <font>
      <sz val="11"/>
      <color rgb="FF000000"/>
      <name val="Roboto Light"/>
    </font>
    <font>
      <sz val="12"/>
      <color rgb="FF000000"/>
      <name val="Roboto Light"/>
    </font>
  </fonts>
  <fills count="1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007DC6"/>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rgb="FF0070C0"/>
        <bgColor indexed="64"/>
      </patternFill>
    </fill>
    <fill>
      <patternFill patternType="solid">
        <fgColor rgb="FFF0F0F0"/>
        <bgColor indexed="64"/>
      </patternFill>
    </fill>
    <fill>
      <patternFill patternType="solid">
        <fgColor rgb="FFFFFFFF"/>
        <bgColor indexed="64"/>
      </patternFill>
    </fill>
    <fill>
      <patternFill patternType="solid">
        <fgColor theme="9" tint="0.59999389629810485"/>
        <bgColor indexed="64"/>
      </patternFill>
    </fill>
    <fill>
      <patternFill patternType="solid">
        <fgColor rgb="FFFFC000"/>
        <bgColor indexed="64"/>
      </patternFill>
    </fill>
    <fill>
      <patternFill patternType="solid">
        <fgColor rgb="FF00FFFF"/>
        <bgColor indexed="64"/>
      </patternFill>
    </fill>
    <fill>
      <patternFill patternType="solid">
        <fgColor rgb="FFFFFF00"/>
        <bgColor indexed="64"/>
      </patternFill>
    </fill>
  </fills>
  <borders count="45">
    <border>
      <left/>
      <right/>
      <top/>
      <bottom/>
      <diagonal/>
    </border>
    <border>
      <left style="hair">
        <color auto="1"/>
      </left>
      <right style="hair">
        <color auto="1"/>
      </right>
      <top style="hair">
        <color auto="1"/>
      </top>
      <bottom style="hair">
        <color auto="1"/>
      </bottom>
      <diagonal/>
    </border>
    <border>
      <left style="dashed">
        <color theme="4"/>
      </left>
      <right style="dashed">
        <color theme="4"/>
      </right>
      <top style="dashed">
        <color theme="4"/>
      </top>
      <bottom style="dashed">
        <color theme="4"/>
      </bottom>
      <diagonal/>
    </border>
    <border>
      <left/>
      <right/>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tted">
        <color theme="4"/>
      </left>
      <right style="dashed">
        <color theme="4"/>
      </right>
      <top style="dashed">
        <color theme="4"/>
      </top>
      <bottom style="dashed">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rgb="FF0067B9"/>
      </left>
      <right/>
      <top style="medium">
        <color rgb="FF0067B9"/>
      </top>
      <bottom/>
      <diagonal/>
    </border>
    <border>
      <left/>
      <right/>
      <top style="medium">
        <color rgb="FF0067B9"/>
      </top>
      <bottom/>
      <diagonal/>
    </border>
    <border>
      <left/>
      <right style="medium">
        <color rgb="FF0067B9"/>
      </right>
      <top style="medium">
        <color rgb="FF0067B9"/>
      </top>
      <bottom/>
      <diagonal/>
    </border>
    <border>
      <left style="medium">
        <color rgb="FF0067B9"/>
      </left>
      <right/>
      <top/>
      <bottom/>
      <diagonal/>
    </border>
    <border>
      <left/>
      <right style="medium">
        <color rgb="FF0067B9"/>
      </right>
      <top/>
      <bottom/>
      <diagonal/>
    </border>
    <border>
      <left style="dotted">
        <color rgb="FF0067B9"/>
      </left>
      <right style="dotted">
        <color rgb="FF0067B9"/>
      </right>
      <top style="dotted">
        <color rgb="FF0067B9"/>
      </top>
      <bottom style="dotted">
        <color rgb="FF0067B9"/>
      </bottom>
      <diagonal/>
    </border>
    <border>
      <left style="medium">
        <color rgb="FF0067B9"/>
      </left>
      <right/>
      <top/>
      <bottom style="medium">
        <color rgb="FF0067B9"/>
      </bottom>
      <diagonal/>
    </border>
    <border>
      <left/>
      <right/>
      <top/>
      <bottom style="medium">
        <color rgb="FF0067B9"/>
      </bottom>
      <diagonal/>
    </border>
    <border>
      <left/>
      <right style="medium">
        <color rgb="FF0067B9"/>
      </right>
      <top/>
      <bottom style="medium">
        <color rgb="FF0067B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hair">
        <color auto="1"/>
      </left>
      <right style="hair">
        <color auto="1"/>
      </right>
      <top style="hair">
        <color auto="1"/>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17">
    <xf numFmtId="0" fontId="0" fillId="0" borderId="0" xfId="0"/>
    <xf numFmtId="0" fontId="2" fillId="0" borderId="0" xfId="0" applyFont="1"/>
    <xf numFmtId="0" fontId="4" fillId="0" borderId="0" xfId="0" applyFont="1"/>
    <xf numFmtId="43" fontId="0" fillId="0" borderId="0" xfId="0" applyNumberFormat="1"/>
    <xf numFmtId="0" fontId="0" fillId="0" borderId="0" xfId="0" applyAlignment="1">
      <alignment wrapText="1"/>
    </xf>
    <xf numFmtId="9" fontId="2" fillId="0" borderId="0" xfId="0" applyNumberFormat="1" applyFont="1"/>
    <xf numFmtId="3" fontId="0" fillId="0" borderId="0" xfId="0" applyNumberFormat="1"/>
    <xf numFmtId="165" fontId="0" fillId="0" borderId="0" xfId="1" applyNumberFormat="1" applyFont="1" applyAlignment="1">
      <alignment wrapText="1"/>
    </xf>
    <xf numFmtId="9" fontId="0" fillId="0" borderId="0" xfId="2" applyFont="1"/>
    <xf numFmtId="3" fontId="2" fillId="0" borderId="0" xfId="0" applyNumberFormat="1" applyFont="1"/>
    <xf numFmtId="0" fontId="0" fillId="0" borderId="4" xfId="0" applyBorder="1"/>
    <xf numFmtId="0" fontId="0" fillId="0" borderId="5" xfId="0" applyBorder="1"/>
    <xf numFmtId="0" fontId="0" fillId="0" borderId="6" xfId="0" applyBorder="1"/>
    <xf numFmtId="3" fontId="0" fillId="0" borderId="7" xfId="0" applyNumberFormat="1" applyBorder="1"/>
    <xf numFmtId="3" fontId="0" fillId="0" borderId="8" xfId="0" applyNumberFormat="1" applyBorder="1"/>
    <xf numFmtId="1" fontId="0" fillId="0" borderId="0" xfId="0" applyNumberFormat="1"/>
    <xf numFmtId="165" fontId="0" fillId="0" borderId="0" xfId="1" applyNumberFormat="1" applyFont="1"/>
    <xf numFmtId="165" fontId="2" fillId="0" borderId="0" xfId="1" applyNumberFormat="1" applyFont="1"/>
    <xf numFmtId="0" fontId="0" fillId="0" borderId="7" xfId="0" applyBorder="1"/>
    <xf numFmtId="0" fontId="0" fillId="0" borderId="8" xfId="0" applyBorder="1"/>
    <xf numFmtId="3" fontId="0" fillId="4" borderId="0" xfId="0" applyNumberFormat="1" applyFill="1"/>
    <xf numFmtId="3" fontId="0" fillId="0" borderId="9" xfId="0" applyNumberFormat="1" applyBorder="1"/>
    <xf numFmtId="3" fontId="0" fillId="0" borderId="10" xfId="0" applyNumberFormat="1" applyBorder="1"/>
    <xf numFmtId="3" fontId="0" fillId="0" borderId="11" xfId="0" applyNumberFormat="1" applyBorder="1"/>
    <xf numFmtId="0" fontId="6" fillId="0" borderId="0" xfId="0" applyFont="1"/>
    <xf numFmtId="166" fontId="0" fillId="0" borderId="0" xfId="0" applyNumberFormat="1"/>
    <xf numFmtId="165" fontId="0" fillId="0" borderId="0" xfId="1" applyNumberFormat="1" applyFont="1" applyFill="1"/>
    <xf numFmtId="9" fontId="0" fillId="0" borderId="0" xfId="2" applyFont="1" applyFill="1"/>
    <xf numFmtId="165" fontId="0" fillId="0" borderId="0" xfId="0" applyNumberFormat="1"/>
    <xf numFmtId="0" fontId="7" fillId="0" borderId="0" xfId="0" applyFont="1"/>
    <xf numFmtId="166" fontId="0" fillId="0" borderId="0" xfId="3" applyNumberFormat="1" applyFont="1"/>
    <xf numFmtId="165" fontId="2" fillId="0" borderId="0" xfId="0" applyNumberFormat="1" applyFont="1"/>
    <xf numFmtId="166" fontId="2" fillId="0" borderId="0" xfId="3" applyNumberFormat="1" applyFont="1"/>
    <xf numFmtId="166" fontId="0" fillId="0" borderId="0" xfId="3" applyNumberFormat="1" applyFont="1" applyFill="1"/>
    <xf numFmtId="0" fontId="3" fillId="0" borderId="0" xfId="0" applyFont="1"/>
    <xf numFmtId="169" fontId="0" fillId="0" borderId="0" xfId="2" applyNumberFormat="1" applyFont="1"/>
    <xf numFmtId="169" fontId="0" fillId="0" borderId="0" xfId="2" applyNumberFormat="1" applyFont="1" applyFill="1"/>
    <xf numFmtId="0" fontId="9" fillId="0" borderId="0" xfId="0" applyFont="1"/>
    <xf numFmtId="165" fontId="0" fillId="0" borderId="0" xfId="3" applyNumberFormat="1" applyFont="1" applyFill="1"/>
    <xf numFmtId="166" fontId="2" fillId="0" borderId="0" xfId="3" applyNumberFormat="1" applyFont="1" applyFill="1"/>
    <xf numFmtId="44" fontId="0" fillId="0" borderId="0" xfId="3" applyFont="1" applyFill="1"/>
    <xf numFmtId="0" fontId="10" fillId="0" borderId="0" xfId="0" applyFont="1"/>
    <xf numFmtId="0" fontId="11" fillId="5" borderId="0" xfId="0" applyFont="1" applyFill="1"/>
    <xf numFmtId="0" fontId="11" fillId="0" borderId="0" xfId="0" applyFont="1"/>
    <xf numFmtId="43" fontId="11" fillId="0" borderId="0" xfId="0" applyNumberFormat="1" applyFont="1"/>
    <xf numFmtId="0" fontId="13" fillId="0" borderId="0" xfId="0" applyFont="1"/>
    <xf numFmtId="0" fontId="15" fillId="0" borderId="0" xfId="0" applyFont="1" applyAlignment="1">
      <alignment horizontal="left"/>
    </xf>
    <xf numFmtId="0" fontId="11" fillId="0" borderId="0" xfId="0" applyFont="1" applyAlignment="1">
      <alignment horizontal="center" wrapText="1"/>
    </xf>
    <xf numFmtId="0" fontId="15" fillId="0" borderId="0" xfId="0" applyFont="1"/>
    <xf numFmtId="0" fontId="16" fillId="0" borderId="0" xfId="0" applyFont="1" applyAlignment="1">
      <alignment horizontal="center"/>
    </xf>
    <xf numFmtId="164" fontId="11" fillId="2" borderId="1" xfId="3" applyNumberFormat="1" applyFont="1" applyFill="1" applyBorder="1"/>
    <xf numFmtId="166" fontId="11" fillId="0" borderId="0" xfId="0" applyNumberFormat="1" applyFont="1"/>
    <xf numFmtId="164" fontId="11" fillId="0" borderId="0" xfId="3" applyNumberFormat="1" applyFont="1" applyFill="1" applyBorder="1"/>
    <xf numFmtId="0" fontId="15" fillId="0" borderId="0" xfId="0" applyFont="1" applyAlignment="1">
      <alignment horizontal="center"/>
    </xf>
    <xf numFmtId="0" fontId="11" fillId="0" borderId="0" xfId="0" applyFont="1" applyAlignment="1">
      <alignment vertical="center" wrapText="1"/>
    </xf>
    <xf numFmtId="166" fontId="13" fillId="0" borderId="0" xfId="0" applyNumberFormat="1" applyFont="1"/>
    <xf numFmtId="166" fontId="11" fillId="0" borderId="0" xfId="0" applyNumberFormat="1" applyFont="1" applyAlignment="1">
      <alignment horizontal="center" wrapText="1"/>
    </xf>
    <xf numFmtId="166" fontId="11" fillId="3" borderId="2" xfId="3" applyNumberFormat="1" applyFont="1" applyFill="1" applyBorder="1"/>
    <xf numFmtId="166" fontId="11" fillId="0" borderId="0" xfId="3" applyNumberFormat="1" applyFont="1" applyFill="1" applyBorder="1"/>
    <xf numFmtId="0" fontId="11" fillId="0" borderId="0" xfId="0" applyFont="1" applyAlignment="1">
      <alignment horizontal="center"/>
    </xf>
    <xf numFmtId="1" fontId="13" fillId="0" borderId="0" xfId="0" applyNumberFormat="1" applyFont="1"/>
    <xf numFmtId="0" fontId="11" fillId="5" borderId="0" xfId="0" applyFont="1" applyFill="1" applyAlignment="1">
      <alignment wrapText="1"/>
    </xf>
    <xf numFmtId="0" fontId="11" fillId="0" borderId="0" xfId="0" applyFont="1" applyAlignment="1">
      <alignment wrapText="1"/>
    </xf>
    <xf numFmtId="0" fontId="15" fillId="0" borderId="0" xfId="0" applyFont="1" applyAlignment="1">
      <alignment wrapText="1"/>
    </xf>
    <xf numFmtId="9" fontId="11" fillId="0" borderId="2" xfId="2" applyFont="1" applyFill="1" applyBorder="1"/>
    <xf numFmtId="9" fontId="11" fillId="3" borderId="2" xfId="2" applyFont="1" applyFill="1" applyBorder="1"/>
    <xf numFmtId="9" fontId="15" fillId="0" borderId="0" xfId="0" applyNumberFormat="1" applyFont="1"/>
    <xf numFmtId="10" fontId="11" fillId="0" borderId="0" xfId="0" applyNumberFormat="1" applyFont="1"/>
    <xf numFmtId="0" fontId="19" fillId="0" borderId="0" xfId="0" applyFont="1" applyAlignment="1">
      <alignment wrapText="1"/>
    </xf>
    <xf numFmtId="0" fontId="11" fillId="3" borderId="0" xfId="0" applyFont="1" applyFill="1"/>
    <xf numFmtId="0" fontId="17" fillId="0" borderId="0" xfId="0" applyFont="1" applyAlignment="1">
      <alignment horizontal="left" wrapText="1"/>
    </xf>
    <xf numFmtId="0" fontId="17" fillId="0" borderId="0" xfId="0" applyFont="1" applyAlignment="1">
      <alignment horizontal="center"/>
    </xf>
    <xf numFmtId="0" fontId="17" fillId="0" borderId="0" xfId="0" applyFont="1" applyAlignment="1">
      <alignment horizontal="left"/>
    </xf>
    <xf numFmtId="0" fontId="12" fillId="4" borderId="16" xfId="0" applyFont="1" applyFill="1" applyBorder="1" applyAlignment="1">
      <alignment vertical="center" wrapText="1"/>
    </xf>
    <xf numFmtId="0" fontId="11" fillId="2" borderId="1" xfId="2" applyNumberFormat="1" applyFont="1" applyFill="1" applyBorder="1"/>
    <xf numFmtId="0" fontId="20" fillId="0" borderId="0" xfId="0" applyFont="1"/>
    <xf numFmtId="1" fontId="11" fillId="2" borderId="1" xfId="2" applyNumberFormat="1" applyFont="1" applyFill="1" applyBorder="1"/>
    <xf numFmtId="0" fontId="21" fillId="0" borderId="0" xfId="0" applyFont="1"/>
    <xf numFmtId="166" fontId="11" fillId="0" borderId="0" xfId="0" applyNumberFormat="1" applyFont="1" applyAlignment="1">
      <alignment horizontal="left" vertical="top"/>
    </xf>
    <xf numFmtId="166" fontId="11" fillId="0" borderId="0" xfId="0" applyNumberFormat="1" applyFont="1" applyAlignment="1">
      <alignment horizontal="center" vertical="top" wrapText="1"/>
    </xf>
    <xf numFmtId="0" fontId="12" fillId="0" borderId="0" xfId="0" applyFont="1" applyAlignment="1">
      <alignment horizontal="left" wrapText="1"/>
    </xf>
    <xf numFmtId="164" fontId="12" fillId="0" borderId="0" xfId="3" applyNumberFormat="1" applyFont="1" applyAlignment="1">
      <alignment horizontal="right" wrapText="1"/>
    </xf>
    <xf numFmtId="164" fontId="11" fillId="3" borderId="2" xfId="3" applyNumberFormat="1" applyFont="1" applyFill="1" applyBorder="1"/>
    <xf numFmtId="44" fontId="11" fillId="0" borderId="0" xfId="3" applyFont="1" applyFill="1" applyBorder="1"/>
    <xf numFmtId="0" fontId="0" fillId="5" borderId="0" xfId="0" applyFill="1"/>
    <xf numFmtId="0" fontId="22" fillId="5" borderId="0" xfId="0" applyFont="1" applyFill="1"/>
    <xf numFmtId="2" fontId="0" fillId="0" borderId="0" xfId="0" applyNumberFormat="1"/>
    <xf numFmtId="2" fontId="0" fillId="0" borderId="0" xfId="1" applyNumberFormat="1" applyFont="1"/>
    <xf numFmtId="0" fontId="11" fillId="0" borderId="0" xfId="0" applyFont="1" applyAlignment="1">
      <alignment horizontal="left" wrapText="1"/>
    </xf>
    <xf numFmtId="0" fontId="11" fillId="0" borderId="0" xfId="0" applyFont="1" applyAlignment="1">
      <alignment horizontal="left" vertical="center" wrapText="1"/>
    </xf>
    <xf numFmtId="0" fontId="12" fillId="4" borderId="16" xfId="0" applyFont="1" applyFill="1" applyBorder="1" applyAlignment="1">
      <alignment horizontal="left" vertical="center" wrapText="1"/>
    </xf>
    <xf numFmtId="0" fontId="15" fillId="0" borderId="16" xfId="0" applyFont="1" applyBorder="1"/>
    <xf numFmtId="0" fontId="16" fillId="0" borderId="0" xfId="0" applyFont="1"/>
    <xf numFmtId="43" fontId="13" fillId="0" borderId="0" xfId="0" applyNumberFormat="1" applyFont="1"/>
    <xf numFmtId="2" fontId="11" fillId="3" borderId="2" xfId="3" applyNumberFormat="1" applyFont="1" applyFill="1" applyBorder="1"/>
    <xf numFmtId="2" fontId="11" fillId="0" borderId="0" xfId="3" applyNumberFormat="1" applyFont="1"/>
    <xf numFmtId="166" fontId="4" fillId="0" borderId="0" xfId="0" applyNumberFormat="1" applyFont="1"/>
    <xf numFmtId="165" fontId="4" fillId="0" borderId="0" xfId="1" applyNumberFormat="1" applyFont="1"/>
    <xf numFmtId="166" fontId="4" fillId="0" borderId="0" xfId="3" applyNumberFormat="1" applyFont="1"/>
    <xf numFmtId="166" fontId="2" fillId="0" borderId="0" xfId="0" applyNumberFormat="1" applyFont="1"/>
    <xf numFmtId="0" fontId="14" fillId="5" borderId="0" xfId="0" applyFont="1" applyFill="1"/>
    <xf numFmtId="0" fontId="14" fillId="0" borderId="0" xfId="0" applyFont="1"/>
    <xf numFmtId="0" fontId="15" fillId="5" borderId="0" xfId="0" applyFont="1" applyFill="1"/>
    <xf numFmtId="0" fontId="11" fillId="0" borderId="16" xfId="0" applyFont="1" applyBorder="1"/>
    <xf numFmtId="165" fontId="11" fillId="0" borderId="16" xfId="0" applyNumberFormat="1" applyFont="1" applyBorder="1"/>
    <xf numFmtId="165" fontId="15" fillId="0" borderId="0" xfId="0" applyNumberFormat="1" applyFont="1"/>
    <xf numFmtId="0" fontId="14" fillId="5" borderId="16" xfId="0" applyFont="1" applyFill="1" applyBorder="1"/>
    <xf numFmtId="166" fontId="11" fillId="0" borderId="16" xfId="3" applyNumberFormat="1" applyFont="1" applyBorder="1"/>
    <xf numFmtId="166" fontId="11" fillId="0" borderId="0" xfId="3" applyNumberFormat="1" applyFont="1" applyBorder="1"/>
    <xf numFmtId="166" fontId="11" fillId="7" borderId="16" xfId="3" applyNumberFormat="1" applyFont="1" applyFill="1" applyBorder="1"/>
    <xf numFmtId="0" fontId="15" fillId="7" borderId="16" xfId="0" applyFont="1" applyFill="1" applyBorder="1"/>
    <xf numFmtId="166" fontId="15" fillId="7" borderId="16" xfId="3" applyNumberFormat="1" applyFont="1" applyFill="1" applyBorder="1"/>
    <xf numFmtId="0" fontId="31" fillId="0" borderId="0" xfId="0" applyFont="1"/>
    <xf numFmtId="170" fontId="11" fillId="0" borderId="16" xfId="0" applyNumberFormat="1" applyFont="1" applyBorder="1"/>
    <xf numFmtId="170" fontId="11" fillId="7" borderId="16" xfId="0" applyNumberFormat="1" applyFont="1" applyFill="1" applyBorder="1"/>
    <xf numFmtId="170" fontId="15" fillId="7" borderId="16" xfId="0" applyNumberFormat="1" applyFont="1" applyFill="1" applyBorder="1"/>
    <xf numFmtId="0" fontId="12" fillId="0" borderId="0" xfId="0" applyFont="1"/>
    <xf numFmtId="44" fontId="0" fillId="0" borderId="0" xfId="3" applyFont="1"/>
    <xf numFmtId="9" fontId="15" fillId="3" borderId="2" xfId="2" applyFont="1" applyFill="1" applyBorder="1"/>
    <xf numFmtId="165" fontId="15" fillId="7" borderId="16" xfId="0" applyNumberFormat="1" applyFont="1" applyFill="1" applyBorder="1"/>
    <xf numFmtId="166" fontId="15" fillId="0" borderId="0" xfId="3" applyNumberFormat="1" applyFont="1" applyBorder="1"/>
    <xf numFmtId="0" fontId="14" fillId="5" borderId="16" xfId="0" applyFont="1" applyFill="1" applyBorder="1" applyAlignment="1">
      <alignment wrapText="1"/>
    </xf>
    <xf numFmtId="0" fontId="11" fillId="0" borderId="2" xfId="2" applyNumberFormat="1" applyFont="1" applyFill="1" applyBorder="1"/>
    <xf numFmtId="2" fontId="11" fillId="0" borderId="2" xfId="2" applyNumberFormat="1" applyFont="1" applyFill="1" applyBorder="1"/>
    <xf numFmtId="44" fontId="11" fillId="0" borderId="2" xfId="2" applyNumberFormat="1" applyFont="1" applyFill="1" applyBorder="1"/>
    <xf numFmtId="10" fontId="11" fillId="5" borderId="0" xfId="0" applyNumberFormat="1" applyFont="1" applyFill="1"/>
    <xf numFmtId="10" fontId="17" fillId="0" borderId="0" xfId="0" applyNumberFormat="1" applyFont="1" applyAlignment="1">
      <alignment horizontal="left" wrapText="1"/>
    </xf>
    <xf numFmtId="10" fontId="12" fillId="0" borderId="0" xfId="3" applyNumberFormat="1" applyFont="1" applyAlignment="1">
      <alignment horizontal="right" wrapText="1"/>
    </xf>
    <xf numFmtId="10" fontId="11" fillId="2" borderId="1" xfId="3" applyNumberFormat="1" applyFont="1" applyFill="1" applyBorder="1"/>
    <xf numFmtId="0" fontId="12" fillId="0" borderId="0" xfId="3" applyNumberFormat="1" applyFont="1" applyAlignment="1">
      <alignment horizontal="right" wrapText="1"/>
    </xf>
    <xf numFmtId="164" fontId="11" fillId="0" borderId="2" xfId="2" applyNumberFormat="1" applyFont="1" applyFill="1" applyBorder="1"/>
    <xf numFmtId="165" fontId="2" fillId="0" borderId="0" xfId="1" applyNumberFormat="1" applyFont="1" applyFill="1"/>
    <xf numFmtId="168" fontId="0" fillId="0" borderId="0" xfId="0" applyNumberFormat="1"/>
    <xf numFmtId="0" fontId="12" fillId="0" borderId="0" xfId="0" applyFont="1" applyAlignment="1">
      <alignment vertical="center" wrapText="1"/>
    </xf>
    <xf numFmtId="0" fontId="8" fillId="5" borderId="0" xfId="0" applyFont="1" applyFill="1"/>
    <xf numFmtId="9" fontId="0" fillId="0" borderId="0" xfId="0" applyNumberFormat="1"/>
    <xf numFmtId="0" fontId="0" fillId="0" borderId="16" xfId="0" applyBorder="1"/>
    <xf numFmtId="0" fontId="2" fillId="0" borderId="16" xfId="0" applyFont="1" applyBorder="1"/>
    <xf numFmtId="0" fontId="28" fillId="0" borderId="0" xfId="0" applyFont="1" applyAlignment="1">
      <alignment vertical="center"/>
    </xf>
    <xf numFmtId="0" fontId="0" fillId="3" borderId="0" xfId="0" applyFill="1"/>
    <xf numFmtId="9" fontId="11" fillId="8" borderId="1" xfId="2" applyFont="1" applyFill="1" applyBorder="1"/>
    <xf numFmtId="0" fontId="19" fillId="5" borderId="0" xfId="0" applyFont="1" applyFill="1"/>
    <xf numFmtId="0" fontId="19" fillId="0" borderId="0" xfId="0" applyFont="1"/>
    <xf numFmtId="0" fontId="13" fillId="3" borderId="0" xfId="0" applyFont="1" applyFill="1"/>
    <xf numFmtId="0" fontId="10" fillId="3" borderId="0" xfId="0" applyFont="1" applyFill="1"/>
    <xf numFmtId="0" fontId="11" fillId="3" borderId="0" xfId="0" applyFont="1" applyFill="1" applyAlignment="1">
      <alignment horizontal="left" vertical="top" wrapText="1"/>
    </xf>
    <xf numFmtId="0" fontId="15" fillId="3" borderId="0" xfId="0" applyFont="1" applyFill="1"/>
    <xf numFmtId="0" fontId="11" fillId="3" borderId="0" xfId="0" applyFont="1" applyFill="1" applyAlignment="1">
      <alignment vertical="top" wrapText="1"/>
    </xf>
    <xf numFmtId="43" fontId="11" fillId="3" borderId="0" xfId="0" applyNumberFormat="1" applyFont="1" applyFill="1"/>
    <xf numFmtId="169" fontId="11" fillId="3" borderId="1" xfId="2" applyNumberFormat="1" applyFont="1" applyFill="1" applyBorder="1"/>
    <xf numFmtId="170" fontId="11" fillId="3" borderId="16" xfId="0" applyNumberFormat="1" applyFont="1" applyFill="1" applyBorder="1"/>
    <xf numFmtId="164" fontId="11" fillId="0" borderId="16" xfId="0" applyNumberFormat="1" applyFont="1" applyBorder="1" applyAlignment="1">
      <alignment horizontal="right" vertical="center"/>
    </xf>
    <xf numFmtId="2" fontId="11" fillId="0" borderId="16" xfId="0" applyNumberFormat="1" applyFont="1" applyBorder="1"/>
    <xf numFmtId="9" fontId="11" fillId="0" borderId="16" xfId="2" applyFont="1" applyBorder="1"/>
    <xf numFmtId="167" fontId="11" fillId="0" borderId="16" xfId="0" applyNumberFormat="1" applyFont="1" applyBorder="1"/>
    <xf numFmtId="172" fontId="11" fillId="0" borderId="16" xfId="0" applyNumberFormat="1" applyFont="1" applyBorder="1"/>
    <xf numFmtId="44" fontId="11" fillId="0" borderId="16" xfId="3" applyFont="1" applyBorder="1"/>
    <xf numFmtId="1" fontId="11" fillId="3" borderId="2" xfId="2" applyNumberFormat="1" applyFont="1" applyFill="1" applyBorder="1"/>
    <xf numFmtId="170" fontId="11" fillId="0" borderId="0" xfId="0" applyNumberFormat="1" applyFont="1"/>
    <xf numFmtId="0" fontId="34" fillId="9" borderId="0" xfId="0" applyFont="1" applyFill="1"/>
    <xf numFmtId="0" fontId="36" fillId="9" borderId="0" xfId="0" applyFont="1" applyFill="1" applyAlignment="1">
      <alignment horizontal="center" vertical="center"/>
    </xf>
    <xf numFmtId="165" fontId="0" fillId="0" borderId="4" xfId="1" applyNumberFormat="1" applyFont="1" applyBorder="1"/>
    <xf numFmtId="165" fontId="0" fillId="0" borderId="5" xfId="1" applyNumberFormat="1" applyFont="1" applyBorder="1"/>
    <xf numFmtId="165" fontId="0" fillId="0" borderId="6" xfId="1" applyNumberFormat="1" applyFont="1" applyBorder="1"/>
    <xf numFmtId="165" fontId="0" fillId="0" borderId="7" xfId="1" applyNumberFormat="1" applyFont="1" applyBorder="1"/>
    <xf numFmtId="165" fontId="0" fillId="0" borderId="0" xfId="1" applyNumberFormat="1" applyFont="1" applyBorder="1"/>
    <xf numFmtId="165" fontId="0" fillId="0" borderId="8" xfId="1" applyNumberFormat="1" applyFont="1" applyBorder="1"/>
    <xf numFmtId="0" fontId="37" fillId="11" borderId="0" xfId="0" applyFont="1" applyFill="1" applyAlignment="1">
      <alignment horizontal="left" vertical="top" wrapText="1"/>
    </xf>
    <xf numFmtId="9" fontId="11" fillId="0" borderId="15" xfId="2" applyFont="1" applyFill="1" applyBorder="1"/>
    <xf numFmtId="165" fontId="2" fillId="0" borderId="7" xfId="1" applyNumberFormat="1" applyFont="1" applyBorder="1"/>
    <xf numFmtId="165" fontId="2" fillId="0" borderId="0" xfId="1" applyNumberFormat="1" applyFont="1" applyBorder="1"/>
    <xf numFmtId="165" fontId="2" fillId="0" borderId="8" xfId="1" applyNumberFormat="1" applyFont="1" applyBorder="1"/>
    <xf numFmtId="165" fontId="1" fillId="0" borderId="4" xfId="1" applyNumberFormat="1" applyFont="1" applyBorder="1"/>
    <xf numFmtId="165" fontId="1" fillId="0" borderId="5" xfId="1" applyNumberFormat="1" applyFont="1" applyBorder="1"/>
    <xf numFmtId="165" fontId="1" fillId="0" borderId="6" xfId="1" applyNumberFormat="1" applyFont="1" applyBorder="1"/>
    <xf numFmtId="165" fontId="1" fillId="0" borderId="7" xfId="1" applyNumberFormat="1" applyFont="1" applyBorder="1"/>
    <xf numFmtId="165" fontId="1" fillId="0" borderId="0" xfId="1" applyNumberFormat="1" applyFont="1" applyBorder="1"/>
    <xf numFmtId="165" fontId="1" fillId="0" borderId="8" xfId="1" applyNumberFormat="1" applyFont="1" applyBorder="1"/>
    <xf numFmtId="165" fontId="1" fillId="0" borderId="0" xfId="1" applyNumberFormat="1" applyFont="1"/>
    <xf numFmtId="44" fontId="11" fillId="3" borderId="15" xfId="3" applyFont="1" applyFill="1" applyBorder="1"/>
    <xf numFmtId="44" fontId="11" fillId="3" borderId="2" xfId="3" applyFont="1" applyFill="1" applyBorder="1"/>
    <xf numFmtId="1" fontId="11" fillId="3" borderId="0" xfId="2" applyNumberFormat="1" applyFont="1" applyFill="1" applyBorder="1"/>
    <xf numFmtId="0" fontId="13" fillId="0" borderId="0" xfId="0" applyFont="1" applyAlignment="1">
      <alignment wrapText="1"/>
    </xf>
    <xf numFmtId="0" fontId="38" fillId="10" borderId="0" xfId="0" applyFont="1" applyFill="1" applyAlignment="1">
      <alignment vertical="top" wrapText="1"/>
    </xf>
    <xf numFmtId="0" fontId="37" fillId="11" borderId="7" xfId="0" applyFont="1" applyFill="1" applyBorder="1" applyAlignment="1">
      <alignment horizontal="left" vertical="top" wrapText="1"/>
    </xf>
    <xf numFmtId="0" fontId="37" fillId="11" borderId="8" xfId="0" applyFont="1" applyFill="1" applyBorder="1" applyAlignment="1">
      <alignment horizontal="left" vertical="top" wrapText="1"/>
    </xf>
    <xf numFmtId="0" fontId="37" fillId="10" borderId="8" xfId="0" applyFont="1" applyFill="1" applyBorder="1" applyAlignment="1">
      <alignment horizontal="left" vertical="top" wrapText="1"/>
    </xf>
    <xf numFmtId="0" fontId="37" fillId="10" borderId="0" xfId="0" applyFont="1" applyFill="1" applyAlignment="1">
      <alignment horizontal="left" vertical="top" wrapText="1"/>
    </xf>
    <xf numFmtId="49" fontId="37" fillId="10" borderId="0" xfId="0" applyNumberFormat="1" applyFont="1" applyFill="1" applyAlignment="1">
      <alignment horizontal="center"/>
    </xf>
    <xf numFmtId="3" fontId="37" fillId="11" borderId="7" xfId="0" applyNumberFormat="1" applyFont="1" applyFill="1" applyBorder="1" applyAlignment="1">
      <alignment vertical="top" wrapText="1"/>
    </xf>
    <xf numFmtId="3" fontId="38" fillId="11" borderId="0" xfId="0" applyNumberFormat="1" applyFont="1" applyFill="1" applyAlignment="1">
      <alignment vertical="top" wrapText="1"/>
    </xf>
    <xf numFmtId="3" fontId="38" fillId="11" borderId="8" xfId="0" applyNumberFormat="1" applyFont="1" applyFill="1" applyBorder="1" applyAlignment="1">
      <alignment vertical="top" wrapText="1"/>
    </xf>
    <xf numFmtId="3" fontId="38" fillId="10" borderId="8" xfId="0" applyNumberFormat="1" applyFont="1" applyFill="1" applyBorder="1" applyAlignment="1">
      <alignment vertical="top" wrapText="1"/>
    </xf>
    <xf numFmtId="0" fontId="37" fillId="11" borderId="7" xfId="0" applyFont="1" applyFill="1" applyBorder="1" applyAlignment="1">
      <alignment vertical="top" wrapText="1"/>
    </xf>
    <xf numFmtId="0" fontId="38" fillId="11" borderId="0" xfId="0" applyFont="1" applyFill="1" applyAlignment="1">
      <alignment vertical="top" wrapText="1"/>
    </xf>
    <xf numFmtId="0" fontId="38" fillId="11" borderId="8" xfId="0" applyFont="1" applyFill="1" applyBorder="1" applyAlignment="1">
      <alignment vertical="top" wrapText="1"/>
    </xf>
    <xf numFmtId="3" fontId="38" fillId="10" borderId="0" xfId="0" applyNumberFormat="1" applyFont="1" applyFill="1" applyAlignment="1">
      <alignment vertical="top" wrapText="1"/>
    </xf>
    <xf numFmtId="49" fontId="37" fillId="10" borderId="0" xfId="0" applyNumberFormat="1" applyFont="1" applyFill="1" applyAlignment="1">
      <alignment horizontal="center" wrapText="1"/>
    </xf>
    <xf numFmtId="3" fontId="37" fillId="11" borderId="9" xfId="0" applyNumberFormat="1" applyFont="1" applyFill="1" applyBorder="1" applyAlignment="1">
      <alignment vertical="top" wrapText="1"/>
    </xf>
    <xf numFmtId="3" fontId="37" fillId="11" borderId="10" xfId="0" applyNumberFormat="1" applyFont="1" applyFill="1" applyBorder="1" applyAlignment="1">
      <alignment vertical="top" wrapText="1"/>
    </xf>
    <xf numFmtId="3" fontId="37" fillId="11" borderId="11" xfId="0" applyNumberFormat="1" applyFont="1" applyFill="1" applyBorder="1" applyAlignment="1">
      <alignment vertical="top" wrapText="1"/>
    </xf>
    <xf numFmtId="3" fontId="37" fillId="10" borderId="11" xfId="0" applyNumberFormat="1" applyFont="1" applyFill="1" applyBorder="1" applyAlignment="1">
      <alignment vertical="top" wrapText="1"/>
    </xf>
    <xf numFmtId="3" fontId="37" fillId="10" borderId="10" xfId="0" applyNumberFormat="1" applyFont="1" applyFill="1" applyBorder="1" applyAlignment="1">
      <alignment vertical="top" wrapText="1"/>
    </xf>
    <xf numFmtId="165" fontId="1" fillId="4" borderId="7" xfId="1" applyNumberFormat="1" applyFont="1" applyFill="1" applyBorder="1"/>
    <xf numFmtId="165" fontId="1" fillId="4" borderId="0" xfId="1" applyNumberFormat="1" applyFont="1" applyFill="1" applyBorder="1"/>
    <xf numFmtId="165" fontId="1" fillId="4" borderId="8" xfId="1" applyNumberFormat="1" applyFont="1" applyFill="1" applyBorder="1"/>
    <xf numFmtId="165" fontId="2" fillId="4" borderId="9" xfId="1" applyNumberFormat="1" applyFont="1" applyFill="1" applyBorder="1"/>
    <xf numFmtId="165" fontId="2" fillId="4" borderId="10" xfId="1" applyNumberFormat="1" applyFont="1" applyFill="1" applyBorder="1"/>
    <xf numFmtId="165" fontId="2" fillId="4" borderId="11" xfId="1" applyNumberFormat="1" applyFont="1" applyFill="1" applyBorder="1"/>
    <xf numFmtId="165" fontId="2" fillId="0" borderId="9" xfId="1" applyNumberFormat="1" applyFont="1" applyBorder="1"/>
    <xf numFmtId="165" fontId="2" fillId="0" borderId="10" xfId="1" applyNumberFormat="1" applyFont="1" applyBorder="1"/>
    <xf numFmtId="165" fontId="2" fillId="0" borderId="11" xfId="1" applyNumberFormat="1" applyFont="1" applyBorder="1"/>
    <xf numFmtId="3" fontId="2" fillId="4" borderId="0" xfId="0" applyNumberFormat="1" applyFont="1" applyFill="1"/>
    <xf numFmtId="3" fontId="2" fillId="13" borderId="0" xfId="0" applyNumberFormat="1" applyFont="1" applyFill="1"/>
    <xf numFmtId="3" fontId="2" fillId="12" borderId="0" xfId="0" applyNumberFormat="1" applyFont="1" applyFill="1"/>
    <xf numFmtId="3" fontId="0" fillId="13" borderId="0" xfId="0" applyNumberFormat="1" applyFill="1"/>
    <xf numFmtId="3" fontId="0" fillId="12" borderId="0" xfId="0" applyNumberFormat="1" applyFill="1"/>
    <xf numFmtId="10" fontId="0" fillId="0" borderId="0" xfId="2" applyNumberFormat="1" applyFont="1"/>
    <xf numFmtId="178" fontId="0" fillId="0" borderId="0" xfId="2" applyNumberFormat="1" applyFont="1"/>
    <xf numFmtId="9" fontId="0" fillId="0" borderId="0" xfId="2" applyFont="1" applyAlignment="1">
      <alignment wrapText="1"/>
    </xf>
    <xf numFmtId="169" fontId="0" fillId="0" borderId="0" xfId="2" applyNumberFormat="1" applyFont="1" applyAlignment="1">
      <alignment wrapText="1"/>
    </xf>
    <xf numFmtId="167" fontId="11" fillId="0" borderId="0" xfId="0" applyNumberFormat="1" applyFont="1"/>
    <xf numFmtId="44" fontId="11" fillId="0" borderId="0" xfId="0" applyNumberFormat="1" applyFont="1"/>
    <xf numFmtId="43" fontId="34" fillId="9" borderId="16" xfId="0" applyNumberFormat="1" applyFont="1" applyFill="1" applyBorder="1" applyAlignment="1">
      <alignment horizontal="center" vertical="center"/>
    </xf>
    <xf numFmtId="10" fontId="34" fillId="9" borderId="16" xfId="0" applyNumberFormat="1" applyFont="1" applyFill="1" applyBorder="1" applyAlignment="1">
      <alignment horizontal="center" vertical="center" wrapText="1"/>
    </xf>
    <xf numFmtId="0" fontId="34" fillId="9" borderId="16" xfId="0" applyFont="1" applyFill="1" applyBorder="1" applyAlignment="1">
      <alignment horizontal="center" vertical="center" wrapText="1"/>
    </xf>
    <xf numFmtId="0" fontId="34" fillId="9" borderId="16" xfId="0" applyFont="1" applyFill="1" applyBorder="1" applyAlignment="1">
      <alignment horizontal="center" vertical="center"/>
    </xf>
    <xf numFmtId="3" fontId="2" fillId="14" borderId="0" xfId="0" applyNumberFormat="1" applyFont="1" applyFill="1"/>
    <xf numFmtId="0" fontId="11" fillId="3" borderId="4" xfId="0" applyFont="1" applyFill="1" applyBorder="1"/>
    <xf numFmtId="0" fontId="11" fillId="3" borderId="5" xfId="0" applyFont="1" applyFill="1" applyBorder="1"/>
    <xf numFmtId="10" fontId="11" fillId="3" borderId="5" xfId="0" applyNumberFormat="1" applyFont="1" applyFill="1" applyBorder="1"/>
    <xf numFmtId="0" fontId="11" fillId="3" borderId="6" xfId="0" applyFont="1" applyFill="1" applyBorder="1"/>
    <xf numFmtId="0" fontId="19" fillId="3" borderId="7" xfId="0" applyFont="1" applyFill="1" applyBorder="1"/>
    <xf numFmtId="10" fontId="11" fillId="3" borderId="0" xfId="0" applyNumberFormat="1" applyFont="1" applyFill="1"/>
    <xf numFmtId="0" fontId="11" fillId="3" borderId="8" xfId="0" applyFont="1" applyFill="1" applyBorder="1"/>
    <xf numFmtId="0" fontId="11" fillId="3" borderId="9" xfId="0" applyFont="1" applyFill="1" applyBorder="1"/>
    <xf numFmtId="0" fontId="11" fillId="3" borderId="10" xfId="0" applyFont="1" applyFill="1" applyBorder="1"/>
    <xf numFmtId="10" fontId="11" fillId="3" borderId="10" xfId="0" applyNumberFormat="1" applyFont="1" applyFill="1" applyBorder="1"/>
    <xf numFmtId="0" fontId="11" fillId="3" borderId="11" xfId="0" applyFont="1" applyFill="1" applyBorder="1"/>
    <xf numFmtId="0" fontId="23" fillId="0" borderId="0" xfId="0" applyFont="1"/>
    <xf numFmtId="0" fontId="11" fillId="3" borderId="20" xfId="0" applyFont="1" applyFill="1" applyBorder="1"/>
    <xf numFmtId="0" fontId="11" fillId="3" borderId="23" xfId="0" applyFont="1" applyFill="1" applyBorder="1"/>
    <xf numFmtId="0" fontId="11" fillId="3" borderId="23" xfId="0" applyFont="1" applyFill="1" applyBorder="1" applyAlignment="1">
      <alignment wrapText="1"/>
    </xf>
    <xf numFmtId="0" fontId="26" fillId="3" borderId="0" xfId="0" applyFont="1" applyFill="1" applyAlignment="1">
      <alignment horizontal="left" vertical="top" wrapText="1"/>
    </xf>
    <xf numFmtId="0" fontId="26" fillId="3" borderId="24" xfId="0" applyFont="1" applyFill="1" applyBorder="1" applyAlignment="1">
      <alignment vertical="top" wrapText="1"/>
    </xf>
    <xf numFmtId="0" fontId="26" fillId="3" borderId="0" xfId="0" applyFont="1" applyFill="1" applyAlignment="1">
      <alignment vertical="top" wrapText="1"/>
    </xf>
    <xf numFmtId="0" fontId="24" fillId="3" borderId="24" xfId="0" applyFont="1" applyFill="1" applyBorder="1" applyAlignment="1">
      <alignment vertical="top" wrapText="1"/>
    </xf>
    <xf numFmtId="0" fontId="32" fillId="3" borderId="0" xfId="0" applyFont="1" applyFill="1" applyAlignment="1">
      <alignment vertical="center"/>
    </xf>
    <xf numFmtId="0" fontId="19" fillId="3" borderId="0" xfId="0" applyFont="1" applyFill="1" applyAlignment="1">
      <alignment vertical="center"/>
    </xf>
    <xf numFmtId="0" fontId="19" fillId="3" borderId="0" xfId="0" applyFont="1" applyFill="1"/>
    <xf numFmtId="0" fontId="11" fillId="3" borderId="24" xfId="0" applyFont="1" applyFill="1" applyBorder="1"/>
    <xf numFmtId="0" fontId="25" fillId="3" borderId="0" xfId="0" applyFont="1" applyFill="1" applyAlignment="1">
      <alignment vertical="center"/>
    </xf>
    <xf numFmtId="0" fontId="11" fillId="3" borderId="0" xfId="0" applyFont="1" applyFill="1" applyAlignment="1">
      <alignment vertical="center"/>
    </xf>
    <xf numFmtId="0" fontId="26" fillId="3" borderId="24" xfId="0" applyFont="1" applyFill="1" applyBorder="1" applyAlignment="1">
      <alignment horizontal="left" vertical="top" wrapText="1"/>
    </xf>
    <xf numFmtId="0" fontId="11" fillId="3" borderId="25" xfId="0" applyFont="1" applyFill="1" applyBorder="1"/>
    <xf numFmtId="0" fontId="24" fillId="3" borderId="0" xfId="0" applyFont="1" applyFill="1"/>
    <xf numFmtId="2" fontId="24" fillId="6" borderId="1" xfId="3" applyNumberFormat="1" applyFont="1" applyFill="1" applyBorder="1" applyAlignment="1" applyProtection="1">
      <alignment horizontal="center"/>
    </xf>
    <xf numFmtId="0" fontId="24" fillId="3" borderId="0" xfId="0" applyFont="1" applyFill="1" applyAlignment="1">
      <alignment horizontal="left"/>
    </xf>
    <xf numFmtId="0" fontId="20" fillId="3" borderId="0" xfId="0" applyFont="1" applyFill="1" applyAlignment="1">
      <alignment vertical="center"/>
    </xf>
    <xf numFmtId="0" fontId="11" fillId="3" borderId="26" xfId="0" applyFont="1" applyFill="1" applyBorder="1"/>
    <xf numFmtId="0" fontId="24" fillId="3" borderId="27" xfId="0" applyFont="1" applyFill="1" applyBorder="1" applyAlignment="1">
      <alignment vertical="top" wrapText="1"/>
    </xf>
    <xf numFmtId="0" fontId="11" fillId="3" borderId="27" xfId="0" applyFont="1" applyFill="1" applyBorder="1"/>
    <xf numFmtId="0" fontId="11" fillId="3" borderId="28" xfId="0" applyFont="1" applyFill="1" applyBorder="1"/>
    <xf numFmtId="175" fontId="11" fillId="2" borderId="1" xfId="2" applyNumberFormat="1" applyFont="1" applyFill="1" applyBorder="1" applyProtection="1">
      <protection locked="0"/>
    </xf>
    <xf numFmtId="0" fontId="27" fillId="3" borderId="0" xfId="0" applyFont="1" applyFill="1" applyAlignment="1">
      <alignment vertical="top" wrapText="1"/>
    </xf>
    <xf numFmtId="0" fontId="16" fillId="0" borderId="0" xfId="0" applyFont="1" applyAlignment="1">
      <alignment horizontal="center" wrapText="1"/>
    </xf>
    <xf numFmtId="43" fontId="16" fillId="0" borderId="0" xfId="0" applyNumberFormat="1" applyFont="1" applyAlignment="1">
      <alignment horizontal="center"/>
    </xf>
    <xf numFmtId="0" fontId="11" fillId="0" borderId="0" xfId="0" applyFont="1" applyAlignment="1">
      <alignment horizontal="center" vertical="center"/>
    </xf>
    <xf numFmtId="165" fontId="11" fillId="3" borderId="2" xfId="1" applyNumberFormat="1" applyFont="1" applyFill="1" applyBorder="1" applyProtection="1"/>
    <xf numFmtId="9" fontId="11" fillId="0" borderId="2" xfId="2" applyFont="1" applyFill="1" applyBorder="1" applyProtection="1"/>
    <xf numFmtId="9" fontId="11" fillId="0" borderId="0" xfId="2" applyFont="1" applyFill="1" applyBorder="1" applyProtection="1"/>
    <xf numFmtId="0" fontId="12" fillId="4" borderId="16" xfId="0" quotePrefix="1" applyFont="1" applyFill="1" applyBorder="1" applyAlignment="1">
      <alignment vertical="center" wrapText="1"/>
    </xf>
    <xf numFmtId="9" fontId="11" fillId="3" borderId="15" xfId="2" applyFont="1" applyFill="1" applyBorder="1" applyProtection="1"/>
    <xf numFmtId="0" fontId="20" fillId="0" borderId="0" xfId="0" applyFont="1" applyAlignment="1">
      <alignment wrapText="1"/>
    </xf>
    <xf numFmtId="0" fontId="19" fillId="4" borderId="16" xfId="0" applyFont="1" applyFill="1" applyBorder="1" applyAlignment="1">
      <alignment vertical="center" wrapText="1"/>
    </xf>
    <xf numFmtId="174" fontId="11" fillId="0" borderId="0" xfId="0" applyNumberFormat="1" applyFont="1"/>
    <xf numFmtId="9" fontId="11" fillId="0" borderId="0" xfId="2" applyFont="1" applyProtection="1"/>
    <xf numFmtId="173" fontId="15" fillId="0" borderId="0" xfId="0" applyNumberFormat="1" applyFont="1"/>
    <xf numFmtId="9" fontId="11" fillId="0" borderId="15" xfId="2" applyFont="1" applyFill="1" applyBorder="1" applyProtection="1"/>
    <xf numFmtId="9" fontId="11" fillId="0" borderId="0" xfId="2" applyFont="1" applyFill="1" applyProtection="1"/>
    <xf numFmtId="0" fontId="18" fillId="0" borderId="0" xfId="0" applyFont="1"/>
    <xf numFmtId="9" fontId="11" fillId="3" borderId="2" xfId="2" applyFont="1" applyFill="1" applyBorder="1" applyProtection="1"/>
    <xf numFmtId="165" fontId="11" fillId="0" borderId="0" xfId="0" applyNumberFormat="1" applyFont="1"/>
    <xf numFmtId="165" fontId="19" fillId="0" borderId="2" xfId="1" applyNumberFormat="1" applyFont="1" applyFill="1" applyBorder="1" applyProtection="1"/>
    <xf numFmtId="10" fontId="11" fillId="3" borderId="2" xfId="2" applyNumberFormat="1" applyFont="1" applyFill="1" applyBorder="1" applyProtection="1"/>
    <xf numFmtId="165" fontId="11" fillId="3" borderId="0" xfId="1" applyNumberFormat="1" applyFont="1" applyFill="1" applyBorder="1" applyProtection="1"/>
    <xf numFmtId="165" fontId="11" fillId="0" borderId="2" xfId="1" applyNumberFormat="1" applyFont="1" applyFill="1" applyBorder="1" applyProtection="1"/>
    <xf numFmtId="165" fontId="11" fillId="0" borderId="0" xfId="1" applyNumberFormat="1" applyFont="1" applyFill="1" applyBorder="1" applyProtection="1"/>
    <xf numFmtId="9" fontId="11" fillId="2" borderId="1" xfId="2" applyFont="1" applyFill="1" applyBorder="1" applyAlignment="1" applyProtection="1">
      <alignment horizontal="center" vertical="center"/>
      <protection locked="0"/>
    </xf>
    <xf numFmtId="0" fontId="11" fillId="2" borderId="1" xfId="0" applyFont="1" applyFill="1" applyBorder="1" applyAlignment="1" applyProtection="1">
      <alignment horizontal="center" vertical="center"/>
      <protection locked="0"/>
    </xf>
    <xf numFmtId="10" fontId="11" fillId="2" borderId="1" xfId="2" applyNumberFormat="1" applyFont="1" applyFill="1" applyBorder="1" applyProtection="1">
      <protection locked="0"/>
    </xf>
    <xf numFmtId="9" fontId="11" fillId="2" borderId="37" xfId="2" applyFont="1" applyFill="1" applyBorder="1" applyAlignment="1" applyProtection="1">
      <alignment horizontal="center" vertical="center"/>
      <protection locked="0"/>
    </xf>
    <xf numFmtId="9" fontId="11" fillId="2" borderId="1" xfId="2" applyFont="1" applyFill="1" applyBorder="1" applyProtection="1">
      <protection locked="0"/>
    </xf>
    <xf numFmtId="0" fontId="11" fillId="2" borderId="1" xfId="0" applyFont="1" applyFill="1" applyBorder="1" applyAlignment="1" applyProtection="1">
      <alignment wrapText="1"/>
      <protection locked="0"/>
    </xf>
    <xf numFmtId="171" fontId="11" fillId="2" borderId="1" xfId="2" applyNumberFormat="1" applyFont="1" applyFill="1" applyBorder="1" applyProtection="1">
      <protection locked="0"/>
    </xf>
    <xf numFmtId="9" fontId="11" fillId="12" borderId="1" xfId="2" applyFont="1" applyFill="1" applyBorder="1" applyProtection="1">
      <protection locked="0"/>
    </xf>
    <xf numFmtId="1" fontId="11" fillId="2" borderId="0" xfId="2" applyNumberFormat="1" applyFont="1" applyFill="1" applyProtection="1">
      <protection locked="0"/>
    </xf>
    <xf numFmtId="10" fontId="11" fillId="2" borderId="2" xfId="2" applyNumberFormat="1" applyFont="1" applyFill="1" applyBorder="1" applyProtection="1">
      <protection locked="0"/>
    </xf>
    <xf numFmtId="0" fontId="11" fillId="0" borderId="0" xfId="1" applyNumberFormat="1" applyFont="1" applyAlignment="1" applyProtection="1">
      <alignment wrapText="1"/>
    </xf>
    <xf numFmtId="177" fontId="0" fillId="0" borderId="0" xfId="0" applyNumberFormat="1"/>
    <xf numFmtId="49" fontId="11" fillId="0" borderId="0" xfId="0" applyNumberFormat="1" applyFont="1"/>
    <xf numFmtId="49" fontId="11" fillId="0" borderId="0" xfId="2" applyNumberFormat="1" applyFont="1" applyFill="1" applyBorder="1" applyProtection="1"/>
    <xf numFmtId="165" fontId="11" fillId="0" borderId="0" xfId="1" applyNumberFormat="1" applyFont="1" applyProtection="1"/>
    <xf numFmtId="165" fontId="11" fillId="0" borderId="0" xfId="1" applyNumberFormat="1" applyFont="1" applyFill="1" applyBorder="1" applyAlignment="1" applyProtection="1">
      <alignment wrapText="1"/>
    </xf>
    <xf numFmtId="9" fontId="11" fillId="0" borderId="0" xfId="2" applyFont="1" applyFill="1" applyBorder="1" applyAlignment="1" applyProtection="1">
      <alignment wrapText="1"/>
    </xf>
    <xf numFmtId="176" fontId="11" fillId="3" borderId="2" xfId="2" applyNumberFormat="1" applyFont="1" applyFill="1" applyBorder="1" applyProtection="1"/>
    <xf numFmtId="10" fontId="0" fillId="0" borderId="0" xfId="0" applyNumberFormat="1"/>
    <xf numFmtId="0" fontId="39" fillId="0" borderId="0" xfId="0" applyFont="1"/>
    <xf numFmtId="43" fontId="11" fillId="3" borderId="2" xfId="1" applyFont="1" applyFill="1" applyBorder="1" applyProtection="1"/>
    <xf numFmtId="10" fontId="11" fillId="0" borderId="0" xfId="0" applyNumberFormat="1" applyFont="1" applyAlignment="1">
      <alignment wrapText="1"/>
    </xf>
    <xf numFmtId="165" fontId="11" fillId="3" borderId="16" xfId="1" applyNumberFormat="1" applyFont="1" applyFill="1" applyBorder="1" applyProtection="1"/>
    <xf numFmtId="165" fontId="0" fillId="0" borderId="0" xfId="1" applyNumberFormat="1" applyFont="1" applyProtection="1"/>
    <xf numFmtId="0" fontId="11" fillId="0" borderId="0" xfId="1" applyNumberFormat="1" applyFont="1" applyFill="1" applyBorder="1" applyAlignment="1" applyProtection="1">
      <alignment horizontal="left" wrapText="1"/>
    </xf>
    <xf numFmtId="10" fontId="0" fillId="0" borderId="0" xfId="0" applyNumberFormat="1" applyAlignment="1">
      <alignment wrapText="1"/>
    </xf>
    <xf numFmtId="165" fontId="11" fillId="0" borderId="0" xfId="1" applyNumberFormat="1" applyFont="1" applyAlignment="1" applyProtection="1">
      <alignment wrapText="1"/>
    </xf>
    <xf numFmtId="9" fontId="11" fillId="2" borderId="0" xfId="2" applyFont="1" applyFill="1" applyBorder="1" applyAlignment="1" applyProtection="1">
      <alignment horizontal="center" vertical="center"/>
      <protection locked="0"/>
    </xf>
    <xf numFmtId="0" fontId="0" fillId="3" borderId="29" xfId="0" applyFill="1" applyBorder="1"/>
    <xf numFmtId="0" fontId="0" fillId="3" borderId="30" xfId="0" applyFill="1" applyBorder="1"/>
    <xf numFmtId="0" fontId="0" fillId="3" borderId="31" xfId="0" applyFill="1" applyBorder="1"/>
    <xf numFmtId="0" fontId="0" fillId="3" borderId="35" xfId="0" applyFill="1" applyBorder="1"/>
    <xf numFmtId="0" fontId="39" fillId="3" borderId="0" xfId="0" applyFont="1" applyFill="1" applyAlignment="1">
      <alignment vertical="center"/>
    </xf>
    <xf numFmtId="0" fontId="40" fillId="3" borderId="0" xfId="0" applyFont="1" applyFill="1"/>
    <xf numFmtId="0" fontId="40" fillId="3" borderId="36" xfId="0" applyFont="1" applyFill="1" applyBorder="1"/>
    <xf numFmtId="0" fontId="40" fillId="0" borderId="0" xfId="0" applyFont="1"/>
    <xf numFmtId="0" fontId="40" fillId="3" borderId="35" xfId="0" applyFont="1" applyFill="1" applyBorder="1"/>
    <xf numFmtId="0" fontId="0" fillId="3" borderId="36" xfId="0" applyFill="1" applyBorder="1"/>
    <xf numFmtId="0" fontId="11" fillId="3" borderId="0" xfId="0" applyFont="1" applyFill="1" applyAlignment="1">
      <alignment vertical="center" wrapText="1"/>
    </xf>
    <xf numFmtId="0" fontId="11" fillId="3" borderId="0" xfId="0" applyFont="1" applyFill="1" applyAlignment="1">
      <alignment horizontal="right" vertical="center" wrapText="1"/>
    </xf>
    <xf numFmtId="0" fontId="11" fillId="3" borderId="12" xfId="0" applyFont="1" applyFill="1" applyBorder="1" applyAlignment="1">
      <alignment vertical="center" wrapText="1"/>
    </xf>
    <xf numFmtId="0" fontId="11" fillId="3" borderId="13" xfId="0" applyFont="1" applyFill="1" applyBorder="1" applyAlignment="1">
      <alignment vertical="center" wrapText="1"/>
    </xf>
    <xf numFmtId="9" fontId="34" fillId="3" borderId="13" xfId="2" applyFont="1" applyFill="1" applyBorder="1" applyAlignment="1" applyProtection="1">
      <alignment vertical="center" wrapText="1"/>
    </xf>
    <xf numFmtId="1" fontId="11" fillId="3" borderId="14" xfId="0" applyNumberFormat="1" applyFont="1" applyFill="1" applyBorder="1" applyAlignment="1">
      <alignment horizontal="center" vertical="center" wrapText="1"/>
    </xf>
    <xf numFmtId="1" fontId="11" fillId="3" borderId="0" xfId="0" applyNumberFormat="1" applyFont="1" applyFill="1" applyAlignment="1">
      <alignment horizontal="center" vertical="center" wrapText="1"/>
    </xf>
    <xf numFmtId="9" fontId="11" fillId="3" borderId="0" xfId="2" applyFont="1" applyFill="1" applyBorder="1" applyAlignment="1" applyProtection="1">
      <alignment vertical="center" wrapText="1"/>
    </xf>
    <xf numFmtId="9" fontId="11" fillId="3" borderId="13" xfId="2" applyFont="1" applyFill="1" applyBorder="1" applyAlignment="1" applyProtection="1">
      <alignment vertical="center" wrapText="1"/>
    </xf>
    <xf numFmtId="0" fontId="11" fillId="3" borderId="12" xfId="0" applyFont="1" applyFill="1" applyBorder="1" applyAlignment="1">
      <alignment horizontal="left" vertical="center" wrapText="1"/>
    </xf>
    <xf numFmtId="0" fontId="11" fillId="3" borderId="0" xfId="0" applyFont="1" applyFill="1" applyAlignment="1">
      <alignment horizontal="left" vertical="center" wrapText="1"/>
    </xf>
    <xf numFmtId="1" fontId="0" fillId="3" borderId="36" xfId="0" applyNumberFormat="1" applyFill="1" applyBorder="1"/>
    <xf numFmtId="1" fontId="0" fillId="3" borderId="35" xfId="0" applyNumberFormat="1" applyFill="1" applyBorder="1"/>
    <xf numFmtId="1" fontId="11" fillId="3" borderId="13" xfId="0" applyNumberFormat="1" applyFont="1" applyFill="1" applyBorder="1" applyAlignment="1">
      <alignment vertical="center" wrapText="1"/>
    </xf>
    <xf numFmtId="9" fontId="11" fillId="3" borderId="0" xfId="2" applyFont="1" applyFill="1" applyAlignment="1" applyProtection="1">
      <alignment vertical="center" wrapText="1"/>
    </xf>
    <xf numFmtId="1" fontId="11" fillId="3" borderId="0" xfId="0" applyNumberFormat="1" applyFont="1" applyFill="1" applyAlignment="1">
      <alignment vertical="center" wrapText="1"/>
    </xf>
    <xf numFmtId="1" fontId="11" fillId="3" borderId="12" xfId="0" applyNumberFormat="1" applyFont="1" applyFill="1" applyBorder="1" applyAlignment="1">
      <alignment vertical="center" wrapText="1"/>
    </xf>
    <xf numFmtId="0" fontId="24" fillId="3" borderId="39" xfId="0" applyFont="1" applyFill="1" applyBorder="1" applyAlignment="1">
      <alignment vertical="center"/>
    </xf>
    <xf numFmtId="0" fontId="11" fillId="3" borderId="40" xfId="0" applyFont="1" applyFill="1" applyBorder="1" applyAlignment="1">
      <alignment vertical="center" wrapText="1"/>
    </xf>
    <xf numFmtId="0" fontId="11" fillId="3" borderId="41" xfId="0" applyFont="1" applyFill="1" applyBorder="1" applyAlignment="1">
      <alignment vertical="center" wrapText="1"/>
    </xf>
    <xf numFmtId="1" fontId="34" fillId="9" borderId="38" xfId="0" applyNumberFormat="1" applyFont="1" applyFill="1" applyBorder="1" applyAlignment="1">
      <alignment horizontal="center" vertical="center" wrapText="1"/>
    </xf>
    <xf numFmtId="1" fontId="24" fillId="3" borderId="39" xfId="0" applyNumberFormat="1" applyFont="1" applyFill="1" applyBorder="1" applyAlignment="1">
      <alignment vertical="center"/>
    </xf>
    <xf numFmtId="1" fontId="11" fillId="3" borderId="40" xfId="0" applyNumberFormat="1" applyFont="1" applyFill="1" applyBorder="1" applyAlignment="1">
      <alignment vertical="center" wrapText="1"/>
    </xf>
    <xf numFmtId="1" fontId="11" fillId="3" borderId="41" xfId="0" applyNumberFormat="1" applyFont="1" applyFill="1" applyBorder="1" applyAlignment="1">
      <alignment vertical="center" wrapText="1"/>
    </xf>
    <xf numFmtId="0" fontId="0" fillId="3" borderId="32" xfId="0" applyFill="1" applyBorder="1"/>
    <xf numFmtId="0" fontId="0" fillId="3" borderId="33" xfId="0" applyFill="1" applyBorder="1"/>
    <xf numFmtId="0" fontId="0" fillId="3" borderId="34" xfId="0" applyFill="1" applyBorder="1"/>
    <xf numFmtId="0" fontId="11" fillId="2" borderId="1" xfId="2" applyNumberFormat="1" applyFont="1" applyFill="1" applyBorder="1" applyProtection="1">
      <protection locked="0"/>
    </xf>
    <xf numFmtId="43" fontId="11" fillId="2" borderId="1" xfId="1" applyFont="1" applyFill="1" applyBorder="1" applyProtection="1">
      <protection locked="0"/>
    </xf>
    <xf numFmtId="0" fontId="11" fillId="0" borderId="0" xfId="0" applyFont="1" applyProtection="1">
      <protection locked="0"/>
    </xf>
    <xf numFmtId="0" fontId="0" fillId="0" borderId="0" xfId="0" applyProtection="1">
      <protection locked="0"/>
    </xf>
    <xf numFmtId="166" fontId="11" fillId="2" borderId="1" xfId="3" applyNumberFormat="1" applyFont="1" applyFill="1" applyBorder="1" applyProtection="1">
      <protection locked="0"/>
    </xf>
    <xf numFmtId="44" fontId="11" fillId="2" borderId="1" xfId="3" applyFont="1" applyFill="1" applyBorder="1" applyProtection="1">
      <protection locked="0"/>
    </xf>
    <xf numFmtId="2" fontId="11" fillId="2" borderId="1" xfId="3" applyNumberFormat="1" applyFont="1" applyFill="1" applyBorder="1" applyProtection="1">
      <protection locked="0"/>
    </xf>
    <xf numFmtId="165" fontId="0" fillId="0" borderId="0" xfId="1" applyNumberFormat="1" applyFont="1" applyFill="1" applyAlignment="1"/>
    <xf numFmtId="165" fontId="11" fillId="2" borderId="1" xfId="1" applyNumberFormat="1" applyFont="1" applyFill="1" applyBorder="1" applyAlignment="1" applyProtection="1">
      <alignment horizontal="center" vertical="center"/>
      <protection locked="0"/>
    </xf>
    <xf numFmtId="0" fontId="29" fillId="0" borderId="0" xfId="0" applyFont="1"/>
    <xf numFmtId="0" fontId="25" fillId="15" borderId="39" xfId="0" applyFont="1" applyFill="1" applyBorder="1" applyAlignment="1">
      <alignment vertical="center"/>
    </xf>
    <xf numFmtId="0" fontId="11" fillId="15" borderId="40" xfId="0" applyFont="1" applyFill="1" applyBorder="1" applyAlignment="1">
      <alignment vertical="center"/>
    </xf>
    <xf numFmtId="0" fontId="11" fillId="15" borderId="41" xfId="0" applyFont="1" applyFill="1" applyBorder="1" applyAlignment="1">
      <alignment vertical="center"/>
    </xf>
    <xf numFmtId="175" fontId="11" fillId="2" borderId="42" xfId="2" applyNumberFormat="1" applyFont="1" applyFill="1" applyBorder="1" applyProtection="1">
      <protection locked="0"/>
    </xf>
    <xf numFmtId="175" fontId="11" fillId="2" borderId="43" xfId="2" applyNumberFormat="1" applyFont="1" applyFill="1" applyBorder="1" applyProtection="1">
      <protection locked="0"/>
    </xf>
    <xf numFmtId="175" fontId="11" fillId="2" borderId="44" xfId="2" applyNumberFormat="1" applyFont="1" applyFill="1" applyBorder="1" applyProtection="1">
      <protection locked="0"/>
    </xf>
    <xf numFmtId="0" fontId="15" fillId="0" borderId="0" xfId="0" applyFont="1" applyAlignment="1" applyProtection="1">
      <alignment wrapText="1"/>
      <protection locked="0"/>
    </xf>
    <xf numFmtId="166" fontId="15" fillId="0" borderId="16" xfId="3" applyNumberFormat="1" applyFont="1" applyBorder="1"/>
    <xf numFmtId="0" fontId="0" fillId="0" borderId="16" xfId="0" applyBorder="1" applyProtection="1">
      <protection locked="0"/>
    </xf>
    <xf numFmtId="9" fontId="11" fillId="8" borderId="1" xfId="2" applyFont="1" applyFill="1" applyBorder="1" applyProtection="1">
      <protection locked="0"/>
    </xf>
    <xf numFmtId="0" fontId="44" fillId="0" borderId="0" xfId="0" applyFont="1" applyAlignment="1">
      <alignment vertical="center"/>
    </xf>
    <xf numFmtId="0" fontId="45" fillId="0" borderId="0" xfId="0" applyFont="1" applyAlignment="1">
      <alignment vertical="center"/>
    </xf>
    <xf numFmtId="0" fontId="26" fillId="3" borderId="0" xfId="0" applyFont="1" applyFill="1" applyAlignment="1">
      <alignment horizontal="left" vertical="top" wrapText="1"/>
    </xf>
    <xf numFmtId="0" fontId="26" fillId="3" borderId="24" xfId="0" applyFont="1" applyFill="1" applyBorder="1" applyAlignment="1">
      <alignment horizontal="left" vertical="top" wrapText="1"/>
    </xf>
    <xf numFmtId="0" fontId="26" fillId="3" borderId="0" xfId="0" applyFont="1" applyFill="1" applyAlignment="1">
      <alignment horizontal="left" wrapText="1"/>
    </xf>
    <xf numFmtId="0" fontId="33" fillId="3" borderId="21" xfId="0" applyFont="1" applyFill="1" applyBorder="1" applyAlignment="1">
      <alignment horizontal="center" vertical="center" wrapText="1"/>
    </xf>
    <xf numFmtId="0" fontId="33" fillId="3" borderId="22" xfId="0" applyFont="1" applyFill="1" applyBorder="1" applyAlignment="1">
      <alignment horizontal="center" vertical="center" wrapText="1"/>
    </xf>
    <xf numFmtId="0" fontId="33" fillId="3" borderId="0" xfId="0" applyFont="1" applyFill="1" applyAlignment="1">
      <alignment horizontal="center" vertical="center" wrapText="1"/>
    </xf>
    <xf numFmtId="0" fontId="33" fillId="3" borderId="24" xfId="0" applyFont="1" applyFill="1" applyBorder="1" applyAlignment="1">
      <alignment horizontal="center" vertical="center" wrapText="1"/>
    </xf>
    <xf numFmtId="0" fontId="26" fillId="3" borderId="0" xfId="0" applyFont="1" applyFill="1" applyAlignment="1">
      <alignment horizontal="left" vertical="center" wrapText="1"/>
    </xf>
    <xf numFmtId="0" fontId="26" fillId="3" borderId="24" xfId="0" applyFont="1" applyFill="1" applyBorder="1" applyAlignment="1">
      <alignment horizontal="left" vertical="center" wrapText="1"/>
    </xf>
    <xf numFmtId="0" fontId="11" fillId="0" borderId="0" xfId="0" applyFont="1" applyAlignment="1">
      <alignment horizontal="left" wrapText="1"/>
    </xf>
    <xf numFmtId="0" fontId="11" fillId="0" borderId="0" xfId="0" applyFont="1" applyAlignment="1">
      <alignment horizontal="left" vertical="center" wrapText="1"/>
    </xf>
    <xf numFmtId="0" fontId="19" fillId="0" borderId="0" xfId="0" applyFont="1" applyAlignment="1">
      <alignment horizontal="left" wrapText="1"/>
    </xf>
    <xf numFmtId="0" fontId="19" fillId="0" borderId="0" xfId="0" applyFont="1" applyAlignment="1">
      <alignment horizontal="left" vertical="center" wrapText="1"/>
    </xf>
    <xf numFmtId="0" fontId="11" fillId="0" borderId="0" xfId="0" applyFont="1" applyAlignment="1">
      <alignment horizontal="left" vertical="top" wrapText="1"/>
    </xf>
    <xf numFmtId="0" fontId="12" fillId="4" borderId="17" xfId="0" applyFont="1" applyFill="1" applyBorder="1" applyAlignment="1">
      <alignment horizontal="left" vertical="center" wrapText="1"/>
    </xf>
    <xf numFmtId="0" fontId="12" fillId="4" borderId="18" xfId="0" applyFont="1" applyFill="1" applyBorder="1" applyAlignment="1">
      <alignment horizontal="left" vertical="center" wrapText="1"/>
    </xf>
    <xf numFmtId="0" fontId="12" fillId="4" borderId="19" xfId="0" applyFont="1" applyFill="1" applyBorder="1" applyAlignment="1">
      <alignment horizontal="left" vertical="center" wrapText="1"/>
    </xf>
    <xf numFmtId="0" fontId="11" fillId="0" borderId="0" xfId="0" applyFont="1" applyAlignment="1">
      <alignment horizontal="center" wrapText="1"/>
    </xf>
    <xf numFmtId="0" fontId="15" fillId="0" borderId="3" xfId="0" applyFont="1" applyBorder="1" applyAlignment="1">
      <alignment horizontal="center"/>
    </xf>
    <xf numFmtId="0" fontId="12" fillId="4" borderId="17"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19" xfId="0" applyFont="1" applyFill="1" applyBorder="1" applyAlignment="1">
      <alignment horizontal="center" vertical="center" wrapText="1"/>
    </xf>
    <xf numFmtId="0" fontId="11" fillId="0" borderId="0" xfId="1" applyNumberFormat="1" applyFont="1" applyFill="1" applyBorder="1" applyAlignment="1" applyProtection="1">
      <alignment horizontal="left" wrapText="1"/>
    </xf>
    <xf numFmtId="0" fontId="11" fillId="0" borderId="0" xfId="1" applyNumberFormat="1" applyFont="1" applyAlignment="1" applyProtection="1">
      <alignment horizontal="left" wrapText="1"/>
    </xf>
    <xf numFmtId="0" fontId="14" fillId="5" borderId="0" xfId="0" applyFont="1" applyFill="1" applyAlignment="1">
      <alignment horizontal="center" vertical="center" wrapText="1"/>
    </xf>
    <xf numFmtId="0" fontId="17" fillId="0" borderId="0" xfId="0" applyFont="1" applyAlignment="1">
      <alignment horizontal="center"/>
    </xf>
    <xf numFmtId="0" fontId="12" fillId="4" borderId="17" xfId="0" applyFont="1" applyFill="1" applyBorder="1" applyAlignment="1">
      <alignment horizontal="center" vertical="top" wrapText="1"/>
    </xf>
    <xf numFmtId="0" fontId="12" fillId="4" borderId="19" xfId="0" applyFont="1" applyFill="1" applyBorder="1" applyAlignment="1">
      <alignment horizontal="center" vertical="top" wrapText="1"/>
    </xf>
    <xf numFmtId="0" fontId="11" fillId="0" borderId="0" xfId="0" applyFont="1" applyAlignment="1">
      <alignment horizontal="center"/>
    </xf>
    <xf numFmtId="0" fontId="11" fillId="3" borderId="0" xfId="0" applyFont="1" applyFill="1" applyAlignment="1">
      <alignment horizontal="left" vertical="top" wrapText="1"/>
    </xf>
    <xf numFmtId="0" fontId="11" fillId="3" borderId="0" xfId="0" applyFont="1" applyFill="1" applyAlignment="1">
      <alignment vertical="top" wrapText="1"/>
    </xf>
    <xf numFmtId="0" fontId="11" fillId="3" borderId="7" xfId="0" applyFont="1" applyFill="1" applyBorder="1" applyAlignment="1">
      <alignment horizontal="left" vertical="top" wrapText="1"/>
    </xf>
    <xf numFmtId="43" fontId="14" fillId="5" borderId="0" xfId="0" applyNumberFormat="1" applyFont="1" applyFill="1" applyAlignment="1">
      <alignment horizontal="center" vertical="center" wrapText="1"/>
    </xf>
    <xf numFmtId="0" fontId="2" fillId="0" borderId="7" xfId="0" applyFont="1" applyBorder="1"/>
    <xf numFmtId="0" fontId="2" fillId="0" borderId="0" xfId="0" applyFont="1"/>
    <xf numFmtId="0" fontId="37" fillId="10" borderId="0" xfId="0" applyFont="1" applyFill="1" applyAlignment="1">
      <alignment horizontal="center" wrapText="1"/>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38" fillId="10" borderId="0" xfId="0" applyFont="1" applyFill="1" applyAlignment="1">
      <alignment vertical="top" wrapText="1"/>
    </xf>
    <xf numFmtId="0" fontId="37" fillId="10" borderId="0" xfId="0" applyFont="1" applyFill="1" applyAlignment="1">
      <alignment horizontal="center" vertical="top" wrapText="1"/>
    </xf>
    <xf numFmtId="0" fontId="24" fillId="3" borderId="39" xfId="0" applyFont="1" applyFill="1" applyBorder="1" applyAlignment="1">
      <alignment vertical="center" wrapText="1"/>
    </xf>
  </cellXfs>
  <cellStyles count="8">
    <cellStyle name="Comma" xfId="1" builtinId="3"/>
    <cellStyle name="Comma 2" xfId="4" xr:uid="{AA5DA69B-0E00-4B59-AC66-C000841812C9}"/>
    <cellStyle name="Comma 2 2" xfId="7" xr:uid="{BA9A8A46-77A7-4719-99E9-69F00D00C45C}"/>
    <cellStyle name="Comma 3" xfId="5" xr:uid="{3B3F9050-761E-4FE0-B0F2-C117B2A401CC}"/>
    <cellStyle name="Currency" xfId="3" builtinId="4"/>
    <cellStyle name="Currency 2" xfId="6" xr:uid="{EFDAFF72-68E8-4A25-891D-BC34B282841C}"/>
    <cellStyle name="Normal" xfId="0" builtinId="0"/>
    <cellStyle name="Percent" xfId="2" builtinId="5"/>
  </cellStyles>
  <dxfs count="83">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ont>
        <color theme="0"/>
      </font>
      <fill>
        <patternFill patternType="none">
          <bgColor auto="1"/>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1"/>
        </patternFill>
      </fill>
    </dxf>
    <dxf>
      <fill>
        <patternFill>
          <bgColor theme="1"/>
        </patternFill>
      </fill>
    </dxf>
    <dxf>
      <fill>
        <patternFill>
          <bgColor theme="1"/>
        </patternFill>
      </fill>
    </dxf>
    <dxf>
      <font>
        <color theme="0"/>
      </font>
      <fill>
        <patternFill>
          <bgColor theme="0"/>
        </patternFill>
      </fill>
      <border>
        <left/>
        <right/>
        <top/>
        <bottom/>
        <vertical/>
        <horizontal/>
      </border>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patternType="none">
          <bgColor auto="1"/>
        </patternFill>
      </fill>
      <border>
        <left/>
        <right/>
        <top/>
        <bottom/>
        <vertical/>
        <horizontal/>
      </border>
    </dxf>
  </dxfs>
  <tableStyles count="0" defaultTableStyle="TableStyleMedium2" defaultPivotStyle="PivotStyleLight16"/>
  <colors>
    <mruColors>
      <color rgb="FF007DC6"/>
      <color rgb="FFCEE7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249555</xdr:colOff>
      <xdr:row>31</xdr:row>
      <xdr:rowOff>78105</xdr:rowOff>
    </xdr:from>
    <xdr:to>
      <xdr:col>4</xdr:col>
      <xdr:colOff>588579</xdr:colOff>
      <xdr:row>33</xdr:row>
      <xdr:rowOff>95250</xdr:rowOff>
    </xdr:to>
    <xdr:pic>
      <xdr:nvPicPr>
        <xdr:cNvPr id="6" name="Picture 2">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068705" y="7440930"/>
          <a:ext cx="1558224" cy="398145"/>
        </a:xfrm>
        <a:prstGeom prst="rect">
          <a:avLst/>
        </a:prstGeom>
      </xdr:spPr>
    </xdr:pic>
    <xdr:clientData/>
  </xdr:twoCellAnchor>
  <xdr:twoCellAnchor editAs="oneCell">
    <xdr:from>
      <xdr:col>0</xdr:col>
      <xdr:colOff>571500</xdr:colOff>
      <xdr:row>1</xdr:row>
      <xdr:rowOff>0</xdr:rowOff>
    </xdr:from>
    <xdr:to>
      <xdr:col>8</xdr:col>
      <xdr:colOff>162975</xdr:colOff>
      <xdr:row>2</xdr:row>
      <xdr:rowOff>38099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571500" y="190500"/>
          <a:ext cx="3928525" cy="6095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600075</xdr:colOff>
      <xdr:row>1</xdr:row>
      <xdr:rowOff>0</xdr:rowOff>
    </xdr:from>
    <xdr:to>
      <xdr:col>4</xdr:col>
      <xdr:colOff>509050</xdr:colOff>
      <xdr:row>2</xdr:row>
      <xdr:rowOff>38099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00075" y="190500"/>
          <a:ext cx="3928525" cy="609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3934875</xdr:colOff>
      <xdr:row>2</xdr:row>
      <xdr:rowOff>38099</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609600" y="190500"/>
          <a:ext cx="3928525" cy="60959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161925</xdr:rowOff>
    </xdr:from>
    <xdr:to>
      <xdr:col>1</xdr:col>
      <xdr:colOff>3934875</xdr:colOff>
      <xdr:row>2</xdr:row>
      <xdr:rowOff>9524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609600" y="161925"/>
          <a:ext cx="3928525" cy="609599"/>
        </a:xfrm>
        <a:prstGeom prst="rect">
          <a:avLst/>
        </a:prstGeom>
      </xdr:spPr>
    </xdr:pic>
    <xdr:clientData/>
  </xdr:twoCellAnchor>
  <xdr:twoCellAnchor editAs="oneCell">
    <xdr:from>
      <xdr:col>5</xdr:col>
      <xdr:colOff>447675</xdr:colOff>
      <xdr:row>40</xdr:row>
      <xdr:rowOff>19051</xdr:rowOff>
    </xdr:from>
    <xdr:to>
      <xdr:col>5</xdr:col>
      <xdr:colOff>942975</xdr:colOff>
      <xdr:row>59</xdr:row>
      <xdr:rowOff>133351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10991850" y="11087101"/>
          <a:ext cx="495300" cy="37338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260350</xdr:colOff>
          <xdr:row>33</xdr:row>
          <xdr:rowOff>38100</xdr:rowOff>
        </xdr:from>
        <xdr:to>
          <xdr:col>3</xdr:col>
          <xdr:colOff>1720850</xdr:colOff>
          <xdr:row>33</xdr:row>
          <xdr:rowOff>552450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100" b="0" i="0" u="none" strike="noStrike" baseline="0">
                  <a:solidFill>
                    <a:srgbClr val="000000"/>
                  </a:solidFill>
                  <a:latin typeface="Calibri"/>
                  <a:cs typeface="Calibri"/>
                </a:rPr>
                <a:t>Apply Epi Weights (incidence)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87</xdr:row>
          <xdr:rowOff>184150</xdr:rowOff>
        </xdr:from>
        <xdr:to>
          <xdr:col>3</xdr:col>
          <xdr:colOff>1828800</xdr:colOff>
          <xdr:row>88</xdr:row>
          <xdr:rowOff>19050</xdr:rowOff>
        </xdr:to>
        <xdr:sp macro="" textlink="">
          <xdr:nvSpPr>
            <xdr:cNvPr id="105482" name="Button 10" hidden="1">
              <a:extLst>
                <a:ext uri="{63B3BB69-23CF-44E3-9099-C40C66FF867C}">
                  <a14:compatExt spid="_x0000_s105482"/>
                </a:ext>
                <a:ext uri="{FF2B5EF4-FFF2-40B4-BE49-F238E27FC236}">
                  <a16:creationId xmlns:a16="http://schemas.microsoft.com/office/drawing/2014/main" id="{00000000-0008-0000-0300-00000A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100" b="0" i="0" u="none" strike="noStrike" baseline="0">
                  <a:solidFill>
                    <a:srgbClr val="000000"/>
                  </a:solidFill>
                  <a:latin typeface="Calibri"/>
                  <a:cs typeface="Calibri"/>
                </a:rPr>
                <a:t>Apply Epi weights (Prevalence)</a:t>
              </a:r>
            </a:p>
          </xdr:txBody>
        </xdr:sp>
        <xdr:clientData fPrintsWithSheet="0"/>
      </xdr:twoCellAnchor>
    </mc:Choice>
    <mc:Fallback/>
  </mc:AlternateContent>
  <xdr:twoCellAnchor editAs="oneCell">
    <xdr:from>
      <xdr:col>5</xdr:col>
      <xdr:colOff>419100</xdr:colOff>
      <xdr:row>93</xdr:row>
      <xdr:rowOff>161925</xdr:rowOff>
    </xdr:from>
    <xdr:to>
      <xdr:col>5</xdr:col>
      <xdr:colOff>914400</xdr:colOff>
      <xdr:row>113</xdr:row>
      <xdr:rowOff>85725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10963275" y="23555325"/>
          <a:ext cx="495300" cy="37338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161925</xdr:rowOff>
    </xdr:from>
    <xdr:to>
      <xdr:col>2</xdr:col>
      <xdr:colOff>3315564</xdr:colOff>
      <xdr:row>2</xdr:row>
      <xdr:rowOff>15874</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05118" y="161925"/>
          <a:ext cx="3929646" cy="615949"/>
        </a:xfrm>
        <a:prstGeom prst="rect">
          <a:avLst/>
        </a:prstGeom>
      </xdr:spPr>
    </xdr:pic>
    <xdr:clientData/>
  </xdr:twoCellAnchor>
  <xdr:twoCellAnchor editAs="oneCell">
    <xdr:from>
      <xdr:col>2</xdr:col>
      <xdr:colOff>0</xdr:colOff>
      <xdr:row>0</xdr:row>
      <xdr:rowOff>161925</xdr:rowOff>
    </xdr:from>
    <xdr:to>
      <xdr:col>3</xdr:col>
      <xdr:colOff>564519</xdr:colOff>
      <xdr:row>2</xdr:row>
      <xdr:rowOff>15874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609600" y="161925"/>
          <a:ext cx="3928525" cy="615949"/>
        </a:xfrm>
        <a:prstGeom prst="rect">
          <a:avLst/>
        </a:prstGeom>
      </xdr:spPr>
    </xdr:pic>
    <xdr:clientData/>
  </xdr:twoCellAnchor>
  <xdr:twoCellAnchor>
    <xdr:from>
      <xdr:col>7</xdr:col>
      <xdr:colOff>483054</xdr:colOff>
      <xdr:row>14</xdr:row>
      <xdr:rowOff>34016</xdr:rowOff>
    </xdr:from>
    <xdr:to>
      <xdr:col>8</xdr:col>
      <xdr:colOff>89647</xdr:colOff>
      <xdr:row>47</xdr:row>
      <xdr:rowOff>89646</xdr:rowOff>
    </xdr:to>
    <xdr:sp macro="" textlink="">
      <xdr:nvSpPr>
        <xdr:cNvPr id="4" name="Isosceles Triangle 3">
          <a:extLst>
            <a:ext uri="{FF2B5EF4-FFF2-40B4-BE49-F238E27FC236}">
              <a16:creationId xmlns:a16="http://schemas.microsoft.com/office/drawing/2014/main" id="{00000000-0008-0000-0400-000004000000}"/>
            </a:ext>
          </a:extLst>
        </xdr:cNvPr>
        <xdr:cNvSpPr/>
      </xdr:nvSpPr>
      <xdr:spPr>
        <a:xfrm rot="10800000">
          <a:off x="9346907" y="3507840"/>
          <a:ext cx="828034" cy="6667100"/>
        </a:xfrm>
        <a:prstGeom prst="triangl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16</xdr:col>
      <xdr:colOff>483054</xdr:colOff>
      <xdr:row>14</xdr:row>
      <xdr:rowOff>34016</xdr:rowOff>
    </xdr:from>
    <xdr:to>
      <xdr:col>17</xdr:col>
      <xdr:colOff>123265</xdr:colOff>
      <xdr:row>47</xdr:row>
      <xdr:rowOff>168087</xdr:rowOff>
    </xdr:to>
    <xdr:sp macro="" textlink="">
      <xdr:nvSpPr>
        <xdr:cNvPr id="5" name="Isosceles Triangle 4">
          <a:extLst>
            <a:ext uri="{FF2B5EF4-FFF2-40B4-BE49-F238E27FC236}">
              <a16:creationId xmlns:a16="http://schemas.microsoft.com/office/drawing/2014/main" id="{00000000-0008-0000-0400-000005000000}"/>
            </a:ext>
          </a:extLst>
        </xdr:cNvPr>
        <xdr:cNvSpPr/>
      </xdr:nvSpPr>
      <xdr:spPr>
        <a:xfrm rot="10800000">
          <a:off x="19734760" y="3507840"/>
          <a:ext cx="850446" cy="6745541"/>
        </a:xfrm>
        <a:prstGeom prst="triangl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3928525</xdr:colOff>
      <xdr:row>2</xdr:row>
      <xdr:rowOff>38099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609600" y="190500"/>
          <a:ext cx="3928525" cy="60959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2619375</xdr:colOff>
      <xdr:row>2</xdr:row>
      <xdr:rowOff>38099</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638175" y="180975"/>
          <a:ext cx="4391025" cy="60959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571500</xdr:colOff>
      <xdr:row>0</xdr:row>
      <xdr:rowOff>179294</xdr:rowOff>
    </xdr:from>
    <xdr:to>
      <xdr:col>7</xdr:col>
      <xdr:colOff>264201</xdr:colOff>
      <xdr:row>2</xdr:row>
      <xdr:rowOff>26893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571500" y="179294"/>
          <a:ext cx="3928525" cy="6095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590550</xdr:colOff>
      <xdr:row>0</xdr:row>
      <xdr:rowOff>171450</xdr:rowOff>
    </xdr:from>
    <xdr:to>
      <xdr:col>2</xdr:col>
      <xdr:colOff>512225</xdr:colOff>
      <xdr:row>2</xdr:row>
      <xdr:rowOff>19049</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590550" y="171450"/>
          <a:ext cx="3928525" cy="60959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582084</xdr:colOff>
      <xdr:row>1</xdr:row>
      <xdr:rowOff>0</xdr:rowOff>
    </xdr:from>
    <xdr:to>
      <xdr:col>3</xdr:col>
      <xdr:colOff>361942</xdr:colOff>
      <xdr:row>2</xdr:row>
      <xdr:rowOff>38099</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582084" y="190500"/>
          <a:ext cx="3928525" cy="60959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561975</xdr:colOff>
      <xdr:row>0</xdr:row>
      <xdr:rowOff>171450</xdr:rowOff>
    </xdr:from>
    <xdr:to>
      <xdr:col>1</xdr:col>
      <xdr:colOff>3922175</xdr:colOff>
      <xdr:row>2</xdr:row>
      <xdr:rowOff>19049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561975" y="171450"/>
          <a:ext cx="3928525" cy="6095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571500</xdr:colOff>
      <xdr:row>1</xdr:row>
      <xdr:rowOff>0</xdr:rowOff>
    </xdr:from>
    <xdr:to>
      <xdr:col>1</xdr:col>
      <xdr:colOff>3915825</xdr:colOff>
      <xdr:row>2</xdr:row>
      <xdr:rowOff>38099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571500" y="190500"/>
          <a:ext cx="3928525" cy="60959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561975</xdr:colOff>
      <xdr:row>1</xdr:row>
      <xdr:rowOff>0</xdr:rowOff>
    </xdr:from>
    <xdr:to>
      <xdr:col>1</xdr:col>
      <xdr:colOff>3899950</xdr:colOff>
      <xdr:row>2</xdr:row>
      <xdr:rowOff>38099</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561975" y="190500"/>
          <a:ext cx="3928525" cy="60959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559593</xdr:colOff>
      <xdr:row>1</xdr:row>
      <xdr:rowOff>0</xdr:rowOff>
    </xdr:from>
    <xdr:to>
      <xdr:col>2</xdr:col>
      <xdr:colOff>1844930</xdr:colOff>
      <xdr:row>2</xdr:row>
      <xdr:rowOff>38099</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stretch>
          <a:fillRect/>
        </a:stretch>
      </xdr:blipFill>
      <xdr:spPr>
        <a:xfrm>
          <a:off x="559593" y="190500"/>
          <a:ext cx="3928525" cy="60959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603250</xdr:colOff>
          <xdr:row>18</xdr:row>
          <xdr:rowOff>165100</xdr:rowOff>
        </xdr:from>
        <xdr:to>
          <xdr:col>1</xdr:col>
          <xdr:colOff>1244600</xdr:colOff>
          <xdr:row>20</xdr:row>
          <xdr:rowOff>19050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0E00-0000035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100" b="0" i="0" u="none" strike="noStrike" baseline="0">
                  <a:solidFill>
                    <a:srgbClr val="000000"/>
                  </a:solidFill>
                  <a:latin typeface="Calibri"/>
                  <a:cs typeface="Calibri"/>
                </a:rPr>
                <a:t>Save base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603250</xdr:colOff>
          <xdr:row>45</xdr:row>
          <xdr:rowOff>152400</xdr:rowOff>
        </xdr:from>
        <xdr:to>
          <xdr:col>1</xdr:col>
          <xdr:colOff>2082800</xdr:colOff>
          <xdr:row>47</xdr:row>
          <xdr:rowOff>6350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E00-0000045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100" b="0" i="0" u="none" strike="noStrike" baseline="0">
                  <a:solidFill>
                    <a:srgbClr val="000000"/>
                  </a:solidFill>
                  <a:latin typeface="Calibri"/>
                  <a:cs typeface="Calibri"/>
                </a:rPr>
                <a:t>Save Scenario Analysis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603250</xdr:colOff>
          <xdr:row>76</xdr:row>
          <xdr:rowOff>152400</xdr:rowOff>
        </xdr:from>
        <xdr:to>
          <xdr:col>1</xdr:col>
          <xdr:colOff>2082800</xdr:colOff>
          <xdr:row>78</xdr:row>
          <xdr:rowOff>6350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E00-0000055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100" b="0" i="0" u="none" strike="noStrike" baseline="0">
                  <a:solidFill>
                    <a:srgbClr val="000000"/>
                  </a:solidFill>
                  <a:latin typeface="Calibri"/>
                  <a:cs typeface="Calibri"/>
                </a:rPr>
                <a:t>Save Scenario Analysis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603250</xdr:colOff>
          <xdr:row>107</xdr:row>
          <xdr:rowOff>152400</xdr:rowOff>
        </xdr:from>
        <xdr:to>
          <xdr:col>1</xdr:col>
          <xdr:colOff>2082800</xdr:colOff>
          <xdr:row>109</xdr:row>
          <xdr:rowOff>6350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E00-0000065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100" b="0" i="0" u="none" strike="noStrike" baseline="0">
                  <a:solidFill>
                    <a:srgbClr val="000000"/>
                  </a:solidFill>
                  <a:latin typeface="Calibri"/>
                  <a:cs typeface="Calibri"/>
                </a:rPr>
                <a:t>Save Scenario Analysis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603250</xdr:colOff>
          <xdr:row>137</xdr:row>
          <xdr:rowOff>152400</xdr:rowOff>
        </xdr:from>
        <xdr:to>
          <xdr:col>1</xdr:col>
          <xdr:colOff>2082800</xdr:colOff>
          <xdr:row>139</xdr:row>
          <xdr:rowOff>6350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E00-0000075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100" b="0" i="0" u="none" strike="noStrike" baseline="0">
                  <a:solidFill>
                    <a:srgbClr val="000000"/>
                  </a:solidFill>
                  <a:latin typeface="Calibri"/>
                  <a:cs typeface="Calibri"/>
                </a:rPr>
                <a:t>Save Scenario Analysis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603250</xdr:colOff>
          <xdr:row>167</xdr:row>
          <xdr:rowOff>152400</xdr:rowOff>
        </xdr:from>
        <xdr:to>
          <xdr:col>1</xdr:col>
          <xdr:colOff>2082800</xdr:colOff>
          <xdr:row>169</xdr:row>
          <xdr:rowOff>6350</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E00-0000085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100" b="0" i="0" u="none" strike="noStrike" baseline="0">
                  <a:solidFill>
                    <a:srgbClr val="000000"/>
                  </a:solidFill>
                  <a:latin typeface="Calibri"/>
                  <a:cs typeface="Calibri"/>
                </a:rPr>
                <a:t>Save Scenario Analysis 5</a:t>
              </a:r>
            </a:p>
          </xdr:txBody>
        </xdr:sp>
        <xdr:clientData fPrintsWithSheet="0"/>
      </xdr:twoCellAnchor>
    </mc:Choice>
    <mc:Fallback/>
  </mc:AlternateContent>
  <xdr:twoCellAnchor editAs="oneCell">
    <xdr:from>
      <xdr:col>1</xdr:col>
      <xdr:colOff>0</xdr:colOff>
      <xdr:row>0</xdr:row>
      <xdr:rowOff>171450</xdr:rowOff>
    </xdr:from>
    <xdr:to>
      <xdr:col>1</xdr:col>
      <xdr:colOff>3934875</xdr:colOff>
      <xdr:row>2</xdr:row>
      <xdr:rowOff>19049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stretch>
          <a:fillRect/>
        </a:stretch>
      </xdr:blipFill>
      <xdr:spPr>
        <a:xfrm>
          <a:off x="609600" y="171450"/>
          <a:ext cx="3928525" cy="60959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3318925</xdr:colOff>
      <xdr:row>2</xdr:row>
      <xdr:rowOff>9524</xdr:rowOff>
    </xdr:to>
    <xdr:pic>
      <xdr:nvPicPr>
        <xdr:cNvPr id="5" name="Picture 2">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1"/>
        <a:stretch>
          <a:fillRect/>
        </a:stretch>
      </xdr:blipFill>
      <xdr:spPr>
        <a:xfrm>
          <a:off x="609600" y="190500"/>
          <a:ext cx="3928525" cy="609599"/>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15.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1763D-3804-4240-8143-6EDB8663D26E}">
  <sheetPr codeName="Sheet22">
    <tabColor theme="4" tint="-0.499984740745262"/>
  </sheetPr>
  <dimension ref="B2:AC43"/>
  <sheetViews>
    <sheetView workbookViewId="0">
      <selection activeCell="K38" sqref="K38"/>
    </sheetView>
  </sheetViews>
  <sheetFormatPr defaultColWidth="8.81640625" defaultRowHeight="14.5" x14ac:dyDescent="0.35"/>
  <cols>
    <col min="1" max="1" width="8.81640625" style="43"/>
    <col min="2" max="2" width="3" style="43" customWidth="1"/>
    <col min="3" max="23" width="8.81640625" style="43"/>
    <col min="24" max="24" width="3" style="43" customWidth="1"/>
    <col min="25" max="16384" width="8.81640625" style="43"/>
  </cols>
  <sheetData>
    <row r="2" spans="2:29" ht="45" customHeight="1" x14ac:dyDescent="0.35">
      <c r="B2" s="61"/>
      <c r="C2" s="61"/>
      <c r="D2" s="61"/>
      <c r="E2" s="61"/>
      <c r="F2" s="61"/>
      <c r="G2" s="61"/>
      <c r="H2" s="61"/>
      <c r="I2" s="61"/>
      <c r="J2" s="61"/>
      <c r="K2" s="61"/>
      <c r="L2" s="61"/>
      <c r="M2" s="61"/>
      <c r="N2" s="61"/>
      <c r="O2" s="61"/>
      <c r="P2" s="61"/>
      <c r="Q2" s="61"/>
      <c r="R2" s="61"/>
      <c r="S2" s="61"/>
      <c r="T2" s="61"/>
      <c r="U2" s="61"/>
      <c r="V2" s="61"/>
      <c r="W2" s="61"/>
      <c r="X2" s="61"/>
      <c r="Y2" s="62"/>
      <c r="Z2" s="62"/>
      <c r="AA2" s="62"/>
      <c r="AB2" s="62"/>
      <c r="AC2" s="62"/>
    </row>
    <row r="3" spans="2:29" x14ac:dyDescent="0.35">
      <c r="B3" s="62"/>
    </row>
    <row r="4" spans="2:29" ht="26" thickBot="1" x14ac:dyDescent="0.6">
      <c r="B4" s="239"/>
    </row>
    <row r="5" spans="2:29" x14ac:dyDescent="0.35">
      <c r="B5" s="240"/>
      <c r="C5" s="378" t="s">
        <v>0</v>
      </c>
      <c r="D5" s="378"/>
      <c r="E5" s="378"/>
      <c r="F5" s="378"/>
      <c r="G5" s="378"/>
      <c r="H5" s="378"/>
      <c r="I5" s="378"/>
      <c r="J5" s="378"/>
      <c r="K5" s="378"/>
      <c r="L5" s="378"/>
      <c r="M5" s="378"/>
      <c r="N5" s="378"/>
      <c r="O5" s="378"/>
      <c r="P5" s="378"/>
      <c r="Q5" s="378"/>
      <c r="R5" s="378"/>
      <c r="S5" s="378"/>
      <c r="T5" s="378"/>
      <c r="U5" s="378"/>
      <c r="V5" s="378"/>
      <c r="W5" s="378"/>
      <c r="X5" s="379"/>
    </row>
    <row r="6" spans="2:29" x14ac:dyDescent="0.35">
      <c r="B6" s="241"/>
      <c r="C6" s="380"/>
      <c r="D6" s="380"/>
      <c r="E6" s="380"/>
      <c r="F6" s="380"/>
      <c r="G6" s="380"/>
      <c r="H6" s="380"/>
      <c r="I6" s="380"/>
      <c r="J6" s="380"/>
      <c r="K6" s="380"/>
      <c r="L6" s="380"/>
      <c r="M6" s="380"/>
      <c r="N6" s="380"/>
      <c r="O6" s="380"/>
      <c r="P6" s="380"/>
      <c r="Q6" s="380"/>
      <c r="R6" s="380"/>
      <c r="S6" s="380"/>
      <c r="T6" s="380"/>
      <c r="U6" s="380"/>
      <c r="V6" s="380"/>
      <c r="W6" s="380"/>
      <c r="X6" s="381"/>
    </row>
    <row r="7" spans="2:29" x14ac:dyDescent="0.35">
      <c r="B7" s="241"/>
      <c r="C7" s="380"/>
      <c r="D7" s="380"/>
      <c r="E7" s="380"/>
      <c r="F7" s="380"/>
      <c r="G7" s="380"/>
      <c r="H7" s="380"/>
      <c r="I7" s="380"/>
      <c r="J7" s="380"/>
      <c r="K7" s="380"/>
      <c r="L7" s="380"/>
      <c r="M7" s="380"/>
      <c r="N7" s="380"/>
      <c r="O7" s="380"/>
      <c r="P7" s="380"/>
      <c r="Q7" s="380"/>
      <c r="R7" s="380"/>
      <c r="S7" s="380"/>
      <c r="T7" s="380"/>
      <c r="U7" s="380"/>
      <c r="V7" s="380"/>
      <c r="W7" s="380"/>
      <c r="X7" s="381"/>
    </row>
    <row r="8" spans="2:29" x14ac:dyDescent="0.35">
      <c r="B8" s="241"/>
      <c r="C8" s="380"/>
      <c r="D8" s="380"/>
      <c r="E8" s="380"/>
      <c r="F8" s="380"/>
      <c r="G8" s="380"/>
      <c r="H8" s="380"/>
      <c r="I8" s="380"/>
      <c r="J8" s="380"/>
      <c r="K8" s="380"/>
      <c r="L8" s="380"/>
      <c r="M8" s="380"/>
      <c r="N8" s="380"/>
      <c r="O8" s="380"/>
      <c r="P8" s="380"/>
      <c r="Q8" s="380"/>
      <c r="R8" s="380"/>
      <c r="S8" s="380"/>
      <c r="T8" s="380"/>
      <c r="U8" s="380"/>
      <c r="V8" s="380"/>
      <c r="W8" s="380"/>
      <c r="X8" s="381"/>
    </row>
    <row r="9" spans="2:29" ht="17.149999999999999" customHeight="1" x14ac:dyDescent="0.35">
      <c r="B9" s="241"/>
      <c r="C9" s="382" t="s">
        <v>411</v>
      </c>
      <c r="D9" s="382"/>
      <c r="E9" s="382"/>
      <c r="F9" s="382"/>
      <c r="G9" s="382"/>
      <c r="H9" s="382"/>
      <c r="I9" s="382"/>
      <c r="J9" s="382"/>
      <c r="K9" s="382"/>
      <c r="L9" s="382"/>
      <c r="M9" s="382"/>
      <c r="N9" s="382"/>
      <c r="O9" s="382"/>
      <c r="P9" s="382"/>
      <c r="Q9" s="382"/>
      <c r="R9" s="382"/>
      <c r="S9" s="382"/>
      <c r="T9" s="382"/>
      <c r="U9" s="382"/>
      <c r="V9" s="382"/>
      <c r="W9" s="382"/>
      <c r="X9" s="383"/>
    </row>
    <row r="10" spans="2:29" ht="30" customHeight="1" x14ac:dyDescent="0.35">
      <c r="B10" s="241"/>
      <c r="C10" s="382"/>
      <c r="D10" s="382"/>
      <c r="E10" s="382"/>
      <c r="F10" s="382"/>
      <c r="G10" s="382"/>
      <c r="H10" s="382"/>
      <c r="I10" s="382"/>
      <c r="J10" s="382"/>
      <c r="K10" s="382"/>
      <c r="L10" s="382"/>
      <c r="M10" s="382"/>
      <c r="N10" s="382"/>
      <c r="O10" s="382"/>
      <c r="P10" s="382"/>
      <c r="Q10" s="382"/>
      <c r="R10" s="382"/>
      <c r="S10" s="382"/>
      <c r="T10" s="382"/>
      <c r="U10" s="382"/>
      <c r="V10" s="382"/>
      <c r="W10" s="382"/>
      <c r="X10" s="383"/>
    </row>
    <row r="11" spans="2:29" ht="17.149999999999999" customHeight="1" x14ac:dyDescent="0.35">
      <c r="B11" s="242"/>
      <c r="C11" s="375" t="s">
        <v>1</v>
      </c>
      <c r="D11" s="375"/>
      <c r="E11" s="375"/>
      <c r="F11" s="375"/>
      <c r="G11" s="375"/>
      <c r="H11" s="375"/>
      <c r="I11" s="375"/>
      <c r="J11" s="375"/>
      <c r="K11" s="375"/>
      <c r="L11" s="375"/>
      <c r="M11" s="375"/>
      <c r="N11" s="375"/>
      <c r="O11" s="375"/>
      <c r="P11" s="375"/>
      <c r="Q11" s="375"/>
      <c r="R11" s="375"/>
      <c r="S11" s="375"/>
      <c r="T11" s="375"/>
      <c r="U11" s="375"/>
      <c r="V11" s="375"/>
      <c r="W11" s="375"/>
      <c r="X11" s="244"/>
    </row>
    <row r="12" spans="2:29" ht="17.149999999999999" customHeight="1" x14ac:dyDescent="0.35">
      <c r="B12" s="241"/>
      <c r="C12" s="375"/>
      <c r="D12" s="375"/>
      <c r="E12" s="375"/>
      <c r="F12" s="375"/>
      <c r="G12" s="375"/>
      <c r="H12" s="375"/>
      <c r="I12" s="375"/>
      <c r="J12" s="375"/>
      <c r="K12" s="375"/>
      <c r="L12" s="375"/>
      <c r="M12" s="375"/>
      <c r="N12" s="375"/>
      <c r="O12" s="375"/>
      <c r="P12" s="375"/>
      <c r="Q12" s="375"/>
      <c r="R12" s="375"/>
      <c r="S12" s="375"/>
      <c r="T12" s="375"/>
      <c r="U12" s="375"/>
      <c r="V12" s="375"/>
      <c r="W12" s="375"/>
      <c r="X12" s="244"/>
    </row>
    <row r="13" spans="2:29" ht="17.149999999999999" customHeight="1" x14ac:dyDescent="0.35">
      <c r="B13" s="241"/>
      <c r="C13" s="245"/>
      <c r="D13" s="264"/>
      <c r="E13" s="245"/>
      <c r="F13" s="245"/>
      <c r="G13" s="245"/>
      <c r="H13" s="245"/>
      <c r="I13" s="245"/>
      <c r="J13" s="245"/>
      <c r="K13" s="245"/>
      <c r="L13" s="245"/>
      <c r="M13" s="245"/>
      <c r="N13" s="245"/>
      <c r="O13" s="245"/>
      <c r="P13" s="245"/>
      <c r="Q13" s="245"/>
      <c r="R13" s="245"/>
      <c r="S13" s="245"/>
      <c r="T13" s="245"/>
      <c r="U13" s="245"/>
      <c r="V13" s="245"/>
      <c r="W13" s="245"/>
      <c r="X13" s="246"/>
    </row>
    <row r="14" spans="2:29" ht="17.149999999999999" customHeight="1" x14ac:dyDescent="0.35">
      <c r="B14" s="241"/>
      <c r="C14" s="247" t="s">
        <v>412</v>
      </c>
      <c r="D14" s="248"/>
      <c r="E14" s="248"/>
      <c r="F14" s="248"/>
      <c r="G14" s="248"/>
      <c r="H14" s="248"/>
      <c r="I14" s="248"/>
      <c r="J14" s="248"/>
      <c r="K14" s="248"/>
      <c r="L14" s="248"/>
      <c r="M14" s="248"/>
      <c r="N14" s="248"/>
      <c r="O14" s="248"/>
      <c r="P14" s="248"/>
      <c r="Q14" s="248"/>
      <c r="R14" s="248"/>
      <c r="S14" s="249"/>
      <c r="T14" s="249"/>
      <c r="U14" s="249"/>
      <c r="V14" s="249"/>
      <c r="W14" s="249"/>
      <c r="X14" s="250"/>
    </row>
    <row r="15" spans="2:29" ht="17.149999999999999" customHeight="1" thickBot="1" x14ac:dyDescent="0.4">
      <c r="B15" s="241"/>
      <c r="C15" s="247"/>
      <c r="D15" s="248"/>
      <c r="E15" s="248"/>
      <c r="F15" s="248"/>
      <c r="G15" s="248"/>
      <c r="H15" s="248"/>
      <c r="I15" s="248"/>
      <c r="J15" s="248"/>
      <c r="K15" s="248"/>
      <c r="L15" s="248"/>
      <c r="M15" s="248"/>
      <c r="N15" s="248"/>
      <c r="O15" s="248"/>
      <c r="P15" s="248"/>
      <c r="Q15" s="248"/>
      <c r="R15" s="248"/>
      <c r="S15" s="249"/>
      <c r="T15" s="249"/>
      <c r="U15" s="249"/>
      <c r="V15" s="249"/>
      <c r="W15" s="249"/>
      <c r="X15" s="250"/>
    </row>
    <row r="16" spans="2:29" ht="17.149999999999999" customHeight="1" thickBot="1" x14ac:dyDescent="0.4">
      <c r="B16" s="241"/>
      <c r="C16" s="363" t="s">
        <v>413</v>
      </c>
      <c r="D16" s="364"/>
      <c r="E16" s="364"/>
      <c r="F16" s="364"/>
      <c r="G16" s="364"/>
      <c r="H16" s="364"/>
      <c r="I16" s="364"/>
      <c r="J16" s="364"/>
      <c r="K16" s="364"/>
      <c r="L16" s="364"/>
      <c r="M16" s="364"/>
      <c r="N16" s="364"/>
      <c r="O16" s="364"/>
      <c r="P16" s="364"/>
      <c r="Q16" s="364"/>
      <c r="R16" s="365"/>
      <c r="S16" s="69"/>
      <c r="T16" s="69"/>
      <c r="U16" s="69"/>
      <c r="V16" s="69"/>
      <c r="W16" s="69"/>
      <c r="X16" s="250"/>
    </row>
    <row r="17" spans="2:24" ht="17.149999999999999" customHeight="1" x14ac:dyDescent="0.35">
      <c r="B17" s="241"/>
      <c r="C17" s="251"/>
      <c r="D17" s="252"/>
      <c r="E17" s="252"/>
      <c r="F17" s="252"/>
      <c r="G17" s="252"/>
      <c r="H17" s="252"/>
      <c r="I17" s="252"/>
      <c r="J17" s="252"/>
      <c r="K17" s="252"/>
      <c r="L17" s="252"/>
      <c r="M17" s="252"/>
      <c r="N17" s="252"/>
      <c r="O17" s="252"/>
      <c r="P17" s="252"/>
      <c r="Q17" s="252"/>
      <c r="R17" s="252"/>
      <c r="S17" s="69"/>
      <c r="T17" s="69"/>
      <c r="U17" s="69"/>
      <c r="V17" s="69"/>
      <c r="W17" s="69"/>
      <c r="X17" s="250"/>
    </row>
    <row r="18" spans="2:24" ht="17.149999999999999" customHeight="1" x14ac:dyDescent="0.35">
      <c r="B18" s="241"/>
      <c r="C18" s="375" t="s">
        <v>2</v>
      </c>
      <c r="D18" s="375"/>
      <c r="E18" s="375"/>
      <c r="F18" s="375"/>
      <c r="G18" s="375"/>
      <c r="H18" s="375"/>
      <c r="I18" s="375"/>
      <c r="J18" s="375"/>
      <c r="K18" s="375"/>
      <c r="L18" s="375"/>
      <c r="M18" s="375"/>
      <c r="N18" s="375"/>
      <c r="O18" s="375"/>
      <c r="P18" s="375"/>
      <c r="Q18" s="375"/>
      <c r="R18" s="375"/>
      <c r="S18" s="375"/>
      <c r="T18" s="375"/>
      <c r="U18" s="375"/>
      <c r="V18" s="375"/>
      <c r="W18" s="375"/>
      <c r="X18" s="376"/>
    </row>
    <row r="19" spans="2:24" ht="31.5" customHeight="1" x14ac:dyDescent="0.35">
      <c r="B19" s="241"/>
      <c r="C19" s="375"/>
      <c r="D19" s="375"/>
      <c r="E19" s="375"/>
      <c r="F19" s="375"/>
      <c r="G19" s="375"/>
      <c r="H19" s="375"/>
      <c r="I19" s="375"/>
      <c r="J19" s="375"/>
      <c r="K19" s="375"/>
      <c r="L19" s="375"/>
      <c r="M19" s="375"/>
      <c r="N19" s="375"/>
      <c r="O19" s="375"/>
      <c r="P19" s="375"/>
      <c r="Q19" s="375"/>
      <c r="R19" s="375"/>
      <c r="S19" s="375"/>
      <c r="T19" s="375"/>
      <c r="U19" s="375"/>
      <c r="V19" s="375"/>
      <c r="W19" s="375"/>
      <c r="X19" s="376"/>
    </row>
    <row r="20" spans="2:24" ht="17.149999999999999" customHeight="1" x14ac:dyDescent="0.35">
      <c r="B20" s="241"/>
      <c r="C20" s="252"/>
      <c r="D20" s="252"/>
      <c r="E20" s="252"/>
      <c r="F20" s="252"/>
      <c r="G20" s="252"/>
      <c r="H20" s="252"/>
      <c r="I20" s="252"/>
      <c r="J20" s="252"/>
      <c r="K20" s="252"/>
      <c r="L20" s="252"/>
      <c r="M20" s="252"/>
      <c r="N20" s="252"/>
      <c r="O20" s="252"/>
      <c r="P20" s="252"/>
      <c r="Q20" s="252"/>
      <c r="R20" s="252"/>
      <c r="S20" s="69"/>
      <c r="T20" s="69"/>
      <c r="U20" s="69"/>
      <c r="V20" s="69"/>
      <c r="W20" s="69"/>
      <c r="X20" s="250"/>
    </row>
    <row r="21" spans="2:24" ht="14.5" customHeight="1" x14ac:dyDescent="0.35">
      <c r="B21" s="241"/>
      <c r="C21" s="375" t="s">
        <v>414</v>
      </c>
      <c r="D21" s="375"/>
      <c r="E21" s="375"/>
      <c r="F21" s="375"/>
      <c r="G21" s="375"/>
      <c r="H21" s="375"/>
      <c r="I21" s="375"/>
      <c r="J21" s="375"/>
      <c r="K21" s="375"/>
      <c r="L21" s="375"/>
      <c r="M21" s="375"/>
      <c r="N21" s="375"/>
      <c r="O21" s="375"/>
      <c r="P21" s="375"/>
      <c r="Q21" s="375"/>
      <c r="R21" s="375"/>
      <c r="S21" s="375"/>
      <c r="T21" s="375"/>
      <c r="U21" s="375"/>
      <c r="V21" s="375"/>
      <c r="W21" s="375"/>
      <c r="X21" s="376"/>
    </row>
    <row r="22" spans="2:24" ht="55" customHeight="1" x14ac:dyDescent="0.35">
      <c r="B22" s="241"/>
      <c r="C22" s="375"/>
      <c r="D22" s="375"/>
      <c r="E22" s="375"/>
      <c r="F22" s="375"/>
      <c r="G22" s="375"/>
      <c r="H22" s="375"/>
      <c r="I22" s="375"/>
      <c r="J22" s="375"/>
      <c r="K22" s="375"/>
      <c r="L22" s="375"/>
      <c r="M22" s="375"/>
      <c r="N22" s="375"/>
      <c r="O22" s="375"/>
      <c r="P22" s="375"/>
      <c r="Q22" s="375"/>
      <c r="R22" s="375"/>
      <c r="S22" s="375"/>
      <c r="T22" s="375"/>
      <c r="U22" s="375"/>
      <c r="V22" s="375"/>
      <c r="W22" s="375"/>
      <c r="X22" s="376"/>
    </row>
    <row r="23" spans="2:24" ht="19.5" customHeight="1" x14ac:dyDescent="0.35">
      <c r="B23" s="241"/>
      <c r="C23" s="375"/>
      <c r="D23" s="375"/>
      <c r="E23" s="375"/>
      <c r="F23" s="375"/>
      <c r="G23" s="375"/>
      <c r="H23" s="375"/>
      <c r="I23" s="375"/>
      <c r="J23" s="375"/>
      <c r="K23" s="375"/>
      <c r="L23" s="375"/>
      <c r="M23" s="375"/>
      <c r="N23" s="375"/>
      <c r="O23" s="375"/>
      <c r="P23" s="375"/>
      <c r="Q23" s="375"/>
      <c r="R23" s="375"/>
      <c r="S23" s="375"/>
      <c r="T23" s="375"/>
      <c r="U23" s="375"/>
      <c r="V23" s="375"/>
      <c r="W23" s="375"/>
      <c r="X23" s="376"/>
    </row>
    <row r="24" spans="2:24" ht="15.5" x14ac:dyDescent="0.35">
      <c r="B24" s="241"/>
      <c r="C24" s="243"/>
      <c r="D24" s="243"/>
      <c r="E24" s="243"/>
      <c r="F24" s="243"/>
      <c r="G24" s="243"/>
      <c r="H24" s="243"/>
      <c r="I24" s="243"/>
      <c r="J24" s="243"/>
      <c r="K24" s="243"/>
      <c r="L24" s="243"/>
      <c r="M24" s="243"/>
      <c r="N24" s="243"/>
      <c r="O24" s="243"/>
      <c r="P24" s="243"/>
      <c r="Q24" s="243"/>
      <c r="R24" s="243"/>
      <c r="S24" s="243"/>
      <c r="T24" s="243"/>
      <c r="U24" s="243"/>
      <c r="V24" s="243"/>
      <c r="W24" s="243"/>
      <c r="X24" s="253"/>
    </row>
    <row r="25" spans="2:24" x14ac:dyDescent="0.35">
      <c r="B25" s="241"/>
      <c r="C25" s="375" t="s">
        <v>415</v>
      </c>
      <c r="D25" s="375"/>
      <c r="E25" s="375"/>
      <c r="F25" s="375"/>
      <c r="G25" s="375"/>
      <c r="H25" s="375"/>
      <c r="I25" s="375"/>
      <c r="J25" s="375"/>
      <c r="K25" s="375"/>
      <c r="L25" s="375"/>
      <c r="M25" s="375"/>
      <c r="N25" s="375"/>
      <c r="O25" s="375"/>
      <c r="P25" s="375"/>
      <c r="Q25" s="375"/>
      <c r="R25" s="375"/>
      <c r="S25" s="375"/>
      <c r="T25" s="375"/>
      <c r="U25" s="375"/>
      <c r="V25" s="375"/>
      <c r="W25" s="375"/>
      <c r="X25" s="376"/>
    </row>
    <row r="26" spans="2:24" x14ac:dyDescent="0.35">
      <c r="B26" s="241"/>
      <c r="C26" s="375"/>
      <c r="D26" s="375"/>
      <c r="E26" s="375"/>
      <c r="F26" s="375"/>
      <c r="G26" s="375"/>
      <c r="H26" s="375"/>
      <c r="I26" s="375"/>
      <c r="J26" s="375"/>
      <c r="K26" s="375"/>
      <c r="L26" s="375"/>
      <c r="M26" s="375"/>
      <c r="N26" s="375"/>
      <c r="O26" s="375"/>
      <c r="P26" s="375"/>
      <c r="Q26" s="375"/>
      <c r="R26" s="375"/>
      <c r="S26" s="375"/>
      <c r="T26" s="375"/>
      <c r="U26" s="375"/>
      <c r="V26" s="375"/>
      <c r="W26" s="375"/>
      <c r="X26" s="376"/>
    </row>
    <row r="27" spans="2:24" ht="22.4" customHeight="1" x14ac:dyDescent="0.35">
      <c r="B27" s="241"/>
      <c r="C27" s="375"/>
      <c r="D27" s="375"/>
      <c r="E27" s="375"/>
      <c r="F27" s="375"/>
      <c r="G27" s="375"/>
      <c r="H27" s="375"/>
      <c r="I27" s="375"/>
      <c r="J27" s="375"/>
      <c r="K27" s="375"/>
      <c r="L27" s="375"/>
      <c r="M27" s="375"/>
      <c r="N27" s="375"/>
      <c r="O27" s="375"/>
      <c r="P27" s="375"/>
      <c r="Q27" s="375"/>
      <c r="R27" s="375"/>
      <c r="S27" s="375"/>
      <c r="T27" s="375"/>
      <c r="U27" s="375"/>
      <c r="V27" s="375"/>
      <c r="W27" s="375"/>
      <c r="X27" s="376"/>
    </row>
    <row r="28" spans="2:24" ht="15.5" x14ac:dyDescent="0.35">
      <c r="B28" s="241"/>
      <c r="C28" s="243"/>
      <c r="D28" s="243"/>
      <c r="E28" s="243"/>
      <c r="F28" s="243"/>
      <c r="G28" s="243"/>
      <c r="H28" s="243"/>
      <c r="I28" s="243"/>
      <c r="J28" s="243"/>
      <c r="K28" s="243"/>
      <c r="L28" s="243"/>
      <c r="M28" s="243"/>
      <c r="N28" s="243"/>
      <c r="O28" s="243"/>
      <c r="P28" s="243"/>
      <c r="Q28" s="243"/>
      <c r="R28" s="243"/>
      <c r="S28" s="243"/>
      <c r="T28" s="243"/>
      <c r="U28" s="243"/>
      <c r="V28" s="243"/>
      <c r="W28" s="243"/>
      <c r="X28" s="253"/>
    </row>
    <row r="29" spans="2:24" ht="15.5" x14ac:dyDescent="0.35">
      <c r="B29" s="241"/>
      <c r="C29" s="69"/>
      <c r="D29" s="254"/>
      <c r="E29" s="69"/>
      <c r="F29" s="255" t="s">
        <v>3</v>
      </c>
      <c r="G29" s="69"/>
      <c r="H29" s="69"/>
      <c r="I29" s="69"/>
      <c r="J29" s="69"/>
      <c r="K29" s="69"/>
      <c r="L29" s="69"/>
      <c r="M29" s="69"/>
      <c r="N29" s="69"/>
      <c r="O29" s="69"/>
      <c r="P29" s="69"/>
      <c r="Q29" s="69"/>
      <c r="R29" s="69"/>
      <c r="S29" s="69"/>
      <c r="T29" s="69"/>
      <c r="U29" s="69"/>
      <c r="V29" s="69"/>
      <c r="W29" s="69"/>
      <c r="X29" s="250"/>
    </row>
    <row r="30" spans="2:24" x14ac:dyDescent="0.35">
      <c r="B30" s="241"/>
      <c r="C30" s="69"/>
      <c r="D30" s="69"/>
      <c r="E30" s="69"/>
      <c r="F30" s="69"/>
      <c r="G30" s="69"/>
      <c r="H30" s="69"/>
      <c r="I30" s="69"/>
      <c r="J30" s="69"/>
      <c r="K30" s="69"/>
      <c r="L30" s="69"/>
      <c r="M30" s="69"/>
      <c r="N30" s="69"/>
      <c r="O30" s="69"/>
      <c r="P30" s="69"/>
      <c r="Q30" s="69"/>
      <c r="R30" s="69"/>
      <c r="S30" s="69"/>
      <c r="T30" s="69"/>
      <c r="U30" s="69"/>
      <c r="V30" s="69"/>
      <c r="W30" s="69"/>
      <c r="X30" s="250"/>
    </row>
    <row r="31" spans="2:24" ht="15.5" x14ac:dyDescent="0.35">
      <c r="B31" s="241"/>
      <c r="C31" s="69"/>
      <c r="D31" s="256"/>
      <c r="E31" s="69"/>
      <c r="F31" s="255" t="s">
        <v>4</v>
      </c>
      <c r="G31" s="69"/>
      <c r="H31" s="69"/>
      <c r="I31" s="69"/>
      <c r="J31" s="69"/>
      <c r="K31" s="69"/>
      <c r="L31" s="69"/>
      <c r="M31" s="69"/>
      <c r="N31" s="69"/>
      <c r="O31" s="69"/>
      <c r="P31" s="69"/>
      <c r="Q31" s="69"/>
      <c r="R31" s="69"/>
      <c r="S31" s="69"/>
      <c r="T31" s="69"/>
      <c r="U31" s="69"/>
      <c r="V31" s="69"/>
      <c r="W31" s="69"/>
      <c r="X31" s="250"/>
    </row>
    <row r="32" spans="2:24" x14ac:dyDescent="0.35">
      <c r="B32" s="241"/>
      <c r="C32" s="69"/>
      <c r="D32" s="69"/>
      <c r="E32" s="69"/>
      <c r="F32" s="69"/>
      <c r="G32" s="69"/>
      <c r="H32" s="69"/>
      <c r="I32" s="69"/>
      <c r="J32" s="69"/>
      <c r="K32" s="69"/>
      <c r="L32" s="69"/>
      <c r="M32" s="69"/>
      <c r="N32" s="69"/>
      <c r="O32" s="69"/>
      <c r="P32" s="69"/>
      <c r="Q32" s="69"/>
      <c r="R32" s="69"/>
      <c r="S32" s="69"/>
      <c r="T32" s="69"/>
      <c r="U32" s="69"/>
      <c r="V32" s="69"/>
      <c r="W32" s="69"/>
      <c r="X32" s="250"/>
    </row>
    <row r="33" spans="2:24" ht="15.5" x14ac:dyDescent="0.35">
      <c r="B33" s="241"/>
      <c r="C33" s="69"/>
      <c r="D33" s="69"/>
      <c r="E33" s="69"/>
      <c r="F33" s="257" t="s">
        <v>5</v>
      </c>
      <c r="G33" s="69"/>
      <c r="H33" s="69"/>
      <c r="I33" s="69"/>
      <c r="J33" s="69"/>
      <c r="K33" s="69"/>
      <c r="L33" s="69"/>
      <c r="M33" s="69"/>
      <c r="N33" s="69"/>
      <c r="O33" s="69"/>
      <c r="P33" s="69"/>
      <c r="Q33" s="69"/>
      <c r="R33" s="69"/>
      <c r="S33" s="69"/>
      <c r="T33" s="69"/>
      <c r="U33" s="69"/>
      <c r="V33" s="69"/>
      <c r="W33" s="69"/>
      <c r="X33" s="250"/>
    </row>
    <row r="34" spans="2:24" ht="15.5" x14ac:dyDescent="0.35">
      <c r="B34" s="241"/>
      <c r="C34" s="69"/>
      <c r="D34" s="69"/>
      <c r="E34" s="69"/>
      <c r="F34" s="257"/>
      <c r="G34" s="69"/>
      <c r="H34" s="69"/>
      <c r="I34" s="69"/>
      <c r="J34" s="69"/>
      <c r="K34" s="69"/>
      <c r="L34" s="69"/>
      <c r="M34" s="69"/>
      <c r="N34" s="69"/>
      <c r="O34" s="69"/>
      <c r="P34" s="69"/>
      <c r="Q34" s="69"/>
      <c r="R34" s="69"/>
      <c r="S34" s="69"/>
      <c r="T34" s="69"/>
      <c r="U34" s="69"/>
      <c r="V34" s="69"/>
      <c r="W34" s="69"/>
      <c r="X34" s="250"/>
    </row>
    <row r="35" spans="2:24" ht="15.5" x14ac:dyDescent="0.35">
      <c r="B35" s="241"/>
      <c r="C35" s="69"/>
      <c r="D35" s="73"/>
      <c r="E35" s="69"/>
      <c r="F35" s="257" t="s">
        <v>6</v>
      </c>
      <c r="G35" s="69"/>
      <c r="H35" s="69"/>
      <c r="I35" s="69"/>
      <c r="J35" s="69"/>
      <c r="K35" s="69"/>
      <c r="L35" s="69"/>
      <c r="M35" s="69"/>
      <c r="N35" s="69"/>
      <c r="O35" s="69"/>
      <c r="P35" s="69"/>
      <c r="Q35" s="69"/>
      <c r="R35" s="69"/>
      <c r="S35" s="69"/>
      <c r="T35" s="69"/>
      <c r="U35" s="69"/>
      <c r="V35" s="69"/>
      <c r="W35" s="69"/>
      <c r="X35" s="250"/>
    </row>
    <row r="36" spans="2:24" ht="15.5" x14ac:dyDescent="0.35">
      <c r="B36" s="241"/>
      <c r="C36" s="69"/>
      <c r="D36" s="69"/>
      <c r="E36" s="69"/>
      <c r="F36" s="257"/>
      <c r="G36" s="69"/>
      <c r="H36" s="69"/>
      <c r="I36" s="69"/>
      <c r="J36" s="69"/>
      <c r="K36" s="69"/>
      <c r="L36" s="69"/>
      <c r="M36" s="69"/>
      <c r="N36" s="69"/>
      <c r="O36" s="69"/>
      <c r="P36" s="69"/>
      <c r="Q36" s="69"/>
      <c r="R36" s="69"/>
      <c r="S36" s="69"/>
      <c r="T36" s="69"/>
      <c r="U36" s="69"/>
      <c r="V36" s="69"/>
      <c r="W36" s="69"/>
      <c r="X36" s="250"/>
    </row>
    <row r="37" spans="2:24" ht="32.5" customHeight="1" x14ac:dyDescent="0.35">
      <c r="B37" s="241"/>
      <c r="C37" s="69"/>
      <c r="D37" s="258" t="s">
        <v>7</v>
      </c>
      <c r="E37" s="69"/>
      <c r="F37" s="377" t="s">
        <v>416</v>
      </c>
      <c r="G37" s="377"/>
      <c r="H37" s="377"/>
      <c r="I37" s="377"/>
      <c r="J37" s="377"/>
      <c r="K37" s="377"/>
      <c r="L37" s="377"/>
      <c r="M37" s="377"/>
      <c r="N37" s="377"/>
      <c r="O37" s="377"/>
      <c r="P37" s="377"/>
      <c r="Q37" s="377"/>
      <c r="R37" s="377"/>
      <c r="S37" s="377"/>
      <c r="T37" s="377"/>
      <c r="U37" s="377"/>
      <c r="V37" s="377"/>
      <c r="W37" s="377"/>
      <c r="X37" s="250"/>
    </row>
    <row r="38" spans="2:24" x14ac:dyDescent="0.35">
      <c r="B38" s="241"/>
      <c r="C38" s="69"/>
      <c r="D38" s="69"/>
      <c r="E38" s="69"/>
      <c r="F38" s="69"/>
      <c r="G38" s="69"/>
      <c r="H38" s="69"/>
      <c r="I38" s="69"/>
      <c r="J38" s="69"/>
      <c r="K38" s="69"/>
      <c r="L38" s="69"/>
      <c r="M38" s="69"/>
      <c r="N38" s="69"/>
      <c r="O38" s="69"/>
      <c r="P38" s="69"/>
      <c r="Q38" s="69"/>
      <c r="R38" s="69"/>
      <c r="S38" s="69"/>
      <c r="T38" s="69"/>
      <c r="U38" s="69"/>
      <c r="V38" s="69"/>
      <c r="W38" s="69"/>
      <c r="X38" s="250"/>
    </row>
    <row r="39" spans="2:24" x14ac:dyDescent="0.35">
      <c r="B39" s="241"/>
      <c r="C39" s="69"/>
      <c r="D39" s="69"/>
      <c r="E39" s="69"/>
      <c r="F39" s="69"/>
      <c r="G39" s="69"/>
      <c r="H39" s="69"/>
      <c r="I39" s="69"/>
      <c r="J39" s="69"/>
      <c r="K39" s="69"/>
      <c r="L39" s="69"/>
      <c r="M39" s="69"/>
      <c r="N39" s="69"/>
      <c r="O39" s="69"/>
      <c r="P39" s="69"/>
      <c r="Q39" s="69"/>
      <c r="R39" s="69"/>
      <c r="S39" s="69"/>
      <c r="T39" s="69"/>
      <c r="U39" s="69"/>
      <c r="V39" s="69"/>
      <c r="W39" s="69"/>
      <c r="X39" s="250"/>
    </row>
    <row r="40" spans="2:24" x14ac:dyDescent="0.35">
      <c r="B40" s="241"/>
      <c r="C40" s="69"/>
      <c r="D40" s="69"/>
      <c r="E40" s="69"/>
      <c r="F40" s="69"/>
      <c r="G40" s="69"/>
      <c r="H40" s="69"/>
      <c r="I40" s="69"/>
      <c r="J40" s="69"/>
      <c r="K40" s="69"/>
      <c r="L40" s="69"/>
      <c r="M40" s="69"/>
      <c r="N40" s="69"/>
      <c r="O40" s="69"/>
      <c r="P40" s="69"/>
      <c r="Q40" s="69"/>
      <c r="R40" s="69"/>
      <c r="S40" s="69"/>
      <c r="T40" s="69"/>
      <c r="U40" s="69"/>
      <c r="V40" s="69"/>
      <c r="W40" s="69"/>
      <c r="X40" s="250"/>
    </row>
    <row r="41" spans="2:24" x14ac:dyDescent="0.35">
      <c r="B41" s="241"/>
      <c r="C41" s="375" t="s">
        <v>417</v>
      </c>
      <c r="D41" s="375"/>
      <c r="E41" s="375"/>
      <c r="F41" s="375"/>
      <c r="G41" s="375"/>
      <c r="H41" s="375"/>
      <c r="I41" s="375"/>
      <c r="J41" s="375"/>
      <c r="K41" s="375"/>
      <c r="L41" s="375"/>
      <c r="M41" s="375"/>
      <c r="N41" s="375"/>
      <c r="O41" s="375"/>
      <c r="P41" s="375"/>
      <c r="Q41" s="375"/>
      <c r="R41" s="375"/>
      <c r="S41" s="375"/>
      <c r="T41" s="375"/>
      <c r="U41" s="375"/>
      <c r="V41" s="375"/>
      <c r="W41" s="375"/>
      <c r="X41" s="376"/>
    </row>
    <row r="42" spans="2:24" ht="17.5" customHeight="1" x14ac:dyDescent="0.35">
      <c r="B42" s="241"/>
      <c r="C42" s="375"/>
      <c r="D42" s="375"/>
      <c r="E42" s="375"/>
      <c r="F42" s="375"/>
      <c r="G42" s="375"/>
      <c r="H42" s="375"/>
      <c r="I42" s="375"/>
      <c r="J42" s="375"/>
      <c r="K42" s="375"/>
      <c r="L42" s="375"/>
      <c r="M42" s="375"/>
      <c r="N42" s="375"/>
      <c r="O42" s="375"/>
      <c r="P42" s="375"/>
      <c r="Q42" s="375"/>
      <c r="R42" s="375"/>
      <c r="S42" s="375"/>
      <c r="T42" s="375"/>
      <c r="U42" s="375"/>
      <c r="V42" s="375"/>
      <c r="W42" s="375"/>
      <c r="X42" s="376"/>
    </row>
    <row r="43" spans="2:24" ht="16" thickBot="1" x14ac:dyDescent="0.4">
      <c r="B43" s="259"/>
      <c r="C43" s="260"/>
      <c r="D43" s="260"/>
      <c r="E43" s="260"/>
      <c r="F43" s="260"/>
      <c r="G43" s="260"/>
      <c r="H43" s="260"/>
      <c r="I43" s="260"/>
      <c r="J43" s="260"/>
      <c r="K43" s="260"/>
      <c r="L43" s="260"/>
      <c r="M43" s="260"/>
      <c r="N43" s="260"/>
      <c r="O43" s="260"/>
      <c r="P43" s="260"/>
      <c r="Q43" s="260"/>
      <c r="R43" s="260"/>
      <c r="S43" s="261"/>
      <c r="T43" s="261"/>
      <c r="U43" s="261"/>
      <c r="V43" s="261"/>
      <c r="W43" s="261"/>
      <c r="X43" s="262"/>
    </row>
  </sheetData>
  <sheetProtection algorithmName="SHA-512" hashValue="V/MJDcHBYS4OkCa0D4CKk2kt8JS7vWXGW/juKvIQd+lrPeqzcLQhUbKE8qehXf5wMzSpmVb7NEYwLf62E3R/KA==" saltValue="DufI5E6nPw1XyTpdE+M5XQ==" spinCount="100000" sheet="1" objects="1" scenarios="1"/>
  <mergeCells count="9">
    <mergeCell ref="C41:X42"/>
    <mergeCell ref="C11:W12"/>
    <mergeCell ref="F37:W37"/>
    <mergeCell ref="C5:X8"/>
    <mergeCell ref="C9:X10"/>
    <mergeCell ref="C18:X19"/>
    <mergeCell ref="C25:X27"/>
    <mergeCell ref="C21:X22"/>
    <mergeCell ref="C23:X2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AC96F-2DC4-479F-ADF2-0D0ED776F6B3}">
  <sheetPr codeName="Sheet23">
    <tabColor theme="4" tint="-0.499984740745262"/>
  </sheetPr>
  <dimension ref="A2:S73"/>
  <sheetViews>
    <sheetView topLeftCell="A16" workbookViewId="0">
      <selection activeCell="I27" sqref="I27"/>
    </sheetView>
  </sheetViews>
  <sheetFormatPr defaultRowHeight="14.5" x14ac:dyDescent="0.35"/>
  <cols>
    <col min="2" max="2" width="32.81640625" customWidth="1"/>
  </cols>
  <sheetData>
    <row r="2" spans="1:18" ht="45" customHeight="1" x14ac:dyDescent="0.35">
      <c r="A2" s="43"/>
      <c r="B2" s="61"/>
      <c r="C2" s="42"/>
      <c r="D2" s="42"/>
      <c r="E2" s="42"/>
      <c r="F2" s="42"/>
      <c r="G2" s="42"/>
      <c r="H2" s="42"/>
      <c r="I2" s="42"/>
      <c r="J2" s="42"/>
      <c r="K2" s="42"/>
      <c r="L2" s="42"/>
      <c r="M2" s="42"/>
      <c r="N2" s="42"/>
      <c r="O2" s="42"/>
      <c r="P2" s="42"/>
      <c r="Q2" s="42"/>
      <c r="R2" s="42"/>
    </row>
    <row r="3" spans="1:18" x14ac:dyDescent="0.35">
      <c r="A3" s="43"/>
      <c r="B3" s="62"/>
      <c r="C3" s="43"/>
      <c r="D3" s="43"/>
      <c r="E3" s="43"/>
      <c r="F3" s="43"/>
      <c r="G3" s="43"/>
      <c r="H3" s="43"/>
      <c r="I3" s="43"/>
      <c r="J3" s="43"/>
      <c r="K3" s="43"/>
      <c r="L3" s="43"/>
      <c r="M3" s="43"/>
      <c r="N3" s="43"/>
      <c r="O3" s="43"/>
      <c r="P3" s="43"/>
      <c r="Q3" s="43"/>
    </row>
    <row r="4" spans="1:18" ht="25.5" x14ac:dyDescent="0.55000000000000004">
      <c r="A4" s="43"/>
      <c r="B4" s="41" t="s">
        <v>8</v>
      </c>
      <c r="E4" s="43"/>
      <c r="F4" s="43"/>
      <c r="G4" s="43"/>
      <c r="H4" s="43"/>
      <c r="I4" s="43"/>
      <c r="J4" s="43"/>
      <c r="K4" s="43"/>
      <c r="L4" s="43"/>
      <c r="M4" s="43"/>
      <c r="N4" s="43"/>
      <c r="O4" s="43"/>
      <c r="P4" s="43"/>
      <c r="Q4" s="43"/>
    </row>
    <row r="5" spans="1:18" x14ac:dyDescent="0.35">
      <c r="A5" s="43"/>
      <c r="B5" s="62"/>
      <c r="C5" s="43"/>
      <c r="D5" s="43"/>
      <c r="E5" s="43"/>
      <c r="F5" s="43"/>
      <c r="G5" s="43"/>
      <c r="H5" s="43"/>
      <c r="I5" s="43"/>
      <c r="J5" s="43"/>
      <c r="K5" s="43"/>
      <c r="L5" s="43"/>
      <c r="M5" s="43"/>
      <c r="N5" s="43"/>
      <c r="O5" s="43"/>
      <c r="P5" s="43"/>
      <c r="Q5" s="43"/>
    </row>
    <row r="6" spans="1:18" ht="15.5" x14ac:dyDescent="0.35">
      <c r="A6" s="43"/>
      <c r="B6" s="70" t="s">
        <v>9</v>
      </c>
      <c r="C6" s="138"/>
      <c r="D6" s="72" t="s">
        <v>10</v>
      </c>
      <c r="E6" s="70"/>
      <c r="F6" s="70"/>
      <c r="G6" s="70"/>
      <c r="H6" s="43"/>
      <c r="I6" s="43"/>
      <c r="J6" s="43"/>
      <c r="K6" s="43"/>
      <c r="L6" s="43"/>
      <c r="M6" s="43"/>
      <c r="N6" s="43"/>
      <c r="O6" s="43"/>
      <c r="P6" s="43"/>
      <c r="Q6" s="43"/>
    </row>
    <row r="7" spans="1:18" x14ac:dyDescent="0.35">
      <c r="A7" s="43"/>
      <c r="B7" s="62"/>
      <c r="C7" s="62"/>
      <c r="D7" s="62"/>
      <c r="E7" s="62"/>
      <c r="F7" s="62"/>
      <c r="G7" s="62"/>
      <c r="H7" s="62"/>
      <c r="I7" s="62"/>
      <c r="J7" s="62"/>
      <c r="K7" s="62"/>
      <c r="L7" s="62"/>
      <c r="M7" s="62"/>
      <c r="N7" s="62"/>
      <c r="O7" s="62"/>
      <c r="P7" s="62"/>
      <c r="Q7" s="62"/>
    </row>
    <row r="8" spans="1:18" x14ac:dyDescent="0.35">
      <c r="A8" s="43"/>
      <c r="B8" s="63" t="s">
        <v>11</v>
      </c>
      <c r="C8" s="62"/>
      <c r="D8" s="62"/>
      <c r="E8" s="62"/>
      <c r="F8" s="62"/>
      <c r="G8" s="62"/>
      <c r="H8" s="62"/>
      <c r="I8" s="62"/>
      <c r="J8" s="62"/>
      <c r="K8" s="62"/>
      <c r="L8" s="62"/>
      <c r="M8" s="62"/>
      <c r="N8" s="62"/>
      <c r="O8" s="62"/>
      <c r="P8" s="62"/>
      <c r="Q8" s="62"/>
    </row>
    <row r="9" spans="1:18" x14ac:dyDescent="0.35">
      <c r="A9" s="43"/>
      <c r="B9" s="63"/>
      <c r="C9" s="62"/>
      <c r="D9" s="62"/>
      <c r="E9" s="62"/>
      <c r="F9" s="62"/>
      <c r="G9" s="62"/>
      <c r="H9" s="62"/>
      <c r="I9" s="62"/>
      <c r="J9" s="62"/>
      <c r="K9" s="62"/>
      <c r="L9" s="62"/>
      <c r="M9" s="62"/>
      <c r="N9" s="62"/>
      <c r="O9" s="62"/>
      <c r="P9" s="62"/>
      <c r="Q9" s="62"/>
    </row>
    <row r="10" spans="1:18" ht="13.75" customHeight="1" x14ac:dyDescent="0.35">
      <c r="A10" s="43"/>
      <c r="B10" s="385" t="s">
        <v>12</v>
      </c>
      <c r="C10" s="62"/>
      <c r="D10" s="384" t="s">
        <v>418</v>
      </c>
      <c r="E10" s="384"/>
      <c r="F10" s="384"/>
      <c r="G10" s="384"/>
      <c r="H10" s="384"/>
      <c r="I10" s="384"/>
      <c r="J10" s="384"/>
      <c r="K10" s="384"/>
      <c r="L10" s="384"/>
      <c r="M10" s="384"/>
      <c r="N10" s="384"/>
      <c r="O10" s="384"/>
      <c r="P10" s="384"/>
      <c r="Q10" s="384"/>
      <c r="R10" s="384"/>
    </row>
    <row r="11" spans="1:18" x14ac:dyDescent="0.35">
      <c r="A11" s="43"/>
      <c r="B11" s="385"/>
      <c r="C11" s="62"/>
      <c r="D11" s="384"/>
      <c r="E11" s="384"/>
      <c r="F11" s="384"/>
      <c r="G11" s="384"/>
      <c r="H11" s="384"/>
      <c r="I11" s="384"/>
      <c r="J11" s="384"/>
      <c r="K11" s="384"/>
      <c r="L11" s="384"/>
      <c r="M11" s="384"/>
      <c r="N11" s="384"/>
      <c r="O11" s="384"/>
      <c r="P11" s="384"/>
      <c r="Q11" s="384"/>
      <c r="R11" s="384"/>
    </row>
    <row r="12" spans="1:18" x14ac:dyDescent="0.35">
      <c r="A12" s="43"/>
      <c r="B12" s="89"/>
      <c r="C12" s="62"/>
      <c r="D12" s="88"/>
      <c r="E12" s="88"/>
      <c r="F12" s="88"/>
      <c r="G12" s="88"/>
      <c r="H12" s="88"/>
      <c r="I12" s="88"/>
      <c r="J12" s="88"/>
      <c r="K12" s="88"/>
      <c r="L12" s="88"/>
      <c r="M12" s="88"/>
      <c r="N12" s="88"/>
      <c r="O12" s="88"/>
      <c r="P12" s="88"/>
      <c r="Q12" s="88"/>
      <c r="R12" s="88"/>
    </row>
    <row r="13" spans="1:18" x14ac:dyDescent="0.35">
      <c r="A13" s="43"/>
      <c r="B13" s="387" t="s">
        <v>13</v>
      </c>
      <c r="C13" s="68"/>
      <c r="D13" s="386" t="s">
        <v>419</v>
      </c>
      <c r="E13" s="386"/>
      <c r="F13" s="386"/>
      <c r="G13" s="386"/>
      <c r="H13" s="386"/>
      <c r="I13" s="386"/>
      <c r="J13" s="386"/>
      <c r="K13" s="386"/>
      <c r="L13" s="386"/>
      <c r="M13" s="386"/>
      <c r="N13" s="386"/>
      <c r="O13" s="386"/>
      <c r="P13" s="386"/>
      <c r="Q13" s="386"/>
      <c r="R13" s="386"/>
    </row>
    <row r="14" spans="1:18" x14ac:dyDescent="0.35">
      <c r="A14" s="43"/>
      <c r="B14" s="387"/>
      <c r="C14" s="68"/>
      <c r="D14" s="386"/>
      <c r="E14" s="386"/>
      <c r="F14" s="386"/>
      <c r="G14" s="386"/>
      <c r="H14" s="386"/>
      <c r="I14" s="386"/>
      <c r="J14" s="386"/>
      <c r="K14" s="386"/>
      <c r="L14" s="386"/>
      <c r="M14" s="386"/>
      <c r="N14" s="386"/>
      <c r="O14" s="386"/>
      <c r="P14" s="386"/>
      <c r="Q14" s="386"/>
      <c r="R14" s="386"/>
    </row>
    <row r="15" spans="1:18" x14ac:dyDescent="0.35">
      <c r="A15" s="43"/>
      <c r="B15" s="89"/>
      <c r="C15" s="62"/>
      <c r="D15" s="88"/>
      <c r="E15" s="88"/>
      <c r="F15" s="88"/>
      <c r="G15" s="88"/>
      <c r="H15" s="88"/>
      <c r="I15" s="88"/>
      <c r="J15" s="88"/>
      <c r="K15" s="88"/>
      <c r="L15" s="88"/>
      <c r="M15" s="88"/>
      <c r="N15" s="88"/>
      <c r="O15" s="88"/>
      <c r="P15" s="88"/>
      <c r="Q15" s="88"/>
      <c r="R15" s="88"/>
    </row>
    <row r="16" spans="1:18" x14ac:dyDescent="0.35">
      <c r="A16" s="43"/>
      <c r="B16" s="63" t="s">
        <v>14</v>
      </c>
      <c r="C16" s="62"/>
      <c r="D16" s="43"/>
      <c r="E16" s="62"/>
      <c r="F16" s="62"/>
      <c r="G16" s="62"/>
      <c r="H16" s="43"/>
      <c r="I16" s="62"/>
      <c r="J16" s="62"/>
      <c r="K16" s="62"/>
      <c r="L16" s="43"/>
      <c r="M16" s="62"/>
      <c r="N16" s="62"/>
      <c r="O16" s="62"/>
      <c r="P16" s="43"/>
      <c r="Q16" s="62"/>
    </row>
    <row r="17" spans="1:18" x14ac:dyDescent="0.35">
      <c r="A17" s="43"/>
      <c r="B17" s="62"/>
      <c r="C17" s="62"/>
      <c r="D17" s="62"/>
      <c r="E17" s="62"/>
      <c r="F17" s="62"/>
      <c r="G17" s="62"/>
      <c r="H17" s="62"/>
      <c r="I17" s="62"/>
      <c r="J17" s="62"/>
      <c r="K17" s="62"/>
      <c r="L17" s="62"/>
      <c r="M17" s="62"/>
      <c r="N17" s="62"/>
      <c r="O17" s="62"/>
      <c r="P17" s="62"/>
      <c r="Q17" s="62"/>
    </row>
    <row r="18" spans="1:18" x14ac:dyDescent="0.35">
      <c r="A18" s="43"/>
      <c r="B18" s="62" t="s">
        <v>15</v>
      </c>
      <c r="C18" s="62"/>
      <c r="D18" s="43" t="s">
        <v>16</v>
      </c>
      <c r="E18" s="62"/>
      <c r="F18" s="62"/>
      <c r="G18" s="62"/>
      <c r="H18" s="62"/>
      <c r="I18" s="62"/>
      <c r="J18" s="62"/>
      <c r="K18" s="62"/>
      <c r="L18" s="62"/>
      <c r="M18" s="62"/>
      <c r="N18" s="62"/>
      <c r="O18" s="62"/>
      <c r="P18" s="62"/>
      <c r="Q18" s="62"/>
    </row>
    <row r="19" spans="1:18" x14ac:dyDescent="0.35">
      <c r="A19" s="43"/>
      <c r="B19" s="62"/>
      <c r="C19" s="62"/>
      <c r="D19" s="62"/>
      <c r="E19" s="62"/>
      <c r="F19" s="62"/>
      <c r="G19" s="62"/>
      <c r="H19" s="62"/>
      <c r="I19" s="62"/>
      <c r="J19" s="62"/>
      <c r="K19" s="62"/>
      <c r="L19" s="62"/>
      <c r="M19" s="62"/>
      <c r="N19" s="62"/>
      <c r="O19" s="62"/>
      <c r="P19" s="62"/>
      <c r="Q19" s="62"/>
    </row>
    <row r="20" spans="1:18" x14ac:dyDescent="0.35">
      <c r="A20" s="43"/>
      <c r="B20" s="62" t="s">
        <v>17</v>
      </c>
      <c r="C20" s="62"/>
      <c r="D20" s="43" t="s">
        <v>18</v>
      </c>
      <c r="E20" s="62"/>
      <c r="F20" s="62"/>
      <c r="G20" s="62"/>
      <c r="H20" s="62"/>
      <c r="I20" s="62"/>
      <c r="J20" s="62"/>
      <c r="K20" s="62"/>
      <c r="L20" s="62"/>
      <c r="M20" s="62"/>
      <c r="N20" s="62"/>
      <c r="O20" s="62"/>
      <c r="P20" s="62"/>
      <c r="Q20" s="62"/>
    </row>
    <row r="21" spans="1:18" x14ac:dyDescent="0.35">
      <c r="A21" s="43"/>
      <c r="B21" s="62"/>
      <c r="C21" s="62"/>
      <c r="D21" s="62"/>
      <c r="E21" s="62"/>
      <c r="F21" s="62"/>
      <c r="G21" s="62"/>
      <c r="H21" s="62"/>
      <c r="I21" s="62"/>
      <c r="J21" s="62"/>
      <c r="K21" s="62"/>
      <c r="L21" s="62"/>
      <c r="M21" s="62"/>
      <c r="N21" s="62"/>
      <c r="O21" s="62"/>
      <c r="P21" s="62"/>
      <c r="Q21" s="62"/>
    </row>
    <row r="22" spans="1:18" ht="29" x14ac:dyDescent="0.35">
      <c r="A22" s="43"/>
      <c r="B22" s="62" t="s">
        <v>19</v>
      </c>
      <c r="D22" s="384" t="s">
        <v>420</v>
      </c>
      <c r="E22" s="384"/>
      <c r="F22" s="384"/>
      <c r="G22" s="384"/>
      <c r="H22" s="384"/>
      <c r="I22" s="384"/>
      <c r="J22" s="384"/>
      <c r="K22" s="384"/>
      <c r="L22" s="384"/>
      <c r="M22" s="384"/>
      <c r="N22" s="384"/>
      <c r="O22" s="384"/>
      <c r="P22" s="384"/>
      <c r="Q22" s="384"/>
      <c r="R22" s="384"/>
    </row>
    <row r="23" spans="1:18" x14ac:dyDescent="0.35">
      <c r="A23" s="43"/>
      <c r="B23" s="62"/>
      <c r="C23" s="62"/>
      <c r="D23" s="62"/>
      <c r="E23" s="62"/>
      <c r="F23" s="62"/>
      <c r="G23" s="62"/>
      <c r="H23" s="62"/>
      <c r="I23" s="62"/>
      <c r="J23" s="62"/>
      <c r="K23" s="62"/>
      <c r="L23" s="62"/>
      <c r="M23" s="62"/>
      <c r="N23" s="62"/>
      <c r="O23" s="62"/>
      <c r="P23" s="62"/>
      <c r="Q23" s="62"/>
    </row>
    <row r="24" spans="1:18" ht="46.15" customHeight="1" x14ac:dyDescent="0.35">
      <c r="A24" s="43"/>
      <c r="B24" s="62" t="s">
        <v>20</v>
      </c>
      <c r="C24" s="62"/>
      <c r="D24" s="388" t="s">
        <v>21</v>
      </c>
      <c r="E24" s="388"/>
      <c r="F24" s="388"/>
      <c r="G24" s="388"/>
      <c r="H24" s="388"/>
      <c r="I24" s="388"/>
      <c r="J24" s="388"/>
      <c r="K24" s="388"/>
      <c r="L24" s="388"/>
      <c r="M24" s="388"/>
      <c r="N24" s="388"/>
      <c r="O24" s="388"/>
      <c r="P24" s="388"/>
      <c r="Q24" s="388"/>
      <c r="R24" s="388"/>
    </row>
    <row r="25" spans="1:18" x14ac:dyDescent="0.35">
      <c r="A25" s="43"/>
      <c r="B25" s="62"/>
      <c r="C25" s="62"/>
      <c r="D25" s="62"/>
      <c r="E25" s="62"/>
      <c r="F25" s="62"/>
      <c r="G25" s="62"/>
      <c r="H25" s="62"/>
      <c r="I25" s="62"/>
      <c r="J25" s="62"/>
      <c r="K25" s="62"/>
      <c r="L25" s="62"/>
      <c r="M25" s="62"/>
      <c r="N25" s="62"/>
      <c r="O25" s="62"/>
      <c r="P25" s="62"/>
      <c r="Q25" s="62"/>
    </row>
    <row r="26" spans="1:18" x14ac:dyDescent="0.35">
      <c r="A26" s="43"/>
      <c r="B26" s="63" t="s">
        <v>22</v>
      </c>
      <c r="C26" s="62"/>
      <c r="D26" s="62"/>
      <c r="E26" s="62"/>
      <c r="F26" s="62"/>
      <c r="G26" s="62"/>
      <c r="H26" s="62"/>
      <c r="I26" s="62"/>
      <c r="J26" s="62"/>
      <c r="K26" s="62"/>
      <c r="L26" s="62"/>
      <c r="M26" s="62"/>
      <c r="N26" s="62"/>
      <c r="O26" s="62"/>
      <c r="P26" s="62"/>
      <c r="Q26" s="62"/>
    </row>
    <row r="27" spans="1:18" x14ac:dyDescent="0.35">
      <c r="A27" s="43"/>
      <c r="B27" s="63"/>
      <c r="C27" s="62"/>
      <c r="D27" s="62"/>
      <c r="E27" s="62"/>
      <c r="F27" s="62"/>
      <c r="G27" s="62"/>
      <c r="H27" s="62"/>
      <c r="I27" s="62"/>
      <c r="J27" s="62"/>
      <c r="K27" s="62"/>
      <c r="L27" s="62"/>
      <c r="M27" s="62"/>
      <c r="N27" s="62"/>
      <c r="O27" s="62"/>
      <c r="P27" s="62"/>
      <c r="Q27" s="62"/>
    </row>
    <row r="28" spans="1:18" ht="14.5" customHeight="1" x14ac:dyDescent="0.35">
      <c r="A28" s="43"/>
      <c r="B28" s="385" t="s">
        <v>23</v>
      </c>
      <c r="C28" s="62"/>
      <c r="D28" s="384" t="s">
        <v>24</v>
      </c>
      <c r="E28" s="384"/>
      <c r="F28" s="384"/>
      <c r="G28" s="384"/>
      <c r="H28" s="384"/>
      <c r="I28" s="384"/>
      <c r="J28" s="384"/>
      <c r="K28" s="384"/>
      <c r="L28" s="384"/>
      <c r="M28" s="384"/>
      <c r="N28" s="384"/>
      <c r="O28" s="384"/>
      <c r="P28" s="384"/>
      <c r="Q28" s="384"/>
      <c r="R28" s="384"/>
    </row>
    <row r="29" spans="1:18" x14ac:dyDescent="0.35">
      <c r="A29" s="43"/>
      <c r="B29" s="385"/>
      <c r="C29" s="62"/>
      <c r="D29" s="384"/>
      <c r="E29" s="384"/>
      <c r="F29" s="384"/>
      <c r="G29" s="384"/>
      <c r="H29" s="384"/>
      <c r="I29" s="384"/>
      <c r="J29" s="384"/>
      <c r="K29" s="384"/>
      <c r="L29" s="384"/>
      <c r="M29" s="384"/>
      <c r="N29" s="384"/>
      <c r="O29" s="384"/>
      <c r="P29" s="384"/>
      <c r="Q29" s="384"/>
      <c r="R29" s="384"/>
    </row>
    <row r="30" spans="1:18" x14ac:dyDescent="0.35">
      <c r="A30" s="43"/>
      <c r="B30" s="62"/>
      <c r="C30" s="62"/>
      <c r="D30" s="62"/>
      <c r="E30" s="62"/>
      <c r="F30" s="62"/>
      <c r="G30" s="62"/>
      <c r="H30" s="62"/>
      <c r="I30" s="62"/>
      <c r="J30" s="62"/>
      <c r="K30" s="62"/>
      <c r="L30" s="62"/>
      <c r="M30" s="62"/>
      <c r="N30" s="62"/>
      <c r="O30" s="62"/>
      <c r="P30" s="62"/>
      <c r="Q30" s="62"/>
    </row>
    <row r="31" spans="1:18" x14ac:dyDescent="0.35">
      <c r="A31" s="43"/>
      <c r="B31" s="385" t="s">
        <v>421</v>
      </c>
      <c r="C31" s="62"/>
      <c r="D31" s="384" t="s">
        <v>25</v>
      </c>
      <c r="E31" s="384"/>
      <c r="F31" s="384"/>
      <c r="G31" s="384"/>
      <c r="H31" s="384"/>
      <c r="I31" s="384"/>
      <c r="J31" s="384"/>
      <c r="K31" s="384"/>
      <c r="L31" s="384"/>
      <c r="M31" s="384"/>
      <c r="N31" s="384"/>
      <c r="O31" s="384"/>
      <c r="P31" s="384"/>
      <c r="Q31" s="384"/>
      <c r="R31" s="384"/>
    </row>
    <row r="32" spans="1:18" x14ac:dyDescent="0.35">
      <c r="A32" s="43"/>
      <c r="B32" s="385"/>
      <c r="C32" s="62"/>
      <c r="D32" s="384"/>
      <c r="E32" s="384"/>
      <c r="F32" s="384"/>
      <c r="G32" s="384"/>
      <c r="H32" s="384"/>
      <c r="I32" s="384"/>
      <c r="J32" s="384"/>
      <c r="K32" s="384"/>
      <c r="L32" s="384"/>
      <c r="M32" s="384"/>
      <c r="N32" s="384"/>
      <c r="O32" s="384"/>
      <c r="P32" s="384"/>
      <c r="Q32" s="384"/>
      <c r="R32" s="384"/>
    </row>
    <row r="33" spans="1:19" x14ac:dyDescent="0.35">
      <c r="A33" s="43"/>
      <c r="B33" s="62"/>
      <c r="C33" s="62"/>
      <c r="D33" s="62"/>
      <c r="E33" s="62"/>
      <c r="F33" s="62"/>
      <c r="G33" s="62"/>
      <c r="H33" s="62"/>
      <c r="I33" s="62"/>
      <c r="J33" s="62"/>
      <c r="K33" s="62"/>
      <c r="L33" s="62"/>
      <c r="M33" s="62"/>
      <c r="N33" s="62"/>
      <c r="O33" s="62"/>
      <c r="P33" s="62"/>
      <c r="Q33" s="62"/>
    </row>
    <row r="34" spans="1:19" x14ac:dyDescent="0.35">
      <c r="B34" s="43" t="s">
        <v>26</v>
      </c>
      <c r="C34" s="43"/>
      <c r="D34" s="43" t="s">
        <v>422</v>
      </c>
      <c r="E34" s="43"/>
      <c r="F34" s="43"/>
      <c r="G34" s="43"/>
      <c r="H34" s="43"/>
      <c r="I34" s="43"/>
      <c r="J34" s="43"/>
      <c r="K34" s="43"/>
      <c r="L34" s="43"/>
      <c r="M34" s="43"/>
      <c r="N34" s="43"/>
      <c r="O34" s="43"/>
      <c r="P34" s="43"/>
      <c r="Q34" s="43"/>
      <c r="R34" s="43"/>
      <c r="S34" s="43"/>
    </row>
    <row r="35" spans="1:19" x14ac:dyDescent="0.35">
      <c r="B35" s="43"/>
      <c r="C35" s="43"/>
      <c r="D35" s="43"/>
      <c r="E35" s="43"/>
      <c r="F35" s="43"/>
      <c r="G35" s="43"/>
      <c r="H35" s="43"/>
      <c r="I35" s="43"/>
      <c r="J35" s="43"/>
      <c r="K35" s="43"/>
      <c r="L35" s="43"/>
      <c r="M35" s="43"/>
      <c r="N35" s="43"/>
      <c r="O35" s="43"/>
      <c r="P35" s="43"/>
      <c r="Q35" s="43"/>
      <c r="R35" s="43"/>
      <c r="S35" s="43"/>
    </row>
    <row r="36" spans="1:19" x14ac:dyDescent="0.35">
      <c r="B36" s="43" t="s">
        <v>27</v>
      </c>
      <c r="C36" s="43"/>
      <c r="D36" s="43" t="s">
        <v>423</v>
      </c>
      <c r="E36" s="43"/>
      <c r="F36" s="43"/>
      <c r="G36" s="43"/>
      <c r="H36" s="43"/>
      <c r="I36" s="43"/>
      <c r="J36" s="43"/>
      <c r="K36" s="43"/>
      <c r="L36" s="43"/>
      <c r="M36" s="43"/>
      <c r="N36" s="43"/>
      <c r="O36" s="43"/>
      <c r="P36" s="43"/>
      <c r="Q36" s="43"/>
      <c r="R36" s="43"/>
      <c r="S36" s="43"/>
    </row>
    <row r="37" spans="1:19" x14ac:dyDescent="0.35">
      <c r="B37" s="43"/>
      <c r="C37" s="43"/>
      <c r="D37" s="43"/>
      <c r="E37" s="43"/>
      <c r="F37" s="43"/>
      <c r="G37" s="43"/>
      <c r="H37" s="43"/>
      <c r="I37" s="43"/>
      <c r="J37" s="43"/>
      <c r="K37" s="43"/>
      <c r="L37" s="43"/>
      <c r="M37" s="43"/>
      <c r="N37" s="43"/>
      <c r="O37" s="43"/>
      <c r="P37" s="43"/>
      <c r="Q37" s="43"/>
      <c r="R37" s="43"/>
      <c r="S37" s="43"/>
    </row>
    <row r="38" spans="1:19" x14ac:dyDescent="0.35">
      <c r="B38" s="43" t="s">
        <v>28</v>
      </c>
      <c r="D38" s="43" t="s">
        <v>29</v>
      </c>
    </row>
    <row r="39" spans="1:19" x14ac:dyDescent="0.35">
      <c r="B39" s="362"/>
    </row>
    <row r="40" spans="1:19" ht="29" x14ac:dyDescent="0.35">
      <c r="A40" s="356"/>
      <c r="B40" s="369" t="s">
        <v>30</v>
      </c>
      <c r="C40" s="356"/>
      <c r="D40" s="356"/>
      <c r="E40" s="356"/>
      <c r="F40" s="356"/>
      <c r="G40" s="356"/>
      <c r="H40" s="356"/>
      <c r="I40" s="356"/>
      <c r="J40" s="356"/>
      <c r="K40" s="356"/>
      <c r="L40" s="356"/>
      <c r="M40" s="356"/>
      <c r="N40" s="356"/>
      <c r="O40" s="356"/>
      <c r="P40" s="356"/>
      <c r="Q40" s="356"/>
      <c r="R40" s="356"/>
      <c r="S40" s="356"/>
    </row>
    <row r="41" spans="1:19" x14ac:dyDescent="0.35">
      <c r="A41" s="356"/>
      <c r="B41" s="356"/>
      <c r="C41" s="356"/>
      <c r="D41" s="356"/>
      <c r="E41" s="356"/>
      <c r="F41" s="356"/>
      <c r="G41" s="356"/>
      <c r="H41" s="356"/>
      <c r="I41" s="356"/>
      <c r="J41" s="356"/>
      <c r="K41" s="356"/>
      <c r="L41" s="356"/>
      <c r="M41" s="356"/>
      <c r="N41" s="356"/>
      <c r="O41" s="356"/>
      <c r="P41" s="356"/>
      <c r="Q41" s="356"/>
      <c r="R41" s="356"/>
      <c r="S41" s="356"/>
    </row>
    <row r="42" spans="1:19" x14ac:dyDescent="0.35">
      <c r="A42" s="356"/>
      <c r="B42" s="263"/>
      <c r="C42" s="356"/>
      <c r="D42" s="366"/>
      <c r="E42" s="367"/>
      <c r="F42" s="367"/>
      <c r="G42" s="367"/>
      <c r="H42" s="367"/>
      <c r="I42" s="367"/>
      <c r="J42" s="367"/>
      <c r="K42" s="367"/>
      <c r="L42" s="367"/>
      <c r="M42" s="367"/>
      <c r="N42" s="367"/>
      <c r="O42" s="367"/>
      <c r="P42" s="367"/>
      <c r="Q42" s="367"/>
      <c r="R42" s="368"/>
      <c r="S42" s="356"/>
    </row>
    <row r="43" spans="1:19" x14ac:dyDescent="0.35">
      <c r="A43" s="356"/>
      <c r="B43" s="356"/>
      <c r="C43" s="356"/>
      <c r="D43" s="356"/>
      <c r="E43" s="356"/>
      <c r="F43" s="356"/>
      <c r="G43" s="356"/>
      <c r="H43" s="356"/>
      <c r="I43" s="356"/>
      <c r="J43" s="356"/>
      <c r="K43" s="356"/>
      <c r="L43" s="356"/>
      <c r="M43" s="356"/>
      <c r="N43" s="356"/>
      <c r="O43" s="356"/>
      <c r="P43" s="356"/>
      <c r="Q43" s="356"/>
      <c r="R43" s="356"/>
      <c r="S43" s="356"/>
    </row>
    <row r="44" spans="1:19" x14ac:dyDescent="0.35">
      <c r="A44" s="356"/>
      <c r="B44" s="263"/>
      <c r="C44" s="356"/>
      <c r="D44" s="366"/>
      <c r="E44" s="367"/>
      <c r="F44" s="367"/>
      <c r="G44" s="367"/>
      <c r="H44" s="367"/>
      <c r="I44" s="367"/>
      <c r="J44" s="367"/>
      <c r="K44" s="367"/>
      <c r="L44" s="367"/>
      <c r="M44" s="367"/>
      <c r="N44" s="367"/>
      <c r="O44" s="367"/>
      <c r="P44" s="367"/>
      <c r="Q44" s="367"/>
      <c r="R44" s="368"/>
      <c r="S44" s="356"/>
    </row>
    <row r="45" spans="1:19" x14ac:dyDescent="0.35">
      <c r="A45" s="356"/>
      <c r="B45" s="356"/>
      <c r="C45" s="356"/>
      <c r="D45" s="356"/>
      <c r="E45" s="356"/>
      <c r="F45" s="356"/>
      <c r="G45" s="356"/>
      <c r="H45" s="356"/>
      <c r="I45" s="356"/>
      <c r="J45" s="356"/>
      <c r="K45" s="356"/>
      <c r="L45" s="356"/>
      <c r="M45" s="356"/>
      <c r="N45" s="356"/>
      <c r="O45" s="356"/>
      <c r="P45" s="356"/>
      <c r="Q45" s="356"/>
      <c r="R45" s="356"/>
      <c r="S45" s="356"/>
    </row>
    <row r="46" spans="1:19" x14ac:dyDescent="0.35">
      <c r="A46" s="356"/>
      <c r="B46" s="263"/>
      <c r="C46" s="356"/>
      <c r="D46" s="366"/>
      <c r="E46" s="367"/>
      <c r="F46" s="367"/>
      <c r="G46" s="367"/>
      <c r="H46" s="367"/>
      <c r="I46" s="367"/>
      <c r="J46" s="367"/>
      <c r="K46" s="367"/>
      <c r="L46" s="367"/>
      <c r="M46" s="367"/>
      <c r="N46" s="367"/>
      <c r="O46" s="367"/>
      <c r="P46" s="367"/>
      <c r="Q46" s="367"/>
      <c r="R46" s="368"/>
      <c r="S46" s="356"/>
    </row>
    <row r="47" spans="1:19" x14ac:dyDescent="0.35">
      <c r="A47" s="356"/>
      <c r="B47" s="356"/>
      <c r="C47" s="356"/>
      <c r="D47" s="356"/>
      <c r="E47" s="356"/>
      <c r="F47" s="356"/>
      <c r="G47" s="356"/>
      <c r="H47" s="356"/>
      <c r="I47" s="356"/>
      <c r="J47" s="356"/>
      <c r="K47" s="356"/>
      <c r="L47" s="356"/>
      <c r="M47" s="356"/>
      <c r="N47" s="356"/>
      <c r="O47" s="356"/>
      <c r="P47" s="356"/>
      <c r="Q47" s="356"/>
      <c r="R47" s="356"/>
      <c r="S47" s="356"/>
    </row>
    <row r="48" spans="1:19" x14ac:dyDescent="0.35">
      <c r="A48" s="356"/>
      <c r="B48" s="263"/>
      <c r="C48" s="356"/>
      <c r="D48" s="366"/>
      <c r="E48" s="367"/>
      <c r="F48" s="367"/>
      <c r="G48" s="367"/>
      <c r="H48" s="367"/>
      <c r="I48" s="367"/>
      <c r="J48" s="367"/>
      <c r="K48" s="367"/>
      <c r="L48" s="367"/>
      <c r="M48" s="367"/>
      <c r="N48" s="367"/>
      <c r="O48" s="367"/>
      <c r="P48" s="367"/>
      <c r="Q48" s="367"/>
      <c r="R48" s="368"/>
      <c r="S48" s="356"/>
    </row>
    <row r="49" spans="1:19" x14ac:dyDescent="0.35">
      <c r="A49" s="356"/>
      <c r="B49" s="356"/>
      <c r="C49" s="356"/>
      <c r="D49" s="356"/>
      <c r="E49" s="356"/>
      <c r="F49" s="356"/>
      <c r="G49" s="356"/>
      <c r="H49" s="356"/>
      <c r="I49" s="356"/>
      <c r="J49" s="356"/>
      <c r="K49" s="356"/>
      <c r="L49" s="356"/>
      <c r="M49" s="356"/>
      <c r="N49" s="356"/>
      <c r="O49" s="356"/>
      <c r="P49" s="356"/>
      <c r="Q49" s="356"/>
      <c r="R49" s="356"/>
      <c r="S49" s="356"/>
    </row>
    <row r="50" spans="1:19" x14ac:dyDescent="0.35">
      <c r="A50" s="356"/>
      <c r="B50" s="263"/>
      <c r="C50" s="356"/>
      <c r="D50" s="366"/>
      <c r="E50" s="367"/>
      <c r="F50" s="367"/>
      <c r="G50" s="367"/>
      <c r="H50" s="367"/>
      <c r="I50" s="367"/>
      <c r="J50" s="367"/>
      <c r="K50" s="367"/>
      <c r="L50" s="367"/>
      <c r="M50" s="367"/>
      <c r="N50" s="367"/>
      <c r="O50" s="367"/>
      <c r="P50" s="367"/>
      <c r="Q50" s="367"/>
      <c r="R50" s="368"/>
      <c r="S50" s="356"/>
    </row>
    <row r="51" spans="1:19" x14ac:dyDescent="0.35">
      <c r="A51" s="356"/>
      <c r="B51" s="356"/>
      <c r="C51" s="356"/>
      <c r="D51" s="356"/>
      <c r="E51" s="356"/>
      <c r="F51" s="356"/>
      <c r="G51" s="356"/>
      <c r="H51" s="356"/>
      <c r="I51" s="356"/>
      <c r="J51" s="356"/>
      <c r="K51" s="356"/>
      <c r="L51" s="356"/>
      <c r="M51" s="356"/>
      <c r="N51" s="356"/>
      <c r="O51" s="356"/>
      <c r="P51" s="356"/>
      <c r="Q51" s="356"/>
      <c r="R51" s="356"/>
      <c r="S51" s="356"/>
    </row>
    <row r="52" spans="1:19" x14ac:dyDescent="0.35">
      <c r="A52" s="356"/>
      <c r="B52" s="263"/>
      <c r="C52" s="356"/>
      <c r="D52" s="366"/>
      <c r="E52" s="367"/>
      <c r="F52" s="367"/>
      <c r="G52" s="367"/>
      <c r="H52" s="367"/>
      <c r="I52" s="367"/>
      <c r="J52" s="367"/>
      <c r="K52" s="367"/>
      <c r="L52" s="367"/>
      <c r="M52" s="367"/>
      <c r="N52" s="367"/>
      <c r="O52" s="367"/>
      <c r="P52" s="367"/>
      <c r="Q52" s="367"/>
      <c r="R52" s="368"/>
      <c r="S52" s="356"/>
    </row>
    <row r="53" spans="1:19" x14ac:dyDescent="0.35">
      <c r="A53" s="356"/>
      <c r="B53" s="356"/>
      <c r="C53" s="356"/>
      <c r="D53" s="356"/>
      <c r="E53" s="356"/>
      <c r="F53" s="356"/>
      <c r="G53" s="356"/>
      <c r="H53" s="356"/>
      <c r="I53" s="356"/>
      <c r="J53" s="356"/>
      <c r="K53" s="356"/>
      <c r="L53" s="356"/>
      <c r="M53" s="356"/>
      <c r="N53" s="356"/>
      <c r="O53" s="356"/>
      <c r="P53" s="356"/>
      <c r="Q53" s="356"/>
      <c r="R53" s="356"/>
      <c r="S53" s="356"/>
    </row>
    <row r="54" spans="1:19" x14ac:dyDescent="0.35">
      <c r="A54" s="356"/>
      <c r="B54" s="263"/>
      <c r="C54" s="356"/>
      <c r="D54" s="366"/>
      <c r="E54" s="367"/>
      <c r="F54" s="367"/>
      <c r="G54" s="367"/>
      <c r="H54" s="367"/>
      <c r="I54" s="367"/>
      <c r="J54" s="367"/>
      <c r="K54" s="367"/>
      <c r="L54" s="367"/>
      <c r="M54" s="367"/>
      <c r="N54" s="367"/>
      <c r="O54" s="367"/>
      <c r="P54" s="367"/>
      <c r="Q54" s="367"/>
      <c r="R54" s="368"/>
      <c r="S54" s="356"/>
    </row>
    <row r="55" spans="1:19" x14ac:dyDescent="0.35">
      <c r="A55" s="356"/>
      <c r="B55" s="356"/>
      <c r="C55" s="356"/>
      <c r="D55" s="356"/>
      <c r="E55" s="356"/>
      <c r="F55" s="356"/>
      <c r="G55" s="356"/>
      <c r="H55" s="356"/>
      <c r="I55" s="356"/>
      <c r="J55" s="356"/>
      <c r="K55" s="356"/>
      <c r="L55" s="356"/>
      <c r="M55" s="356"/>
      <c r="N55" s="356"/>
      <c r="O55" s="356"/>
      <c r="P55" s="356"/>
      <c r="Q55" s="356"/>
      <c r="R55" s="356"/>
      <c r="S55" s="356"/>
    </row>
    <row r="56" spans="1:19" x14ac:dyDescent="0.35">
      <c r="A56" s="356"/>
      <c r="B56" s="263"/>
      <c r="C56" s="356"/>
      <c r="D56" s="366"/>
      <c r="E56" s="367"/>
      <c r="F56" s="367"/>
      <c r="G56" s="367"/>
      <c r="H56" s="367"/>
      <c r="I56" s="367"/>
      <c r="J56" s="367"/>
      <c r="K56" s="367"/>
      <c r="L56" s="367"/>
      <c r="M56" s="367"/>
      <c r="N56" s="367"/>
      <c r="O56" s="367"/>
      <c r="P56" s="367"/>
      <c r="Q56" s="367"/>
      <c r="R56" s="368"/>
      <c r="S56" s="356"/>
    </row>
    <row r="57" spans="1:19" x14ac:dyDescent="0.35">
      <c r="A57" s="356"/>
      <c r="B57" s="356"/>
      <c r="C57" s="356"/>
      <c r="D57" s="356"/>
      <c r="E57" s="356"/>
      <c r="F57" s="356"/>
      <c r="G57" s="356"/>
      <c r="H57" s="356"/>
      <c r="I57" s="356"/>
      <c r="J57" s="356"/>
      <c r="K57" s="356"/>
      <c r="L57" s="356"/>
      <c r="M57" s="356"/>
      <c r="N57" s="356"/>
      <c r="O57" s="356"/>
      <c r="P57" s="356"/>
      <c r="Q57" s="356"/>
      <c r="R57" s="356"/>
      <c r="S57" s="356"/>
    </row>
    <row r="58" spans="1:19" x14ac:dyDescent="0.35">
      <c r="A58" s="356"/>
      <c r="B58" s="263"/>
      <c r="C58" s="356"/>
      <c r="D58" s="366"/>
      <c r="E58" s="367"/>
      <c r="F58" s="367"/>
      <c r="G58" s="367"/>
      <c r="H58" s="367"/>
      <c r="I58" s="367"/>
      <c r="J58" s="367"/>
      <c r="K58" s="367"/>
      <c r="L58" s="367"/>
      <c r="M58" s="367"/>
      <c r="N58" s="367"/>
      <c r="O58" s="367"/>
      <c r="P58" s="367"/>
      <c r="Q58" s="367"/>
      <c r="R58" s="368"/>
      <c r="S58" s="356"/>
    </row>
    <row r="59" spans="1:19" x14ac:dyDescent="0.35">
      <c r="A59" s="356"/>
      <c r="B59" s="356"/>
      <c r="C59" s="356"/>
      <c r="D59" s="356"/>
      <c r="E59" s="356"/>
      <c r="F59" s="356"/>
      <c r="G59" s="356"/>
      <c r="H59" s="356"/>
      <c r="I59" s="356"/>
      <c r="J59" s="356"/>
      <c r="K59" s="356"/>
      <c r="L59" s="356"/>
      <c r="M59" s="356"/>
      <c r="N59" s="356"/>
      <c r="O59" s="356"/>
      <c r="P59" s="356"/>
      <c r="Q59" s="356"/>
      <c r="R59" s="356"/>
      <c r="S59" s="356"/>
    </row>
    <row r="60" spans="1:19" x14ac:dyDescent="0.35">
      <c r="A60" s="356"/>
      <c r="B60" s="356"/>
      <c r="C60" s="356"/>
      <c r="D60" s="356"/>
      <c r="E60" s="356"/>
      <c r="F60" s="356"/>
      <c r="G60" s="356"/>
      <c r="H60" s="356"/>
      <c r="I60" s="356"/>
      <c r="J60" s="356"/>
      <c r="K60" s="356"/>
      <c r="L60" s="356"/>
      <c r="M60" s="356"/>
      <c r="N60" s="356"/>
      <c r="O60" s="356"/>
      <c r="P60" s="356"/>
      <c r="Q60" s="356"/>
      <c r="R60" s="356"/>
      <c r="S60" s="356"/>
    </row>
    <row r="61" spans="1:19" x14ac:dyDescent="0.35">
      <c r="A61" s="356"/>
      <c r="B61" s="356"/>
      <c r="C61" s="356"/>
      <c r="D61" s="356"/>
      <c r="E61" s="356"/>
      <c r="F61" s="356"/>
      <c r="G61" s="356"/>
      <c r="H61" s="356"/>
      <c r="I61" s="356"/>
      <c r="J61" s="356"/>
      <c r="K61" s="356"/>
      <c r="L61" s="356"/>
      <c r="M61" s="356"/>
      <c r="N61" s="356"/>
      <c r="O61" s="356"/>
      <c r="P61" s="356"/>
      <c r="Q61" s="356"/>
      <c r="R61" s="356"/>
      <c r="S61" s="356"/>
    </row>
    <row r="62" spans="1:19" x14ac:dyDescent="0.35">
      <c r="A62" s="356"/>
      <c r="B62" s="356"/>
      <c r="C62" s="356"/>
      <c r="D62" s="356"/>
      <c r="E62" s="356"/>
      <c r="F62" s="356"/>
      <c r="G62" s="356"/>
      <c r="H62" s="356"/>
      <c r="I62" s="356"/>
      <c r="J62" s="356"/>
      <c r="K62" s="356"/>
      <c r="L62" s="356"/>
      <c r="M62" s="356"/>
      <c r="N62" s="356"/>
      <c r="O62" s="356"/>
      <c r="P62" s="356"/>
      <c r="Q62" s="356"/>
      <c r="R62" s="356"/>
      <c r="S62" s="356"/>
    </row>
    <row r="63" spans="1:19" x14ac:dyDescent="0.35">
      <c r="A63" s="356"/>
      <c r="B63" s="356"/>
      <c r="C63" s="356"/>
      <c r="D63" s="356"/>
      <c r="E63" s="356"/>
      <c r="F63" s="356"/>
      <c r="G63" s="356"/>
      <c r="H63" s="356"/>
      <c r="I63" s="356"/>
      <c r="J63" s="356"/>
      <c r="K63" s="356"/>
      <c r="L63" s="356"/>
      <c r="M63" s="356"/>
      <c r="N63" s="356"/>
      <c r="O63" s="356"/>
      <c r="P63" s="356"/>
      <c r="Q63" s="356"/>
      <c r="R63" s="356"/>
      <c r="S63" s="356"/>
    </row>
    <row r="64" spans="1:19" x14ac:dyDescent="0.35">
      <c r="A64" s="356"/>
      <c r="B64" s="356"/>
      <c r="C64" s="356"/>
      <c r="D64" s="356"/>
      <c r="E64" s="356"/>
      <c r="F64" s="356"/>
      <c r="G64" s="356"/>
      <c r="H64" s="356"/>
      <c r="I64" s="356"/>
      <c r="J64" s="356"/>
      <c r="K64" s="356"/>
      <c r="L64" s="356"/>
      <c r="M64" s="356"/>
      <c r="N64" s="356"/>
      <c r="O64" s="356"/>
      <c r="P64" s="356"/>
      <c r="Q64" s="356"/>
      <c r="R64" s="356"/>
      <c r="S64" s="356"/>
    </row>
    <row r="65" spans="1:19" x14ac:dyDescent="0.35">
      <c r="A65" s="356"/>
      <c r="B65" s="356"/>
      <c r="C65" s="356"/>
      <c r="D65" s="356"/>
      <c r="E65" s="356"/>
      <c r="F65" s="356"/>
      <c r="G65" s="356"/>
      <c r="H65" s="356"/>
      <c r="I65" s="356"/>
      <c r="J65" s="356"/>
      <c r="K65" s="356"/>
      <c r="L65" s="356"/>
      <c r="M65" s="356"/>
      <c r="N65" s="356"/>
      <c r="O65" s="356"/>
      <c r="P65" s="356"/>
      <c r="Q65" s="356"/>
      <c r="R65" s="356"/>
      <c r="S65" s="356"/>
    </row>
    <row r="66" spans="1:19" x14ac:dyDescent="0.35">
      <c r="A66" s="356"/>
      <c r="B66" s="356"/>
      <c r="C66" s="356"/>
      <c r="D66" s="356"/>
      <c r="E66" s="356"/>
      <c r="F66" s="356"/>
      <c r="G66" s="356"/>
      <c r="H66" s="356"/>
      <c r="I66" s="356"/>
      <c r="J66" s="356"/>
      <c r="K66" s="356"/>
      <c r="L66" s="356"/>
      <c r="M66" s="356"/>
      <c r="N66" s="356"/>
      <c r="O66" s="356"/>
      <c r="P66" s="356"/>
      <c r="Q66" s="356"/>
      <c r="R66" s="356"/>
      <c r="S66" s="356"/>
    </row>
    <row r="67" spans="1:19" x14ac:dyDescent="0.35">
      <c r="A67" s="356"/>
      <c r="B67" s="356"/>
      <c r="C67" s="356"/>
      <c r="D67" s="356"/>
      <c r="E67" s="356"/>
      <c r="F67" s="356"/>
      <c r="G67" s="356"/>
      <c r="H67" s="356"/>
      <c r="I67" s="356"/>
      <c r="J67" s="356"/>
      <c r="K67" s="356"/>
      <c r="L67" s="356"/>
      <c r="M67" s="356"/>
      <c r="N67" s="356"/>
      <c r="O67" s="356"/>
      <c r="P67" s="356"/>
      <c r="Q67" s="356"/>
      <c r="R67" s="356"/>
      <c r="S67" s="356"/>
    </row>
    <row r="68" spans="1:19" x14ac:dyDescent="0.35">
      <c r="A68" s="356"/>
      <c r="B68" s="356"/>
      <c r="C68" s="356"/>
      <c r="D68" s="356"/>
      <c r="E68" s="356"/>
      <c r="F68" s="356"/>
      <c r="G68" s="356"/>
      <c r="H68" s="356"/>
      <c r="I68" s="356"/>
      <c r="J68" s="356"/>
      <c r="K68" s="356"/>
      <c r="L68" s="356"/>
      <c r="M68" s="356"/>
      <c r="N68" s="356"/>
      <c r="O68" s="356"/>
      <c r="P68" s="356"/>
      <c r="Q68" s="356"/>
      <c r="R68" s="356"/>
      <c r="S68" s="356"/>
    </row>
    <row r="69" spans="1:19" x14ac:dyDescent="0.35">
      <c r="A69" s="356"/>
      <c r="B69" s="356"/>
      <c r="C69" s="356"/>
      <c r="D69" s="356"/>
      <c r="E69" s="356"/>
      <c r="F69" s="356"/>
      <c r="G69" s="356"/>
      <c r="H69" s="356"/>
      <c r="I69" s="356"/>
      <c r="J69" s="356"/>
      <c r="K69" s="356"/>
      <c r="L69" s="356"/>
      <c r="M69" s="356"/>
      <c r="N69" s="356"/>
      <c r="O69" s="356"/>
      <c r="P69" s="356"/>
      <c r="Q69" s="356"/>
      <c r="R69" s="356"/>
      <c r="S69" s="356"/>
    </row>
    <row r="70" spans="1:19" x14ac:dyDescent="0.35">
      <c r="A70" s="356"/>
      <c r="B70" s="356"/>
      <c r="C70" s="356"/>
      <c r="D70" s="356"/>
      <c r="E70" s="356"/>
      <c r="F70" s="356"/>
      <c r="G70" s="356"/>
      <c r="H70" s="356"/>
      <c r="I70" s="356"/>
      <c r="J70" s="356"/>
      <c r="K70" s="356"/>
      <c r="L70" s="356"/>
      <c r="M70" s="356"/>
      <c r="N70" s="356"/>
      <c r="O70" s="356"/>
      <c r="P70" s="356"/>
      <c r="Q70" s="356"/>
      <c r="R70" s="356"/>
      <c r="S70" s="356"/>
    </row>
    <row r="71" spans="1:19" x14ac:dyDescent="0.35">
      <c r="A71" s="356"/>
      <c r="B71" s="356"/>
      <c r="C71" s="356"/>
      <c r="D71" s="356"/>
      <c r="E71" s="356"/>
      <c r="F71" s="356"/>
      <c r="G71" s="356"/>
      <c r="H71" s="356"/>
      <c r="I71" s="356"/>
      <c r="J71" s="356"/>
      <c r="K71" s="356"/>
      <c r="L71" s="356"/>
      <c r="M71" s="356"/>
      <c r="N71" s="356"/>
      <c r="O71" s="356"/>
      <c r="P71" s="356"/>
      <c r="Q71" s="356"/>
      <c r="R71" s="356"/>
      <c r="S71" s="356"/>
    </row>
    <row r="72" spans="1:19" x14ac:dyDescent="0.35">
      <c r="A72" s="356"/>
      <c r="B72" s="356"/>
      <c r="C72" s="356"/>
      <c r="D72" s="356"/>
      <c r="E72" s="356"/>
      <c r="F72" s="356"/>
      <c r="G72" s="356"/>
      <c r="H72" s="356"/>
      <c r="I72" s="356"/>
      <c r="J72" s="356"/>
      <c r="K72" s="356"/>
      <c r="L72" s="356"/>
      <c r="M72" s="356"/>
      <c r="N72" s="356"/>
      <c r="O72" s="356"/>
      <c r="P72" s="356"/>
      <c r="Q72" s="356"/>
      <c r="R72" s="356"/>
      <c r="S72" s="356"/>
    </row>
    <row r="73" spans="1:19" x14ac:dyDescent="0.35">
      <c r="A73" s="356"/>
      <c r="B73" s="356"/>
      <c r="C73" s="356"/>
      <c r="D73" s="356"/>
      <c r="E73" s="356"/>
      <c r="F73" s="356"/>
      <c r="G73" s="356"/>
      <c r="H73" s="356"/>
      <c r="I73" s="356"/>
      <c r="J73" s="356"/>
      <c r="K73" s="356"/>
      <c r="L73" s="356"/>
      <c r="M73" s="356"/>
      <c r="N73" s="356"/>
      <c r="O73" s="356"/>
      <c r="P73" s="356"/>
      <c r="Q73" s="356"/>
      <c r="R73" s="356"/>
      <c r="S73" s="356"/>
    </row>
  </sheetData>
  <sheetProtection algorithmName="SHA-512" hashValue="2Oo3rReg4DModk5sU20Gg6z8Mr8vPDbOHHCKg8B3+eyK9A5XmOZpCN6tts0wCMeKQwDskfXRR9qA3vCDjuTA0Q==" saltValue="wv45n5P9/NRH01IvnSdAIg==" spinCount="100000" sheet="1" formatColumns="0" formatRows="0" insertColumns="0" insertRows="0"/>
  <mergeCells count="10">
    <mergeCell ref="D22:R22"/>
    <mergeCell ref="B10:B11"/>
    <mergeCell ref="D31:R32"/>
    <mergeCell ref="D10:R11"/>
    <mergeCell ref="B31:B32"/>
    <mergeCell ref="B28:B29"/>
    <mergeCell ref="D28:R29"/>
    <mergeCell ref="D13:R14"/>
    <mergeCell ref="B13:B14"/>
    <mergeCell ref="D24:R2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8A505-729B-45A6-B6C9-59BC960AEC1F}">
  <sheetPr codeName="Sheet1">
    <tabColor theme="4"/>
  </sheetPr>
  <dimension ref="A2:AG185"/>
  <sheetViews>
    <sheetView topLeftCell="A78" zoomScaleNormal="100" workbookViewId="0">
      <selection activeCell="D87" sqref="D87"/>
    </sheetView>
  </sheetViews>
  <sheetFormatPr defaultColWidth="9.1796875" defaultRowHeight="14.5" x14ac:dyDescent="0.35"/>
  <cols>
    <col min="1" max="1" width="9.1796875" style="43"/>
    <col min="2" max="2" width="86" style="62" customWidth="1"/>
    <col min="3" max="3" width="2.54296875" style="43" customWidth="1"/>
    <col min="4" max="4" width="63.54296875" style="43" customWidth="1"/>
    <col min="5" max="5" width="2.54296875" style="43" customWidth="1"/>
    <col min="6" max="6" width="41.453125" style="43" customWidth="1"/>
    <col min="7" max="7" width="2.54296875" style="43" customWidth="1"/>
    <col min="8" max="8" width="16.54296875" style="43" customWidth="1"/>
    <col min="9" max="9" width="14.81640625" style="43" customWidth="1"/>
    <col min="10" max="10" width="15.81640625" style="43" customWidth="1"/>
    <col min="11" max="12" width="17.1796875" style="43" customWidth="1"/>
    <col min="13" max="13" width="15.7265625" style="43" customWidth="1"/>
    <col min="14" max="14" width="15" style="43" customWidth="1"/>
    <col min="15" max="15" width="17.81640625" style="43" customWidth="1"/>
    <col min="16" max="16" width="18.81640625" style="43" customWidth="1"/>
    <col min="17" max="17" width="17.1796875" style="43" customWidth="1"/>
    <col min="18" max="18" width="2.453125" style="43" customWidth="1"/>
    <col min="19" max="19" width="22.1796875" style="43" customWidth="1"/>
    <col min="20" max="20" width="2.453125" style="43" customWidth="1"/>
    <col min="21" max="21" width="15.453125" style="43" customWidth="1"/>
    <col min="22" max="22" width="16.1796875" style="43" customWidth="1"/>
    <col min="23" max="26" width="13.54296875" style="43" customWidth="1"/>
    <col min="27" max="27" width="15.54296875" style="43" customWidth="1"/>
    <col min="28" max="30" width="13.54296875" style="43" customWidth="1"/>
    <col min="31" max="16384" width="9.1796875" style="43"/>
  </cols>
  <sheetData>
    <row r="2" spans="2:32"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row>
    <row r="4" spans="2:32" ht="25.5" x14ac:dyDescent="0.55000000000000004">
      <c r="B4" s="41" t="s">
        <v>31</v>
      </c>
      <c r="U4" s="392"/>
      <c r="V4" s="392"/>
      <c r="W4" s="392"/>
      <c r="X4" s="392"/>
      <c r="Y4" s="392"/>
      <c r="Z4" s="392"/>
      <c r="AA4" s="392"/>
      <c r="AB4" s="392"/>
      <c r="AC4" s="392"/>
      <c r="AD4" s="392"/>
    </row>
    <row r="6" spans="2:32" x14ac:dyDescent="0.35">
      <c r="B6" s="63" t="s">
        <v>32</v>
      </c>
    </row>
    <row r="7" spans="2:32" x14ac:dyDescent="0.35">
      <c r="B7" s="384" t="s">
        <v>424</v>
      </c>
      <c r="C7" s="384"/>
      <c r="D7" s="384"/>
      <c r="E7" s="384"/>
      <c r="F7" s="384"/>
      <c r="G7" s="384"/>
      <c r="H7" s="384"/>
      <c r="I7" s="384"/>
      <c r="J7" s="384"/>
      <c r="K7" s="384"/>
      <c r="L7" s="384"/>
      <c r="M7" s="384"/>
      <c r="N7" s="384"/>
      <c r="O7" s="384"/>
      <c r="P7" s="384"/>
      <c r="Q7" s="384"/>
    </row>
    <row r="8" spans="2:32" x14ac:dyDescent="0.35">
      <c r="B8" s="384"/>
      <c r="C8" s="384"/>
      <c r="D8" s="384"/>
      <c r="E8" s="384"/>
      <c r="F8" s="384"/>
      <c r="G8" s="384"/>
      <c r="H8" s="384"/>
      <c r="I8" s="384"/>
      <c r="J8" s="384"/>
      <c r="K8" s="384"/>
      <c r="L8" s="384"/>
      <c r="M8" s="384"/>
      <c r="N8" s="384"/>
      <c r="O8" s="384"/>
      <c r="P8" s="384"/>
      <c r="Q8" s="384"/>
    </row>
    <row r="9" spans="2:32" x14ac:dyDescent="0.35">
      <c r="B9" s="384"/>
      <c r="C9" s="384"/>
      <c r="D9" s="384"/>
      <c r="E9" s="384"/>
      <c r="F9" s="384"/>
      <c r="G9" s="384"/>
      <c r="H9" s="384"/>
      <c r="I9" s="384"/>
      <c r="J9" s="384"/>
      <c r="K9" s="384"/>
      <c r="L9" s="384"/>
      <c r="M9" s="384"/>
      <c r="N9" s="384"/>
      <c r="O9" s="384"/>
      <c r="P9" s="384"/>
      <c r="Q9" s="384"/>
    </row>
    <row r="10" spans="2:32" x14ac:dyDescent="0.35">
      <c r="B10" s="384" t="s">
        <v>425</v>
      </c>
      <c r="C10" s="384"/>
      <c r="D10" s="384"/>
      <c r="E10" s="384"/>
      <c r="F10" s="384"/>
      <c r="G10" s="88"/>
      <c r="H10" s="88"/>
      <c r="I10" s="88"/>
      <c r="J10" s="88"/>
      <c r="K10" s="88"/>
      <c r="L10" s="88"/>
      <c r="M10" s="88"/>
      <c r="N10" s="88"/>
      <c r="O10" s="88"/>
      <c r="P10" s="88"/>
      <c r="Q10" s="88"/>
    </row>
    <row r="11" spans="2:32" x14ac:dyDescent="0.35">
      <c r="B11" s="384"/>
      <c r="C11" s="384"/>
      <c r="D11" s="384"/>
      <c r="E11" s="384"/>
      <c r="F11" s="384"/>
      <c r="G11" s="88"/>
      <c r="H11" s="88"/>
      <c r="I11" s="88"/>
      <c r="J11" s="88"/>
      <c r="K11" s="88"/>
      <c r="L11" s="88"/>
      <c r="M11" s="88"/>
      <c r="N11" s="88"/>
      <c r="O11" s="88"/>
      <c r="P11" s="88"/>
      <c r="Q11" s="88"/>
    </row>
    <row r="12" spans="2:32" x14ac:dyDescent="0.35">
      <c r="H12" s="62"/>
      <c r="I12" s="62"/>
      <c r="J12" s="62"/>
      <c r="K12" s="62"/>
      <c r="L12" s="62"/>
      <c r="M12" s="62"/>
      <c r="N12" s="62"/>
      <c r="O12" s="62"/>
      <c r="P12" s="62"/>
      <c r="Q12" s="62"/>
      <c r="R12" s="62"/>
      <c r="S12" s="62"/>
      <c r="T12" s="62"/>
      <c r="U12" s="62"/>
      <c r="V12" s="62"/>
      <c r="W12" s="62"/>
      <c r="X12" s="62"/>
      <c r="Y12" s="62"/>
      <c r="Z12" s="62"/>
      <c r="AA12" s="62"/>
      <c r="AB12" s="62"/>
      <c r="AC12" s="62"/>
      <c r="AD12" s="62"/>
    </row>
    <row r="13" spans="2:32" x14ac:dyDescent="0.35">
      <c r="B13" s="70" t="s">
        <v>9</v>
      </c>
      <c r="C13" s="49"/>
      <c r="D13" s="71" t="s">
        <v>33</v>
      </c>
      <c r="E13" s="71"/>
      <c r="F13" s="71" t="s">
        <v>34</v>
      </c>
      <c r="G13" s="49"/>
      <c r="S13" s="72" t="s">
        <v>35</v>
      </c>
      <c r="U13" s="72" t="s">
        <v>36</v>
      </c>
      <c r="V13" s="49"/>
      <c r="W13" s="49"/>
      <c r="X13" s="49"/>
      <c r="Y13" s="49"/>
      <c r="Z13" s="49"/>
      <c r="AA13" s="49"/>
      <c r="AB13" s="49"/>
      <c r="AC13" s="49"/>
      <c r="AD13" s="49"/>
      <c r="AF13" s="49"/>
    </row>
    <row r="14" spans="2:32" x14ac:dyDescent="0.35">
      <c r="B14" s="265"/>
      <c r="C14" s="49"/>
      <c r="D14" s="49"/>
      <c r="E14" s="49"/>
      <c r="F14" s="49"/>
      <c r="G14" s="49"/>
      <c r="H14" s="266"/>
      <c r="I14" s="49"/>
      <c r="J14" s="49"/>
      <c r="K14" s="49"/>
      <c r="L14" s="49"/>
      <c r="M14" s="49"/>
      <c r="N14" s="49"/>
      <c r="O14" s="49"/>
      <c r="P14" s="49"/>
      <c r="Q14" s="49"/>
      <c r="U14" s="49"/>
      <c r="V14" s="49"/>
      <c r="W14" s="49"/>
      <c r="X14" s="49"/>
      <c r="Y14" s="49"/>
      <c r="Z14" s="49"/>
      <c r="AA14" s="49"/>
      <c r="AB14" s="49"/>
      <c r="AC14" s="49"/>
      <c r="AD14" s="49"/>
      <c r="AF14" s="49"/>
    </row>
    <row r="15" spans="2:32" x14ac:dyDescent="0.35">
      <c r="B15" s="63" t="s">
        <v>37</v>
      </c>
      <c r="C15" s="49"/>
      <c r="D15" s="49"/>
      <c r="E15" s="49"/>
      <c r="F15" s="49"/>
      <c r="G15" s="49"/>
      <c r="H15" s="49"/>
      <c r="I15" s="49"/>
      <c r="J15" s="49"/>
      <c r="K15" s="49"/>
      <c r="L15" s="49"/>
      <c r="M15" s="49"/>
      <c r="N15" s="49"/>
      <c r="O15" s="49"/>
      <c r="P15" s="49"/>
      <c r="Q15" s="49"/>
      <c r="U15" s="49"/>
      <c r="V15" s="49"/>
      <c r="W15" s="49"/>
      <c r="X15" s="49"/>
      <c r="Y15" s="49"/>
      <c r="Z15" s="49"/>
      <c r="AA15" s="49"/>
      <c r="AB15" s="49"/>
      <c r="AC15" s="49"/>
      <c r="AD15" s="49"/>
      <c r="AF15" s="49"/>
    </row>
    <row r="16" spans="2:32" x14ac:dyDescent="0.35">
      <c r="B16" s="62" t="s">
        <v>38</v>
      </c>
      <c r="C16" s="49"/>
      <c r="D16" s="73" t="s">
        <v>39</v>
      </c>
      <c r="E16" s="49"/>
      <c r="F16" s="288"/>
      <c r="G16" s="49"/>
      <c r="H16" s="44"/>
      <c r="I16" s="49"/>
      <c r="J16" s="49"/>
      <c r="K16" s="49"/>
      <c r="L16" s="49"/>
      <c r="M16" s="49"/>
      <c r="N16" s="49"/>
      <c r="O16" s="49"/>
      <c r="P16" s="49"/>
      <c r="Q16" s="49"/>
      <c r="U16" s="49"/>
      <c r="V16" s="49"/>
      <c r="W16" s="49"/>
      <c r="X16" s="49"/>
      <c r="Y16" s="49"/>
      <c r="Z16" s="49"/>
      <c r="AA16" s="49"/>
      <c r="AB16" s="49"/>
      <c r="AC16" s="49"/>
      <c r="AD16" s="49"/>
      <c r="AF16" s="49"/>
    </row>
    <row r="17" spans="2:32" x14ac:dyDescent="0.35">
      <c r="B17" s="265"/>
      <c r="C17" s="49"/>
      <c r="D17" s="49"/>
      <c r="E17" s="49"/>
      <c r="F17" s="49"/>
      <c r="G17" s="49"/>
      <c r="H17" s="49"/>
      <c r="I17" s="49"/>
      <c r="J17" s="49"/>
      <c r="K17" s="49"/>
      <c r="L17" s="49"/>
      <c r="M17" s="49"/>
      <c r="N17" s="49"/>
      <c r="O17" s="49"/>
      <c r="P17" s="49"/>
      <c r="Q17" s="49"/>
      <c r="U17" s="49"/>
      <c r="V17" s="49"/>
      <c r="W17" s="49"/>
      <c r="X17" s="49"/>
      <c r="Y17" s="49"/>
      <c r="Z17" s="49"/>
      <c r="AA17" s="49"/>
      <c r="AB17" s="49"/>
      <c r="AC17" s="49"/>
      <c r="AD17" s="49"/>
      <c r="AF17" s="49"/>
    </row>
    <row r="18" spans="2:32" x14ac:dyDescent="0.35">
      <c r="B18" s="62" t="s">
        <v>426</v>
      </c>
      <c r="C18" s="49"/>
      <c r="D18" s="73" t="s">
        <v>39</v>
      </c>
      <c r="E18" s="49"/>
      <c r="F18" s="288"/>
      <c r="G18" s="49"/>
      <c r="H18" s="266"/>
      <c r="I18" s="266"/>
      <c r="J18" s="266"/>
      <c r="K18" s="266"/>
      <c r="L18" s="266"/>
      <c r="M18" s="266"/>
      <c r="N18" s="266"/>
      <c r="O18" s="266"/>
      <c r="P18" s="266"/>
      <c r="Q18" s="266"/>
      <c r="U18" s="49"/>
      <c r="V18" s="49"/>
      <c r="W18" s="49"/>
      <c r="X18" s="49"/>
      <c r="Y18" s="49"/>
      <c r="Z18" s="49"/>
      <c r="AA18" s="49"/>
      <c r="AB18" s="49"/>
      <c r="AC18" s="49"/>
      <c r="AD18" s="49"/>
      <c r="AF18" s="49"/>
    </row>
    <row r="19" spans="2:32" x14ac:dyDescent="0.35">
      <c r="B19" s="265"/>
      <c r="C19" s="49"/>
      <c r="D19" s="49"/>
      <c r="E19" s="49"/>
      <c r="F19" s="49"/>
      <c r="G19" s="49"/>
      <c r="U19" s="49"/>
      <c r="V19" s="49"/>
      <c r="W19" s="49"/>
      <c r="X19" s="49"/>
      <c r="Y19" s="49"/>
      <c r="Z19" s="49"/>
      <c r="AA19" s="49"/>
      <c r="AB19" s="49"/>
      <c r="AC19" s="49"/>
      <c r="AD19" s="49"/>
      <c r="AF19" s="49"/>
    </row>
    <row r="20" spans="2:32" ht="30" customHeight="1" x14ac:dyDescent="0.35">
      <c r="B20" s="63" t="s">
        <v>40</v>
      </c>
      <c r="C20" s="49"/>
      <c r="D20" s="49"/>
      <c r="E20" s="49"/>
      <c r="F20" s="267" t="s">
        <v>41</v>
      </c>
      <c r="G20" s="49"/>
      <c r="H20" s="62" t="s">
        <v>42</v>
      </c>
      <c r="I20" s="62" t="s">
        <v>43</v>
      </c>
      <c r="J20" s="62" t="s">
        <v>44</v>
      </c>
      <c r="K20" s="62" t="s">
        <v>45</v>
      </c>
      <c r="L20" s="62" t="s">
        <v>46</v>
      </c>
      <c r="M20" s="62" t="s">
        <v>47</v>
      </c>
      <c r="N20" s="62" t="s">
        <v>48</v>
      </c>
      <c r="O20" s="62" t="s">
        <v>49</v>
      </c>
      <c r="P20" s="62" t="s">
        <v>50</v>
      </c>
      <c r="Q20" s="62" t="s">
        <v>51</v>
      </c>
    </row>
    <row r="21" spans="2:32" x14ac:dyDescent="0.35">
      <c r="B21" s="43" t="s">
        <v>52</v>
      </c>
      <c r="F21" s="268">
        <f>SUM(H21:Q21)</f>
        <v>31249195</v>
      </c>
      <c r="H21" s="268" cm="1">
        <f t="array" ref="H21">INDEX('Data store'!$B$1:$K$5,IF(Switch_oncvsnononc="Non-oncology",3,IF(AND(Switch_oncvsnononc="Oncology",Switch_IVvstakehome="Intravenous"),5,4)),MATCH(H20,'Data store'!$B$1:$K$1,0))</f>
        <v>524221.1968790883</v>
      </c>
      <c r="I21" s="268" cm="1">
        <f t="array" ref="I21">INDEX('Data store'!$B$1:$K$5,IF(Switch_oncvsnononc="Non-oncology",3,IF(AND(Switch_oncvsnononc="Oncology",Switch_IVvstakehome="Intravenous"),5,4)),MATCH(I20,'Data store'!$B$1:$K$1,0))</f>
        <v>169145.90310529259</v>
      </c>
      <c r="J21" s="268" cm="1">
        <f t="array" ref="J21">INDEX('Data store'!$B$1:$K$5,IF(Switch_oncvsnononc="Non-oncology",3,IF(AND(Switch_oncvsnononc="Oncology",Switch_IVvstakehome="Intravenous"),5,4)),MATCH(J20,'Data store'!$B$1:$K$1,0))</f>
        <v>1030420.8757971231</v>
      </c>
      <c r="K21" s="268" cm="1">
        <f t="array" ref="K21">INDEX('Data store'!$B$1:$K$5,IF(Switch_oncvsnononc="Non-oncology",3,IF(AND(Switch_oncvsnononc="Oncology",Switch_IVvstakehome="Intravenous"),5,4)),MATCH(K20,'Data store'!$B$1:$K$1,0))</f>
        <v>812400.02421849605</v>
      </c>
      <c r="L21" s="268" cm="1">
        <f t="array" ref="L21">INDEX('Data store'!$B$1:$K$5,IF(Switch_oncvsnononc="Non-oncology",3,IF(AND(Switch_oncvsnononc="Oncology",Switch_IVvstakehome="Intravenous"),5,4)),MATCH(L20,'Data store'!$B$1:$K$1,0))</f>
        <v>15482531</v>
      </c>
      <c r="M21" s="268" cm="1">
        <f t="array" ref="M21">INDEX('Data store'!$B$1:$K$5,IF(Switch_oncvsnononc="Non-oncology",3,IF(AND(Switch_oncvsnononc="Oncology",Switch_IVvstakehome="Intravenous"),5,4)),MATCH(M20,'Data store'!$B$1:$K$1,0))</f>
        <v>1289047</v>
      </c>
      <c r="N21" s="268" cm="1">
        <f t="array" ref="N21">INDEX('Data store'!$B$1:$K$5,IF(Switch_oncvsnononc="Non-oncology",3,IF(AND(Switch_oncvsnononc="Oncology",Switch_IVvstakehome="Intravenous"),5,4)),MATCH(N20,'Data store'!$B$1:$K$1,0))</f>
        <v>1209107</v>
      </c>
      <c r="O21" s="268" cm="1">
        <f t="array" ref="O21">INDEX('Data store'!$B$1:$K$5,IF(Switch_oncvsnononc="Non-oncology",3,IF(AND(Switch_oncvsnononc="Oncology",Switch_IVvstakehome="Intravenous"),5,4)),MATCH(O20,'Data store'!$B$1:$K$1,0))</f>
        <v>4695290</v>
      </c>
      <c r="P21" s="268" cm="1">
        <f t="array" ref="P21">INDEX('Data store'!$B$1:$K$5,IF(Switch_oncvsnononc="Non-oncology",3,IF(AND(Switch_oncvsnononc="Oncology",Switch_IVvstakehome="Intravenous"),5,4)),MATCH(P20,'Data store'!$B$1:$K$1,0))</f>
        <v>5501116</v>
      </c>
      <c r="Q21" s="268" cm="1">
        <f t="array" ref="Q21">INDEX('Data store'!$B$1:$K$5,IF(Switch_oncvsnononc="Non-oncology",3,IF(AND(Switch_oncvsnononc="Oncology",Switch_IVvstakehome="Intravenous"),5,4)),MATCH(Q20,'Data store'!$B$1:$K$1,0))</f>
        <v>535916</v>
      </c>
      <c r="S21" s="43" t="s">
        <v>53</v>
      </c>
    </row>
    <row r="22" spans="2:32" x14ac:dyDescent="0.35">
      <c r="B22" s="62" t="s">
        <v>54</v>
      </c>
      <c r="H22" s="269">
        <f>INDEX('Data store'!$B$6:$K$6,1,MATCH('Inputs-Market Size'!H20,'Data store'!$B$1:$K$1,0))</f>
        <v>5.1098133867071294E-3</v>
      </c>
      <c r="I22" s="269">
        <f>INDEX('Data store'!$B$6:$K$6,1,MATCH('Inputs-Market Size'!I20,'Data store'!$B$1:$K$1,0))</f>
        <v>2.6926114824698533E-2</v>
      </c>
      <c r="J22" s="269">
        <f>INDEX('Data store'!$B$6:$K$6,1,MATCH('Inputs-Market Size'!J20,'Data store'!$B$1:$K$1,0))</f>
        <v>2.0141349228706029E-2</v>
      </c>
      <c r="K22" s="269">
        <f>INDEX('Data store'!$B$6:$K$6,1,MATCH('Inputs-Market Size'!K20,'Data store'!$B$1:$K$1,0))</f>
        <v>1.7578632388061788E-2</v>
      </c>
      <c r="L22" s="269">
        <f>INDEX('Data store'!$B$6:$K$6,1,MATCH('Inputs-Market Size'!L20,'Data store'!$B$1:$K$1,0))</f>
        <v>1.6962343260415125E-2</v>
      </c>
      <c r="M22" s="269">
        <f>INDEX('Data store'!$B$6:$K$6,1,MATCH('Inputs-Market Size'!M20,'Data store'!$B$1:$K$1,0))</f>
        <v>1.4877356678884457E-2</v>
      </c>
      <c r="N22" s="269">
        <f>INDEX('Data store'!$B$6:$K$6,1,MATCH('Inputs-Market Size'!N20,'Data store'!$B$1:$K$1,0))</f>
        <v>9.3638254685812772E-3</v>
      </c>
      <c r="O22" s="269">
        <f>INDEX('Data store'!$B$6:$K$6,1,MATCH('Inputs-Market Size'!O20,'Data store'!$B$1:$K$1,0))</f>
        <v>1.852871994125127E-2</v>
      </c>
      <c r="P22" s="269">
        <f>INDEX('Data store'!$B$6:$K$6,1,MATCH('Inputs-Market Size'!P20,'Data store'!$B$1:$K$1,0))</f>
        <v>1.8982951176169771E-2</v>
      </c>
      <c r="Q22" s="269">
        <f>INDEX('Data store'!$B$6:$K$6,1,MATCH('Inputs-Market Size'!Q20,'Data store'!$B$1:$K$1,0))</f>
        <v>2.1999999999999999E-2</v>
      </c>
      <c r="S22" s="43" t="s">
        <v>55</v>
      </c>
    </row>
    <row r="23" spans="2:32" x14ac:dyDescent="0.35">
      <c r="H23" s="270"/>
      <c r="I23" s="270"/>
      <c r="J23" s="270"/>
      <c r="K23" s="270"/>
      <c r="L23" s="270"/>
      <c r="M23" s="270"/>
      <c r="N23" s="270"/>
      <c r="O23" s="270"/>
      <c r="P23" s="270"/>
      <c r="Q23" s="270"/>
    </row>
    <row r="24" spans="2:32" ht="178.5" customHeight="1" x14ac:dyDescent="0.35">
      <c r="B24" s="54" t="s">
        <v>56</v>
      </c>
      <c r="D24" s="271" t="s">
        <v>427</v>
      </c>
      <c r="F24" s="289" t="s">
        <v>91</v>
      </c>
    </row>
    <row r="26" spans="2:32" ht="29" x14ac:dyDescent="0.35">
      <c r="F26" s="267" t="s">
        <v>57</v>
      </c>
      <c r="G26" s="49"/>
      <c r="H26" s="62" t="s">
        <v>42</v>
      </c>
      <c r="I26" s="62" t="s">
        <v>43</v>
      </c>
      <c r="J26" s="62" t="s">
        <v>44</v>
      </c>
      <c r="K26" s="62" t="s">
        <v>45</v>
      </c>
      <c r="L26" s="62" t="s">
        <v>46</v>
      </c>
      <c r="M26" s="62" t="s">
        <v>47</v>
      </c>
      <c r="N26" s="62" t="s">
        <v>48</v>
      </c>
      <c r="O26" s="62" t="s">
        <v>49</v>
      </c>
      <c r="P26" s="62" t="s">
        <v>50</v>
      </c>
      <c r="Q26" s="62" t="s">
        <v>51</v>
      </c>
      <c r="U26" s="62" t="s">
        <v>42</v>
      </c>
      <c r="V26" s="62" t="s">
        <v>43</v>
      </c>
      <c r="W26" s="62" t="s">
        <v>44</v>
      </c>
      <c r="X26" s="62" t="s">
        <v>45</v>
      </c>
      <c r="Y26" s="62" t="s">
        <v>46</v>
      </c>
      <c r="Z26" s="62" t="s">
        <v>47</v>
      </c>
      <c r="AA26" s="62" t="s">
        <v>48</v>
      </c>
      <c r="AB26" s="62" t="s">
        <v>49</v>
      </c>
      <c r="AC26" s="62" t="s">
        <v>50</v>
      </c>
      <c r="AD26" s="62" t="s">
        <v>51</v>
      </c>
    </row>
    <row r="27" spans="2:32" ht="28.5" customHeight="1" x14ac:dyDescent="0.35">
      <c r="B27" s="62" t="s">
        <v>428</v>
      </c>
      <c r="D27" s="394" t="s">
        <v>430</v>
      </c>
      <c r="F27" s="263"/>
      <c r="H27" s="292"/>
      <c r="I27" s="292"/>
      <c r="J27" s="292"/>
      <c r="K27" s="292"/>
      <c r="L27" s="292"/>
      <c r="M27" s="292"/>
      <c r="N27" s="292"/>
      <c r="O27" s="292"/>
      <c r="P27" s="292"/>
      <c r="Q27" s="292"/>
      <c r="S27" s="295"/>
      <c r="U27" s="272">
        <f t="shared" ref="U27:AD28" si="0">IF(ISBLANK(H27)=TRUE,IF(ISBLANK($F27)=TRUE,0%,$F27),H27)</f>
        <v>0</v>
      </c>
      <c r="V27" s="272">
        <f t="shared" si="0"/>
        <v>0</v>
      </c>
      <c r="W27" s="272">
        <f t="shared" si="0"/>
        <v>0</v>
      </c>
      <c r="X27" s="272">
        <f t="shared" si="0"/>
        <v>0</v>
      </c>
      <c r="Y27" s="272">
        <f t="shared" si="0"/>
        <v>0</v>
      </c>
      <c r="Z27" s="272">
        <f t="shared" si="0"/>
        <v>0</v>
      </c>
      <c r="AA27" s="272">
        <f t="shared" si="0"/>
        <v>0</v>
      </c>
      <c r="AB27" s="272">
        <f t="shared" si="0"/>
        <v>0</v>
      </c>
      <c r="AC27" s="272">
        <f t="shared" si="0"/>
        <v>0</v>
      </c>
      <c r="AD27" s="272">
        <f t="shared" si="0"/>
        <v>0</v>
      </c>
    </row>
    <row r="28" spans="2:32" ht="45.75" customHeight="1" x14ac:dyDescent="0.35">
      <c r="B28" s="54" t="s">
        <v>429</v>
      </c>
      <c r="D28" s="396"/>
      <c r="F28" s="290"/>
      <c r="H28" s="292"/>
      <c r="I28" s="292"/>
      <c r="J28" s="292"/>
      <c r="K28" s="292"/>
      <c r="L28" s="292"/>
      <c r="M28" s="292"/>
      <c r="N28" s="292"/>
      <c r="O28" s="292"/>
      <c r="P28" s="292"/>
      <c r="Q28" s="292"/>
      <c r="S28" s="295"/>
      <c r="U28" s="272">
        <f t="shared" si="0"/>
        <v>0</v>
      </c>
      <c r="V28" s="272">
        <f t="shared" si="0"/>
        <v>0</v>
      </c>
      <c r="W28" s="272">
        <f t="shared" si="0"/>
        <v>0</v>
      </c>
      <c r="X28" s="272">
        <f t="shared" si="0"/>
        <v>0</v>
      </c>
      <c r="Y28" s="272">
        <f t="shared" si="0"/>
        <v>0</v>
      </c>
      <c r="Z28" s="272">
        <f t="shared" si="0"/>
        <v>0</v>
      </c>
      <c r="AA28" s="272">
        <f t="shared" si="0"/>
        <v>0</v>
      </c>
      <c r="AB28" s="272">
        <f t="shared" si="0"/>
        <v>0</v>
      </c>
      <c r="AC28" s="272">
        <f t="shared" si="0"/>
        <v>0</v>
      </c>
      <c r="AD28" s="272">
        <f t="shared" si="0"/>
        <v>0</v>
      </c>
    </row>
    <row r="29" spans="2:32" x14ac:dyDescent="0.35">
      <c r="B29" s="43"/>
    </row>
    <row r="30" spans="2:32" x14ac:dyDescent="0.35">
      <c r="B30" s="62" t="s">
        <v>431</v>
      </c>
      <c r="F30" s="288"/>
    </row>
    <row r="31" spans="2:32" x14ac:dyDescent="0.35">
      <c r="B31" s="62" t="s">
        <v>58</v>
      </c>
      <c r="D31" s="73" t="s">
        <v>59</v>
      </c>
      <c r="F31" s="288"/>
    </row>
    <row r="32" spans="2:32" x14ac:dyDescent="0.35">
      <c r="B32" s="273"/>
    </row>
    <row r="33" spans="2:32" x14ac:dyDescent="0.35">
      <c r="B33" s="273"/>
    </row>
    <row r="34" spans="2:32" ht="72.5" x14ac:dyDescent="0.35">
      <c r="B34" s="54" t="s">
        <v>60</v>
      </c>
      <c r="D34" s="274" t="s">
        <v>432</v>
      </c>
      <c r="F34" s="291"/>
    </row>
    <row r="36" spans="2:32" ht="75.75" customHeight="1" x14ac:dyDescent="0.35">
      <c r="B36" s="62" t="s">
        <v>433</v>
      </c>
      <c r="D36" s="274" t="s">
        <v>434</v>
      </c>
      <c r="F36" s="291"/>
    </row>
    <row r="38" spans="2:32" ht="29" x14ac:dyDescent="0.35">
      <c r="C38" s="48" t="s">
        <v>61</v>
      </c>
      <c r="D38" s="48"/>
      <c r="E38" s="48"/>
      <c r="F38" s="267" t="s">
        <v>57</v>
      </c>
      <c r="G38" s="49"/>
      <c r="H38" s="62" t="s">
        <v>42</v>
      </c>
      <c r="I38" s="62" t="s">
        <v>43</v>
      </c>
      <c r="J38" s="62" t="s">
        <v>44</v>
      </c>
      <c r="K38" s="62" t="s">
        <v>45</v>
      </c>
      <c r="L38" s="62" t="s">
        <v>46</v>
      </c>
      <c r="M38" s="62" t="s">
        <v>47</v>
      </c>
      <c r="N38" s="62" t="s">
        <v>48</v>
      </c>
      <c r="O38" s="62" t="s">
        <v>49</v>
      </c>
      <c r="P38" s="62" t="s">
        <v>50</v>
      </c>
      <c r="Q38" s="62" t="s">
        <v>51</v>
      </c>
      <c r="U38" s="62" t="s">
        <v>42</v>
      </c>
      <c r="V38" s="62" t="s">
        <v>43</v>
      </c>
      <c r="W38" s="62" t="s">
        <v>44</v>
      </c>
      <c r="X38" s="62" t="s">
        <v>45</v>
      </c>
      <c r="Y38" s="62" t="s">
        <v>46</v>
      </c>
      <c r="Z38" s="62" t="s">
        <v>47</v>
      </c>
      <c r="AA38" s="62" t="s">
        <v>48</v>
      </c>
      <c r="AB38" s="62" t="s">
        <v>49</v>
      </c>
      <c r="AC38" s="62" t="s">
        <v>50</v>
      </c>
      <c r="AD38" s="62" t="s">
        <v>51</v>
      </c>
      <c r="AF38" s="48"/>
    </row>
    <row r="39" spans="2:32" ht="29" x14ac:dyDescent="0.35">
      <c r="B39" s="62" t="s">
        <v>435</v>
      </c>
      <c r="C39" s="48"/>
      <c r="D39" s="48"/>
      <c r="E39" s="48"/>
      <c r="F39" s="62" t="s">
        <v>62</v>
      </c>
      <c r="G39" s="49"/>
      <c r="H39" s="393" t="s">
        <v>62</v>
      </c>
      <c r="I39" s="393"/>
      <c r="J39" s="393"/>
      <c r="K39" s="393"/>
      <c r="L39" s="393"/>
      <c r="M39" s="393"/>
      <c r="N39" s="393"/>
      <c r="O39" s="393"/>
      <c r="P39" s="393"/>
      <c r="Q39" s="393"/>
      <c r="U39" s="62"/>
      <c r="V39" s="62"/>
      <c r="W39" s="62"/>
      <c r="X39" s="62"/>
      <c r="Y39" s="62"/>
      <c r="Z39" s="62"/>
      <c r="AA39" s="62"/>
      <c r="AB39" s="62"/>
      <c r="AC39" s="62"/>
      <c r="AD39" s="62"/>
      <c r="AF39" s="48"/>
    </row>
    <row r="40" spans="2:32" ht="15" customHeight="1" x14ac:dyDescent="0.35">
      <c r="B40" s="293" t="s">
        <v>408</v>
      </c>
      <c r="D40" s="389" t="s">
        <v>436</v>
      </c>
      <c r="F40" s="290"/>
      <c r="H40" s="292"/>
      <c r="I40" s="292"/>
      <c r="J40" s="292"/>
      <c r="K40" s="292"/>
      <c r="L40" s="292"/>
      <c r="M40" s="292"/>
      <c r="N40" s="292"/>
      <c r="O40" s="292"/>
      <c r="P40" s="292"/>
      <c r="Q40" s="292"/>
      <c r="S40" s="295"/>
      <c r="U40" s="272">
        <f>IF(ISBLANK(H40)=TRUE,IF(ISBLANK($F40)=TRUE,100%,$F40),H40)</f>
        <v>1</v>
      </c>
      <c r="V40" s="272">
        <f t="shared" ref="V40:AD49" si="1">IF(ISBLANK(I40)=TRUE,IF(ISBLANK($F40)=TRUE,100%,$F40),I40)</f>
        <v>1</v>
      </c>
      <c r="W40" s="272">
        <f t="shared" si="1"/>
        <v>1</v>
      </c>
      <c r="X40" s="272">
        <f t="shared" si="1"/>
        <v>1</v>
      </c>
      <c r="Y40" s="272">
        <f t="shared" si="1"/>
        <v>1</v>
      </c>
      <c r="Z40" s="272">
        <f t="shared" si="1"/>
        <v>1</v>
      </c>
      <c r="AA40" s="272">
        <f t="shared" si="1"/>
        <v>1</v>
      </c>
      <c r="AB40" s="272">
        <f t="shared" si="1"/>
        <v>1</v>
      </c>
      <c r="AC40" s="272">
        <f t="shared" si="1"/>
        <v>1</v>
      </c>
      <c r="AD40" s="272">
        <f t="shared" si="1"/>
        <v>1</v>
      </c>
    </row>
    <row r="41" spans="2:32" x14ac:dyDescent="0.35">
      <c r="B41" s="293" t="s">
        <v>409</v>
      </c>
      <c r="D41" s="390"/>
      <c r="F41" s="290"/>
      <c r="H41" s="292"/>
      <c r="I41" s="292"/>
      <c r="J41" s="292"/>
      <c r="K41" s="292"/>
      <c r="L41" s="292"/>
      <c r="M41" s="292"/>
      <c r="N41" s="292"/>
      <c r="O41" s="292"/>
      <c r="P41" s="292"/>
      <c r="Q41" s="292"/>
      <c r="S41" s="295"/>
      <c r="U41" s="272">
        <f t="shared" ref="U41:U49" si="2">IF(ISBLANK(H41)=TRUE,IF(ISBLANK($F41)=TRUE,100%,$F41),H41)</f>
        <v>1</v>
      </c>
      <c r="V41" s="272">
        <f t="shared" si="1"/>
        <v>1</v>
      </c>
      <c r="W41" s="272">
        <f t="shared" si="1"/>
        <v>1</v>
      </c>
      <c r="X41" s="272">
        <f t="shared" si="1"/>
        <v>1</v>
      </c>
      <c r="Y41" s="272">
        <f t="shared" si="1"/>
        <v>1</v>
      </c>
      <c r="Z41" s="272">
        <f t="shared" si="1"/>
        <v>1</v>
      </c>
      <c r="AA41" s="272">
        <f t="shared" si="1"/>
        <v>1</v>
      </c>
      <c r="AB41" s="272">
        <f t="shared" si="1"/>
        <v>1</v>
      </c>
      <c r="AC41" s="272">
        <f t="shared" si="1"/>
        <v>1</v>
      </c>
      <c r="AD41" s="272">
        <f t="shared" si="1"/>
        <v>1</v>
      </c>
    </row>
    <row r="42" spans="2:32" x14ac:dyDescent="0.35">
      <c r="B42" s="293"/>
      <c r="D42" s="390"/>
      <c r="F42" s="290"/>
      <c r="H42" s="292"/>
      <c r="I42" s="292"/>
      <c r="J42" s="292"/>
      <c r="K42" s="292"/>
      <c r="L42" s="292"/>
      <c r="M42" s="292"/>
      <c r="N42" s="292"/>
      <c r="O42" s="292"/>
      <c r="P42" s="292"/>
      <c r="Q42" s="292"/>
      <c r="S42" s="295"/>
      <c r="U42" s="272">
        <f t="shared" si="2"/>
        <v>1</v>
      </c>
      <c r="V42" s="272">
        <f t="shared" si="1"/>
        <v>1</v>
      </c>
      <c r="W42" s="272">
        <f t="shared" si="1"/>
        <v>1</v>
      </c>
      <c r="X42" s="272">
        <f t="shared" si="1"/>
        <v>1</v>
      </c>
      <c r="Y42" s="272">
        <f t="shared" si="1"/>
        <v>1</v>
      </c>
      <c r="Z42" s="272">
        <f t="shared" si="1"/>
        <v>1</v>
      </c>
      <c r="AA42" s="272">
        <f t="shared" si="1"/>
        <v>1</v>
      </c>
      <c r="AB42" s="272">
        <f t="shared" si="1"/>
        <v>1</v>
      </c>
      <c r="AC42" s="272">
        <f t="shared" si="1"/>
        <v>1</v>
      </c>
      <c r="AD42" s="272">
        <f t="shared" si="1"/>
        <v>1</v>
      </c>
    </row>
    <row r="43" spans="2:32" x14ac:dyDescent="0.35">
      <c r="B43" s="293"/>
      <c r="D43" s="390"/>
      <c r="F43" s="290"/>
      <c r="H43" s="292"/>
      <c r="I43" s="292"/>
      <c r="J43" s="292"/>
      <c r="K43" s="292"/>
      <c r="L43" s="292"/>
      <c r="M43" s="292"/>
      <c r="N43" s="292"/>
      <c r="O43" s="292"/>
      <c r="P43" s="292"/>
      <c r="Q43" s="292"/>
      <c r="S43" s="295"/>
      <c r="U43" s="272">
        <f t="shared" si="2"/>
        <v>1</v>
      </c>
      <c r="V43" s="272">
        <f t="shared" si="1"/>
        <v>1</v>
      </c>
      <c r="W43" s="272">
        <f t="shared" si="1"/>
        <v>1</v>
      </c>
      <c r="X43" s="272">
        <f t="shared" si="1"/>
        <v>1</v>
      </c>
      <c r="Y43" s="272">
        <f t="shared" si="1"/>
        <v>1</v>
      </c>
      <c r="Z43" s="272">
        <f t="shared" si="1"/>
        <v>1</v>
      </c>
      <c r="AA43" s="272">
        <f t="shared" si="1"/>
        <v>1</v>
      </c>
      <c r="AB43" s="272">
        <f t="shared" si="1"/>
        <v>1</v>
      </c>
      <c r="AC43" s="272">
        <f t="shared" si="1"/>
        <v>1</v>
      </c>
      <c r="AD43" s="272">
        <f t="shared" si="1"/>
        <v>1</v>
      </c>
    </row>
    <row r="44" spans="2:32" x14ac:dyDescent="0.35">
      <c r="B44" s="293"/>
      <c r="D44" s="390"/>
      <c r="F44" s="290"/>
      <c r="H44" s="292"/>
      <c r="I44" s="292"/>
      <c r="J44" s="292"/>
      <c r="K44" s="292"/>
      <c r="L44" s="292"/>
      <c r="M44" s="292"/>
      <c r="N44" s="292"/>
      <c r="O44" s="292"/>
      <c r="P44" s="292"/>
      <c r="Q44" s="292"/>
      <c r="S44" s="295"/>
      <c r="U44" s="272">
        <f t="shared" si="2"/>
        <v>1</v>
      </c>
      <c r="V44" s="272">
        <f t="shared" si="1"/>
        <v>1</v>
      </c>
      <c r="W44" s="272">
        <f t="shared" si="1"/>
        <v>1</v>
      </c>
      <c r="X44" s="272">
        <f t="shared" si="1"/>
        <v>1</v>
      </c>
      <c r="Y44" s="272">
        <f t="shared" si="1"/>
        <v>1</v>
      </c>
      <c r="Z44" s="272">
        <f t="shared" si="1"/>
        <v>1</v>
      </c>
      <c r="AA44" s="272">
        <f t="shared" si="1"/>
        <v>1</v>
      </c>
      <c r="AB44" s="272">
        <f t="shared" si="1"/>
        <v>1</v>
      </c>
      <c r="AC44" s="272">
        <f t="shared" si="1"/>
        <v>1</v>
      </c>
      <c r="AD44" s="272">
        <f t="shared" si="1"/>
        <v>1</v>
      </c>
    </row>
    <row r="45" spans="2:32" x14ac:dyDescent="0.35">
      <c r="B45" s="293"/>
      <c r="D45" s="390"/>
      <c r="F45" s="290"/>
      <c r="H45" s="292"/>
      <c r="I45" s="292"/>
      <c r="J45" s="292"/>
      <c r="K45" s="292"/>
      <c r="L45" s="292"/>
      <c r="M45" s="292"/>
      <c r="N45" s="292"/>
      <c r="O45" s="292"/>
      <c r="P45" s="292"/>
      <c r="Q45" s="292"/>
      <c r="S45" s="295"/>
      <c r="U45" s="272">
        <f t="shared" si="2"/>
        <v>1</v>
      </c>
      <c r="V45" s="272">
        <f t="shared" si="1"/>
        <v>1</v>
      </c>
      <c r="W45" s="272">
        <f t="shared" si="1"/>
        <v>1</v>
      </c>
      <c r="X45" s="272">
        <f t="shared" si="1"/>
        <v>1</v>
      </c>
      <c r="Y45" s="272">
        <f t="shared" si="1"/>
        <v>1</v>
      </c>
      <c r="Z45" s="272">
        <f t="shared" si="1"/>
        <v>1</v>
      </c>
      <c r="AA45" s="272">
        <f t="shared" si="1"/>
        <v>1</v>
      </c>
      <c r="AB45" s="272">
        <f t="shared" si="1"/>
        <v>1</v>
      </c>
      <c r="AC45" s="272">
        <f t="shared" si="1"/>
        <v>1</v>
      </c>
      <c r="AD45" s="272">
        <f t="shared" si="1"/>
        <v>1</v>
      </c>
    </row>
    <row r="46" spans="2:32" x14ac:dyDescent="0.35">
      <c r="B46" s="293"/>
      <c r="D46" s="390"/>
      <c r="F46" s="290"/>
      <c r="H46" s="292"/>
      <c r="I46" s="292"/>
      <c r="J46" s="292"/>
      <c r="K46" s="292"/>
      <c r="L46" s="292"/>
      <c r="M46" s="292"/>
      <c r="N46" s="292"/>
      <c r="O46" s="292"/>
      <c r="P46" s="292"/>
      <c r="Q46" s="292"/>
      <c r="S46" s="295"/>
      <c r="U46" s="272">
        <f t="shared" si="2"/>
        <v>1</v>
      </c>
      <c r="V46" s="272">
        <f t="shared" si="1"/>
        <v>1</v>
      </c>
      <c r="W46" s="272">
        <f t="shared" si="1"/>
        <v>1</v>
      </c>
      <c r="X46" s="272">
        <f t="shared" si="1"/>
        <v>1</v>
      </c>
      <c r="Y46" s="272">
        <f t="shared" si="1"/>
        <v>1</v>
      </c>
      <c r="Z46" s="272">
        <f t="shared" si="1"/>
        <v>1</v>
      </c>
      <c r="AA46" s="272">
        <f t="shared" si="1"/>
        <v>1</v>
      </c>
      <c r="AB46" s="272">
        <f t="shared" si="1"/>
        <v>1</v>
      </c>
      <c r="AC46" s="272">
        <f t="shared" si="1"/>
        <v>1</v>
      </c>
      <c r="AD46" s="272">
        <f t="shared" si="1"/>
        <v>1</v>
      </c>
    </row>
    <row r="47" spans="2:32" x14ac:dyDescent="0.35">
      <c r="B47" s="293"/>
      <c r="D47" s="390"/>
      <c r="F47" s="290"/>
      <c r="H47" s="292"/>
      <c r="I47" s="292"/>
      <c r="J47" s="292"/>
      <c r="K47" s="292"/>
      <c r="L47" s="292"/>
      <c r="M47" s="292"/>
      <c r="N47" s="292"/>
      <c r="O47" s="292"/>
      <c r="P47" s="292"/>
      <c r="Q47" s="292"/>
      <c r="S47" s="295"/>
      <c r="U47" s="272">
        <f t="shared" si="2"/>
        <v>1</v>
      </c>
      <c r="V47" s="272">
        <f t="shared" si="1"/>
        <v>1</v>
      </c>
      <c r="W47" s="272">
        <f t="shared" si="1"/>
        <v>1</v>
      </c>
      <c r="X47" s="272">
        <f t="shared" si="1"/>
        <v>1</v>
      </c>
      <c r="Y47" s="272">
        <f t="shared" si="1"/>
        <v>1</v>
      </c>
      <c r="Z47" s="272">
        <f t="shared" si="1"/>
        <v>1</v>
      </c>
      <c r="AA47" s="272">
        <f t="shared" si="1"/>
        <v>1</v>
      </c>
      <c r="AB47" s="272">
        <f t="shared" si="1"/>
        <v>1</v>
      </c>
      <c r="AC47" s="272">
        <f t="shared" si="1"/>
        <v>1</v>
      </c>
      <c r="AD47" s="272">
        <f t="shared" si="1"/>
        <v>1</v>
      </c>
    </row>
    <row r="48" spans="2:32" x14ac:dyDescent="0.35">
      <c r="B48" s="293"/>
      <c r="D48" s="390"/>
      <c r="F48" s="290"/>
      <c r="H48" s="292"/>
      <c r="I48" s="292"/>
      <c r="J48" s="292"/>
      <c r="K48" s="292"/>
      <c r="L48" s="292"/>
      <c r="M48" s="292"/>
      <c r="N48" s="292"/>
      <c r="O48" s="292"/>
      <c r="P48" s="292"/>
      <c r="Q48" s="292"/>
      <c r="S48" s="295"/>
      <c r="U48" s="272">
        <f t="shared" si="2"/>
        <v>1</v>
      </c>
      <c r="V48" s="272">
        <f t="shared" si="1"/>
        <v>1</v>
      </c>
      <c r="W48" s="272">
        <f t="shared" si="1"/>
        <v>1</v>
      </c>
      <c r="X48" s="272">
        <f t="shared" si="1"/>
        <v>1</v>
      </c>
      <c r="Y48" s="272">
        <f t="shared" si="1"/>
        <v>1</v>
      </c>
      <c r="Z48" s="272">
        <f t="shared" si="1"/>
        <v>1</v>
      </c>
      <c r="AA48" s="272">
        <f t="shared" si="1"/>
        <v>1</v>
      </c>
      <c r="AB48" s="272">
        <f t="shared" si="1"/>
        <v>1</v>
      </c>
      <c r="AC48" s="272">
        <f t="shared" si="1"/>
        <v>1</v>
      </c>
      <c r="AD48" s="272">
        <f t="shared" si="1"/>
        <v>1</v>
      </c>
    </row>
    <row r="49" spans="2:33" x14ac:dyDescent="0.35">
      <c r="B49" s="293"/>
      <c r="D49" s="391"/>
      <c r="F49" s="290"/>
      <c r="H49" s="292"/>
      <c r="I49" s="292"/>
      <c r="J49" s="292"/>
      <c r="K49" s="292"/>
      <c r="L49" s="292"/>
      <c r="M49" s="292"/>
      <c r="N49" s="292"/>
      <c r="O49" s="292"/>
      <c r="P49" s="292"/>
      <c r="Q49" s="292"/>
      <c r="S49" s="295"/>
      <c r="U49" s="272">
        <f t="shared" si="2"/>
        <v>1</v>
      </c>
      <c r="V49" s="272">
        <f t="shared" si="1"/>
        <v>1</v>
      </c>
      <c r="W49" s="272">
        <f t="shared" si="1"/>
        <v>1</v>
      </c>
      <c r="X49" s="272">
        <f t="shared" si="1"/>
        <v>1</v>
      </c>
      <c r="Y49" s="272">
        <f t="shared" si="1"/>
        <v>1</v>
      </c>
      <c r="Z49" s="272">
        <f t="shared" si="1"/>
        <v>1</v>
      </c>
      <c r="AA49" s="272">
        <f t="shared" si="1"/>
        <v>1</v>
      </c>
      <c r="AB49" s="272">
        <f t="shared" si="1"/>
        <v>1</v>
      </c>
      <c r="AC49" s="272">
        <f t="shared" si="1"/>
        <v>1</v>
      </c>
      <c r="AD49" s="272">
        <f t="shared" si="1"/>
        <v>1</v>
      </c>
      <c r="AG49" s="43" t="s">
        <v>63</v>
      </c>
    </row>
    <row r="50" spans="2:33" x14ac:dyDescent="0.35">
      <c r="B50" s="43"/>
      <c r="D50" s="275"/>
      <c r="U50" s="276"/>
      <c r="V50" s="276"/>
      <c r="W50" s="276"/>
      <c r="X50" s="276"/>
      <c r="Y50" s="276"/>
      <c r="Z50" s="276"/>
      <c r="AA50" s="276"/>
      <c r="AB50" s="276"/>
      <c r="AC50" s="276"/>
      <c r="AD50" s="270"/>
    </row>
    <row r="51" spans="2:33" ht="29" x14ac:dyDescent="0.35">
      <c r="C51" s="48"/>
      <c r="D51" s="277"/>
      <c r="E51" s="48"/>
      <c r="F51" s="267" t="s">
        <v>57</v>
      </c>
      <c r="G51" s="49"/>
      <c r="H51" s="62" t="s">
        <v>42</v>
      </c>
      <c r="I51" s="62" t="s">
        <v>43</v>
      </c>
      <c r="J51" s="62" t="s">
        <v>44</v>
      </c>
      <c r="K51" s="62" t="s">
        <v>45</v>
      </c>
      <c r="L51" s="62" t="s">
        <v>46</v>
      </c>
      <c r="M51" s="62" t="s">
        <v>47</v>
      </c>
      <c r="N51" s="62" t="s">
        <v>48</v>
      </c>
      <c r="O51" s="62" t="s">
        <v>49</v>
      </c>
      <c r="P51" s="62" t="s">
        <v>50</v>
      </c>
      <c r="Q51" s="62" t="s">
        <v>51</v>
      </c>
      <c r="U51" s="62" t="s">
        <v>42</v>
      </c>
      <c r="V51" s="62" t="s">
        <v>43</v>
      </c>
      <c r="W51" s="62" t="s">
        <v>44</v>
      </c>
      <c r="X51" s="62" t="s">
        <v>45</v>
      </c>
      <c r="Y51" s="62" t="s">
        <v>46</v>
      </c>
      <c r="Z51" s="62" t="s">
        <v>47</v>
      </c>
      <c r="AA51" s="62" t="s">
        <v>48</v>
      </c>
      <c r="AB51" s="62" t="s">
        <v>49</v>
      </c>
      <c r="AC51" s="62" t="s">
        <v>50</v>
      </c>
      <c r="AD51" s="62" t="s">
        <v>51</v>
      </c>
    </row>
    <row r="52" spans="2:33" ht="29" x14ac:dyDescent="0.35">
      <c r="B52" s="62" t="str">
        <f>CONCATENATE(IF(Switch_Prev_Incidence="Prevalence","Additional epidemiologic filters for refining prevalent population (provide description below)","Epidemiologic filters applied to the prevalent population to derive the size of the incident population"))</f>
        <v>Epidemiologic filters applied to the prevalent population to derive the size of the incident population</v>
      </c>
      <c r="C52" s="48"/>
      <c r="D52" s="48"/>
      <c r="E52" s="48"/>
      <c r="F52" s="62" t="s">
        <v>62</v>
      </c>
      <c r="G52" s="49"/>
      <c r="H52" s="393" t="s">
        <v>62</v>
      </c>
      <c r="I52" s="393"/>
      <c r="J52" s="393"/>
      <c r="K52" s="393"/>
      <c r="L52" s="393"/>
      <c r="M52" s="393"/>
      <c r="N52" s="393"/>
      <c r="O52" s="393"/>
      <c r="P52" s="393"/>
      <c r="Q52" s="393"/>
      <c r="U52" s="62"/>
      <c r="V52" s="62"/>
      <c r="W52" s="62"/>
      <c r="X52" s="62"/>
      <c r="Y52" s="62"/>
      <c r="Z52" s="62"/>
      <c r="AA52" s="62"/>
      <c r="AB52" s="62"/>
      <c r="AC52" s="62"/>
      <c r="AD52" s="62"/>
    </row>
    <row r="53" spans="2:33" ht="14.65" customHeight="1" x14ac:dyDescent="0.35">
      <c r="B53" s="293"/>
      <c r="D53" s="389" t="s">
        <v>437</v>
      </c>
      <c r="F53" s="290"/>
      <c r="H53" s="292"/>
      <c r="I53" s="292"/>
      <c r="J53" s="292"/>
      <c r="K53" s="292"/>
      <c r="L53" s="292"/>
      <c r="M53" s="292"/>
      <c r="N53" s="292"/>
      <c r="O53" s="292"/>
      <c r="P53" s="292"/>
      <c r="Q53" s="292"/>
      <c r="S53" s="295"/>
      <c r="U53" s="272">
        <f>IF(ISBLANK(H53)=TRUE,IF(ISBLANK($F53)=TRUE,100%,$F53),H53)</f>
        <v>1</v>
      </c>
      <c r="V53" s="272">
        <f t="shared" ref="V53:AD62" si="3">IF(ISBLANK(I53)=TRUE,IF(ISBLANK($F53)=TRUE,100%,$F53),I53)</f>
        <v>1</v>
      </c>
      <c r="W53" s="272">
        <f t="shared" si="3"/>
        <v>1</v>
      </c>
      <c r="X53" s="272">
        <f t="shared" si="3"/>
        <v>1</v>
      </c>
      <c r="Y53" s="272">
        <f t="shared" si="3"/>
        <v>1</v>
      </c>
      <c r="Z53" s="272">
        <f t="shared" si="3"/>
        <v>1</v>
      </c>
      <c r="AA53" s="272">
        <f t="shared" si="3"/>
        <v>1</v>
      </c>
      <c r="AB53" s="272">
        <f t="shared" si="3"/>
        <v>1</v>
      </c>
      <c r="AC53" s="272">
        <f t="shared" si="3"/>
        <v>1</v>
      </c>
      <c r="AD53" s="272">
        <f t="shared" si="3"/>
        <v>1</v>
      </c>
    </row>
    <row r="54" spans="2:33" x14ac:dyDescent="0.35">
      <c r="B54" s="293"/>
      <c r="D54" s="390"/>
      <c r="F54" s="290"/>
      <c r="H54" s="292"/>
      <c r="I54" s="292"/>
      <c r="J54" s="292"/>
      <c r="K54" s="292"/>
      <c r="L54" s="292"/>
      <c r="M54" s="292"/>
      <c r="N54" s="292"/>
      <c r="O54" s="292"/>
      <c r="P54" s="292"/>
      <c r="Q54" s="292"/>
      <c r="S54" s="295"/>
      <c r="U54" s="272">
        <f t="shared" ref="U54:U62" si="4">IF(ISBLANK(H54)=TRUE,IF(ISBLANK($F54)=TRUE,100%,$F54),H54)</f>
        <v>1</v>
      </c>
      <c r="V54" s="272">
        <f t="shared" si="3"/>
        <v>1</v>
      </c>
      <c r="W54" s="272">
        <f t="shared" si="3"/>
        <v>1</v>
      </c>
      <c r="X54" s="272">
        <f t="shared" si="3"/>
        <v>1</v>
      </c>
      <c r="Y54" s="272">
        <f t="shared" si="3"/>
        <v>1</v>
      </c>
      <c r="Z54" s="272">
        <f t="shared" si="3"/>
        <v>1</v>
      </c>
      <c r="AA54" s="272">
        <f t="shared" si="3"/>
        <v>1</v>
      </c>
      <c r="AB54" s="272">
        <f t="shared" si="3"/>
        <v>1</v>
      </c>
      <c r="AC54" s="272">
        <f t="shared" si="3"/>
        <v>1</v>
      </c>
      <c r="AD54" s="272">
        <f t="shared" si="3"/>
        <v>1</v>
      </c>
    </row>
    <row r="55" spans="2:33" x14ac:dyDescent="0.35">
      <c r="B55" s="293"/>
      <c r="D55" s="390"/>
      <c r="F55" s="290"/>
      <c r="H55" s="292"/>
      <c r="I55" s="292"/>
      <c r="J55" s="292"/>
      <c r="K55" s="292"/>
      <c r="L55" s="292"/>
      <c r="M55" s="292"/>
      <c r="N55" s="292"/>
      <c r="O55" s="292"/>
      <c r="P55" s="292"/>
      <c r="Q55" s="292"/>
      <c r="S55" s="295"/>
      <c r="U55" s="272">
        <f t="shared" si="4"/>
        <v>1</v>
      </c>
      <c r="V55" s="272">
        <f t="shared" si="3"/>
        <v>1</v>
      </c>
      <c r="W55" s="272">
        <f t="shared" si="3"/>
        <v>1</v>
      </c>
      <c r="X55" s="272">
        <f t="shared" si="3"/>
        <v>1</v>
      </c>
      <c r="Y55" s="272">
        <f t="shared" si="3"/>
        <v>1</v>
      </c>
      <c r="Z55" s="272">
        <f t="shared" si="3"/>
        <v>1</v>
      </c>
      <c r="AA55" s="272">
        <f t="shared" si="3"/>
        <v>1</v>
      </c>
      <c r="AB55" s="272">
        <f t="shared" si="3"/>
        <v>1</v>
      </c>
      <c r="AC55" s="272">
        <f t="shared" si="3"/>
        <v>1</v>
      </c>
      <c r="AD55" s="272">
        <f t="shared" si="3"/>
        <v>1</v>
      </c>
    </row>
    <row r="56" spans="2:33" x14ac:dyDescent="0.35">
      <c r="B56" s="293"/>
      <c r="D56" s="390"/>
      <c r="F56" s="290"/>
      <c r="H56" s="292"/>
      <c r="I56" s="292"/>
      <c r="J56" s="292"/>
      <c r="K56" s="292"/>
      <c r="L56" s="292"/>
      <c r="M56" s="292"/>
      <c r="N56" s="292"/>
      <c r="O56" s="292"/>
      <c r="P56" s="292"/>
      <c r="Q56" s="292"/>
      <c r="S56" s="295"/>
      <c r="U56" s="272">
        <f t="shared" si="4"/>
        <v>1</v>
      </c>
      <c r="V56" s="272">
        <f t="shared" si="3"/>
        <v>1</v>
      </c>
      <c r="W56" s="272">
        <f t="shared" si="3"/>
        <v>1</v>
      </c>
      <c r="X56" s="272">
        <f t="shared" si="3"/>
        <v>1</v>
      </c>
      <c r="Y56" s="272">
        <f t="shared" si="3"/>
        <v>1</v>
      </c>
      <c r="Z56" s="272">
        <f t="shared" si="3"/>
        <v>1</v>
      </c>
      <c r="AA56" s="272">
        <f t="shared" si="3"/>
        <v>1</v>
      </c>
      <c r="AB56" s="272">
        <f t="shared" si="3"/>
        <v>1</v>
      </c>
      <c r="AC56" s="272">
        <f t="shared" si="3"/>
        <v>1</v>
      </c>
      <c r="AD56" s="272">
        <f t="shared" si="3"/>
        <v>1</v>
      </c>
    </row>
    <row r="57" spans="2:33" x14ac:dyDescent="0.35">
      <c r="B57" s="293"/>
      <c r="D57" s="390"/>
      <c r="F57" s="290"/>
      <c r="H57" s="292"/>
      <c r="I57" s="292"/>
      <c r="J57" s="292"/>
      <c r="K57" s="292"/>
      <c r="L57" s="292"/>
      <c r="M57" s="292"/>
      <c r="N57" s="292"/>
      <c r="O57" s="292"/>
      <c r="P57" s="292"/>
      <c r="Q57" s="292"/>
      <c r="S57" s="295"/>
      <c r="U57" s="272">
        <f t="shared" si="4"/>
        <v>1</v>
      </c>
      <c r="V57" s="272">
        <f t="shared" si="3"/>
        <v>1</v>
      </c>
      <c r="W57" s="272">
        <f t="shared" si="3"/>
        <v>1</v>
      </c>
      <c r="X57" s="272">
        <f t="shared" si="3"/>
        <v>1</v>
      </c>
      <c r="Y57" s="272">
        <f t="shared" si="3"/>
        <v>1</v>
      </c>
      <c r="Z57" s="272">
        <f t="shared" si="3"/>
        <v>1</v>
      </c>
      <c r="AA57" s="272">
        <f t="shared" si="3"/>
        <v>1</v>
      </c>
      <c r="AB57" s="272">
        <f t="shared" si="3"/>
        <v>1</v>
      </c>
      <c r="AC57" s="272">
        <f t="shared" si="3"/>
        <v>1</v>
      </c>
      <c r="AD57" s="272">
        <f t="shared" si="3"/>
        <v>1</v>
      </c>
    </row>
    <row r="58" spans="2:33" x14ac:dyDescent="0.35">
      <c r="B58" s="293"/>
      <c r="D58" s="390"/>
      <c r="F58" s="290"/>
      <c r="H58" s="292"/>
      <c r="I58" s="292"/>
      <c r="J58" s="292"/>
      <c r="K58" s="292"/>
      <c r="L58" s="292"/>
      <c r="M58" s="292"/>
      <c r="N58" s="292"/>
      <c r="O58" s="292"/>
      <c r="P58" s="292"/>
      <c r="Q58" s="292"/>
      <c r="S58" s="295"/>
      <c r="U58" s="272">
        <f t="shared" si="4"/>
        <v>1</v>
      </c>
      <c r="V58" s="272">
        <f t="shared" si="3"/>
        <v>1</v>
      </c>
      <c r="W58" s="272">
        <f t="shared" si="3"/>
        <v>1</v>
      </c>
      <c r="X58" s="272">
        <f t="shared" si="3"/>
        <v>1</v>
      </c>
      <c r="Y58" s="272">
        <f t="shared" si="3"/>
        <v>1</v>
      </c>
      <c r="Z58" s="272">
        <f t="shared" si="3"/>
        <v>1</v>
      </c>
      <c r="AA58" s="272">
        <f t="shared" si="3"/>
        <v>1</v>
      </c>
      <c r="AB58" s="272">
        <f t="shared" si="3"/>
        <v>1</v>
      </c>
      <c r="AC58" s="272">
        <f t="shared" si="3"/>
        <v>1</v>
      </c>
      <c r="AD58" s="272">
        <f t="shared" si="3"/>
        <v>1</v>
      </c>
    </row>
    <row r="59" spans="2:33" x14ac:dyDescent="0.35">
      <c r="B59" s="293"/>
      <c r="D59" s="390"/>
      <c r="F59" s="290"/>
      <c r="H59" s="292"/>
      <c r="I59" s="292"/>
      <c r="J59" s="292"/>
      <c r="K59" s="292"/>
      <c r="L59" s="292"/>
      <c r="M59" s="292"/>
      <c r="N59" s="292"/>
      <c r="O59" s="292"/>
      <c r="P59" s="292"/>
      <c r="Q59" s="292"/>
      <c r="S59" s="295"/>
      <c r="U59" s="272">
        <f t="shared" si="4"/>
        <v>1</v>
      </c>
      <c r="V59" s="272">
        <f t="shared" si="3"/>
        <v>1</v>
      </c>
      <c r="W59" s="272">
        <f t="shared" si="3"/>
        <v>1</v>
      </c>
      <c r="X59" s="272">
        <f t="shared" si="3"/>
        <v>1</v>
      </c>
      <c r="Y59" s="272">
        <f t="shared" si="3"/>
        <v>1</v>
      </c>
      <c r="Z59" s="272">
        <f t="shared" si="3"/>
        <v>1</v>
      </c>
      <c r="AA59" s="272">
        <f t="shared" si="3"/>
        <v>1</v>
      </c>
      <c r="AB59" s="272">
        <f t="shared" si="3"/>
        <v>1</v>
      </c>
      <c r="AC59" s="272">
        <f t="shared" si="3"/>
        <v>1</v>
      </c>
      <c r="AD59" s="272">
        <f t="shared" si="3"/>
        <v>1</v>
      </c>
    </row>
    <row r="60" spans="2:33" x14ac:dyDescent="0.35">
      <c r="B60" s="293"/>
      <c r="D60" s="390"/>
      <c r="F60" s="290"/>
      <c r="H60" s="292"/>
      <c r="I60" s="292"/>
      <c r="J60" s="292"/>
      <c r="K60" s="292"/>
      <c r="L60" s="292"/>
      <c r="M60" s="292"/>
      <c r="N60" s="292"/>
      <c r="O60" s="292"/>
      <c r="P60" s="292"/>
      <c r="Q60" s="292"/>
      <c r="S60" s="295"/>
      <c r="U60" s="272">
        <f t="shared" si="4"/>
        <v>1</v>
      </c>
      <c r="V60" s="272">
        <f t="shared" si="3"/>
        <v>1</v>
      </c>
      <c r="W60" s="272">
        <f t="shared" si="3"/>
        <v>1</v>
      </c>
      <c r="X60" s="272">
        <f t="shared" si="3"/>
        <v>1</v>
      </c>
      <c r="Y60" s="272">
        <f t="shared" si="3"/>
        <v>1</v>
      </c>
      <c r="Z60" s="272">
        <f t="shared" si="3"/>
        <v>1</v>
      </c>
      <c r="AA60" s="272">
        <f t="shared" si="3"/>
        <v>1</v>
      </c>
      <c r="AB60" s="272">
        <f t="shared" si="3"/>
        <v>1</v>
      </c>
      <c r="AC60" s="272">
        <f t="shared" si="3"/>
        <v>1</v>
      </c>
      <c r="AD60" s="272">
        <f t="shared" si="3"/>
        <v>1</v>
      </c>
    </row>
    <row r="61" spans="2:33" x14ac:dyDescent="0.35">
      <c r="B61" s="293"/>
      <c r="D61" s="390"/>
      <c r="F61" s="290"/>
      <c r="H61" s="292"/>
      <c r="I61" s="292"/>
      <c r="J61" s="292"/>
      <c r="K61" s="292"/>
      <c r="L61" s="292"/>
      <c r="M61" s="292"/>
      <c r="N61" s="292"/>
      <c r="O61" s="292"/>
      <c r="P61" s="292"/>
      <c r="Q61" s="292"/>
      <c r="S61" s="295"/>
      <c r="U61" s="272">
        <f t="shared" si="4"/>
        <v>1</v>
      </c>
      <c r="V61" s="272">
        <f t="shared" si="3"/>
        <v>1</v>
      </c>
      <c r="W61" s="272">
        <f t="shared" si="3"/>
        <v>1</v>
      </c>
      <c r="X61" s="272">
        <f t="shared" si="3"/>
        <v>1</v>
      </c>
      <c r="Y61" s="272">
        <f t="shared" si="3"/>
        <v>1</v>
      </c>
      <c r="Z61" s="272">
        <f t="shared" si="3"/>
        <v>1</v>
      </c>
      <c r="AA61" s="272">
        <f t="shared" si="3"/>
        <v>1</v>
      </c>
      <c r="AB61" s="272">
        <f t="shared" si="3"/>
        <v>1</v>
      </c>
      <c r="AC61" s="272">
        <f t="shared" si="3"/>
        <v>1</v>
      </c>
      <c r="AD61" s="272">
        <f t="shared" si="3"/>
        <v>1</v>
      </c>
    </row>
    <row r="62" spans="2:33" ht="36.75" customHeight="1" x14ac:dyDescent="0.35">
      <c r="B62" s="293"/>
      <c r="D62" s="391"/>
      <c r="F62" s="290"/>
      <c r="H62" s="292"/>
      <c r="I62" s="292"/>
      <c r="J62" s="292"/>
      <c r="K62" s="292"/>
      <c r="L62" s="292"/>
      <c r="M62" s="292"/>
      <c r="N62" s="292"/>
      <c r="O62" s="292"/>
      <c r="P62" s="292"/>
      <c r="Q62" s="292"/>
      <c r="S62" s="295"/>
      <c r="U62" s="272">
        <f t="shared" si="4"/>
        <v>1</v>
      </c>
      <c r="V62" s="272">
        <f t="shared" si="3"/>
        <v>1</v>
      </c>
      <c r="W62" s="272">
        <f t="shared" si="3"/>
        <v>1</v>
      </c>
      <c r="X62" s="272">
        <f t="shared" si="3"/>
        <v>1</v>
      </c>
      <c r="Y62" s="272">
        <f t="shared" si="3"/>
        <v>1</v>
      </c>
      <c r="Z62" s="272">
        <f t="shared" si="3"/>
        <v>1</v>
      </c>
      <c r="AA62" s="272">
        <f t="shared" si="3"/>
        <v>1</v>
      </c>
      <c r="AB62" s="272">
        <f t="shared" si="3"/>
        <v>1</v>
      </c>
      <c r="AC62" s="272">
        <f t="shared" si="3"/>
        <v>1</v>
      </c>
      <c r="AD62" s="272">
        <f t="shared" si="3"/>
        <v>1</v>
      </c>
    </row>
    <row r="63" spans="2:33" x14ac:dyDescent="0.35">
      <c r="B63" s="43"/>
      <c r="U63" s="276"/>
      <c r="V63" s="276"/>
      <c r="W63" s="276"/>
      <c r="X63" s="276"/>
      <c r="Y63" s="276"/>
      <c r="Z63" s="276"/>
      <c r="AA63" s="276"/>
      <c r="AB63" s="276"/>
      <c r="AC63" s="276"/>
      <c r="AD63" s="270"/>
    </row>
    <row r="64" spans="2:33" x14ac:dyDescent="0.35">
      <c r="B64" s="48" t="s">
        <v>64</v>
      </c>
    </row>
    <row r="65" spans="2:30" ht="29" x14ac:dyDescent="0.35">
      <c r="B65" s="62" t="s">
        <v>438</v>
      </c>
      <c r="D65" s="394" t="s">
        <v>65</v>
      </c>
      <c r="F65" s="294"/>
      <c r="H65" s="292"/>
      <c r="I65" s="292"/>
      <c r="J65" s="292"/>
      <c r="K65" s="292"/>
      <c r="L65" s="292"/>
      <c r="M65" s="292"/>
      <c r="N65" s="292"/>
      <c r="O65" s="292"/>
      <c r="P65" s="292"/>
      <c r="Q65" s="292"/>
      <c r="S65" s="295"/>
      <c r="U65" s="272">
        <f t="shared" ref="U65:U66" si="5">IF(ISBLANK(H65)=TRUE,IF(ISBLANK($F65)=TRUE,100%,$F65),H65)</f>
        <v>1</v>
      </c>
      <c r="V65" s="272">
        <f t="shared" ref="V65:V66" si="6">IF(ISBLANK(I65)=TRUE,IF(ISBLANK($F65)=TRUE,100%,$F65),I65)</f>
        <v>1</v>
      </c>
      <c r="W65" s="272">
        <f t="shared" ref="W65:W66" si="7">IF(ISBLANK(J65)=TRUE,IF(ISBLANK($F65)=TRUE,100%,$F65),J65)</f>
        <v>1</v>
      </c>
      <c r="X65" s="272">
        <f t="shared" ref="X65:X66" si="8">IF(ISBLANK(K65)=TRUE,IF(ISBLANK($F65)=TRUE,100%,$F65),K65)</f>
        <v>1</v>
      </c>
      <c r="Y65" s="272">
        <f t="shared" ref="Y65:Y66" si="9">IF(ISBLANK(L65)=TRUE,IF(ISBLANK($F65)=TRUE,100%,$F65),L65)</f>
        <v>1</v>
      </c>
      <c r="Z65" s="272">
        <f t="shared" ref="Z65:Z66" si="10">IF(ISBLANK(M65)=TRUE,IF(ISBLANK($F65)=TRUE,100%,$F65),M65)</f>
        <v>1</v>
      </c>
      <c r="AA65" s="272">
        <f t="shared" ref="AA65:AA66" si="11">IF(ISBLANK(N65)=TRUE,IF(ISBLANK($F65)=TRUE,100%,$F65),N65)</f>
        <v>1</v>
      </c>
      <c r="AB65" s="272">
        <f t="shared" ref="AB65:AB66" si="12">IF(ISBLANK(O65)=TRUE,IF(ISBLANK($F65)=TRUE,100%,$F65),O65)</f>
        <v>1</v>
      </c>
      <c r="AC65" s="272">
        <f t="shared" ref="AC65:AC66" si="13">IF(ISBLANK(P65)=TRUE,IF(ISBLANK($F65)=TRUE,100%,$F65),P65)</f>
        <v>1</v>
      </c>
      <c r="AD65" s="272">
        <f t="shared" ref="AD65:AD66" si="14">IF(ISBLANK(Q65)=TRUE,IF(ISBLANK($F65)=TRUE,100%,$F65),Q65)</f>
        <v>1</v>
      </c>
    </row>
    <row r="66" spans="2:30" ht="29" x14ac:dyDescent="0.35">
      <c r="B66" s="62" t="s">
        <v>439</v>
      </c>
      <c r="D66" s="396"/>
      <c r="F66" s="294"/>
      <c r="H66" s="292"/>
      <c r="I66" s="292"/>
      <c r="J66" s="292"/>
      <c r="K66" s="292"/>
      <c r="L66" s="292"/>
      <c r="M66" s="292"/>
      <c r="N66" s="292"/>
      <c r="O66" s="292"/>
      <c r="P66" s="292"/>
      <c r="Q66" s="292"/>
      <c r="S66" s="295"/>
      <c r="U66" s="272">
        <f t="shared" si="5"/>
        <v>1</v>
      </c>
      <c r="V66" s="272">
        <f t="shared" si="6"/>
        <v>1</v>
      </c>
      <c r="W66" s="272">
        <f t="shared" si="7"/>
        <v>1</v>
      </c>
      <c r="X66" s="272">
        <f t="shared" si="8"/>
        <v>1</v>
      </c>
      <c r="Y66" s="272">
        <f t="shared" si="9"/>
        <v>1</v>
      </c>
      <c r="Z66" s="272">
        <f t="shared" si="10"/>
        <v>1</v>
      </c>
      <c r="AA66" s="272">
        <f t="shared" si="11"/>
        <v>1</v>
      </c>
      <c r="AB66" s="272">
        <f t="shared" si="12"/>
        <v>1</v>
      </c>
      <c r="AC66" s="272">
        <f t="shared" si="13"/>
        <v>1</v>
      </c>
      <c r="AD66" s="272">
        <f t="shared" si="14"/>
        <v>1</v>
      </c>
    </row>
    <row r="67" spans="2:30" x14ac:dyDescent="0.35">
      <c r="B67" s="48"/>
    </row>
    <row r="68" spans="2:30" x14ac:dyDescent="0.35">
      <c r="B68" s="62" t="s">
        <v>66</v>
      </c>
      <c r="D68" s="394" t="s">
        <v>440</v>
      </c>
      <c r="F68" s="292"/>
      <c r="H68" s="292"/>
      <c r="I68" s="292"/>
      <c r="J68" s="292"/>
      <c r="K68" s="292"/>
      <c r="L68" s="292"/>
      <c r="M68" s="292"/>
      <c r="N68" s="292"/>
      <c r="O68" s="292"/>
      <c r="P68" s="292"/>
      <c r="Q68" s="292"/>
      <c r="S68" s="295"/>
      <c r="U68" s="278">
        <f>IF($F$34="No",100%,IF(ISBLANK(H68)=TRUE,$F68,H68))</f>
        <v>0</v>
      </c>
      <c r="V68" s="278">
        <f t="shared" ref="V68:AD73" si="15">IF($F$34="No",100%,IF(ISBLANK(I68)=TRUE,$F68,I68))</f>
        <v>0</v>
      </c>
      <c r="W68" s="278">
        <f t="shared" si="15"/>
        <v>0</v>
      </c>
      <c r="X68" s="278">
        <f t="shared" si="15"/>
        <v>0</v>
      </c>
      <c r="Y68" s="278">
        <f t="shared" si="15"/>
        <v>0</v>
      </c>
      <c r="Z68" s="278">
        <f t="shared" si="15"/>
        <v>0</v>
      </c>
      <c r="AA68" s="278">
        <f t="shared" si="15"/>
        <v>0</v>
      </c>
      <c r="AB68" s="278">
        <f t="shared" si="15"/>
        <v>0</v>
      </c>
      <c r="AC68" s="278">
        <f t="shared" si="15"/>
        <v>0</v>
      </c>
      <c r="AD68" s="278">
        <f t="shared" si="15"/>
        <v>0</v>
      </c>
    </row>
    <row r="69" spans="2:30" x14ac:dyDescent="0.35">
      <c r="B69" s="62" t="s">
        <v>67</v>
      </c>
      <c r="D69" s="395"/>
      <c r="F69" s="292"/>
      <c r="H69" s="292"/>
      <c r="I69" s="292"/>
      <c r="J69" s="292"/>
      <c r="K69" s="292"/>
      <c r="L69" s="292"/>
      <c r="M69" s="292"/>
      <c r="N69" s="292"/>
      <c r="O69" s="292"/>
      <c r="P69" s="292"/>
      <c r="Q69" s="292"/>
      <c r="S69" s="295"/>
      <c r="U69" s="278">
        <f t="shared" ref="U69:U73" si="16">IF($F$34="No",100%,IF(ISBLANK(H69)=TRUE,$F69,H69))</f>
        <v>0</v>
      </c>
      <c r="V69" s="278">
        <f t="shared" si="15"/>
        <v>0</v>
      </c>
      <c r="W69" s="278">
        <f t="shared" si="15"/>
        <v>0</v>
      </c>
      <c r="X69" s="278">
        <f t="shared" si="15"/>
        <v>0</v>
      </c>
      <c r="Y69" s="278">
        <f t="shared" si="15"/>
        <v>0</v>
      </c>
      <c r="Z69" s="278">
        <f t="shared" si="15"/>
        <v>0</v>
      </c>
      <c r="AA69" s="278">
        <f t="shared" si="15"/>
        <v>0</v>
      </c>
      <c r="AB69" s="278">
        <f t="shared" si="15"/>
        <v>0</v>
      </c>
      <c r="AC69" s="278">
        <f t="shared" si="15"/>
        <v>0</v>
      </c>
      <c r="AD69" s="278">
        <f t="shared" si="15"/>
        <v>0</v>
      </c>
    </row>
    <row r="70" spans="2:30" x14ac:dyDescent="0.35">
      <c r="B70" s="62" t="s">
        <v>68</v>
      </c>
      <c r="D70" s="395"/>
      <c r="F70" s="292"/>
      <c r="H70" s="292"/>
      <c r="I70" s="292"/>
      <c r="J70" s="292"/>
      <c r="K70" s="292"/>
      <c r="L70" s="292"/>
      <c r="M70" s="292"/>
      <c r="N70" s="292"/>
      <c r="O70" s="292"/>
      <c r="P70" s="292"/>
      <c r="Q70" s="292"/>
      <c r="S70" s="295"/>
      <c r="U70" s="278">
        <f t="shared" si="16"/>
        <v>0</v>
      </c>
      <c r="V70" s="278">
        <f t="shared" si="15"/>
        <v>0</v>
      </c>
      <c r="W70" s="278">
        <f t="shared" si="15"/>
        <v>0</v>
      </c>
      <c r="X70" s="278">
        <f t="shared" si="15"/>
        <v>0</v>
      </c>
      <c r="Y70" s="278">
        <f t="shared" si="15"/>
        <v>0</v>
      </c>
      <c r="Z70" s="278">
        <f t="shared" si="15"/>
        <v>0</v>
      </c>
      <c r="AA70" s="278">
        <f t="shared" si="15"/>
        <v>0</v>
      </c>
      <c r="AB70" s="278">
        <f t="shared" si="15"/>
        <v>0</v>
      </c>
      <c r="AC70" s="278">
        <f t="shared" si="15"/>
        <v>0</v>
      </c>
      <c r="AD70" s="278">
        <f t="shared" si="15"/>
        <v>0</v>
      </c>
    </row>
    <row r="71" spans="2:30" x14ac:dyDescent="0.35">
      <c r="B71" s="62" t="s">
        <v>69</v>
      </c>
      <c r="D71" s="395"/>
      <c r="F71" s="292"/>
      <c r="H71" s="292"/>
      <c r="I71" s="292"/>
      <c r="J71" s="292"/>
      <c r="K71" s="292"/>
      <c r="L71" s="292"/>
      <c r="M71" s="292"/>
      <c r="N71" s="292"/>
      <c r="O71" s="292"/>
      <c r="P71" s="292"/>
      <c r="Q71" s="292"/>
      <c r="S71" s="295"/>
      <c r="U71" s="278">
        <f t="shared" si="16"/>
        <v>0</v>
      </c>
      <c r="V71" s="278">
        <f t="shared" si="15"/>
        <v>0</v>
      </c>
      <c r="W71" s="278">
        <f t="shared" si="15"/>
        <v>0</v>
      </c>
      <c r="X71" s="278">
        <f t="shared" si="15"/>
        <v>0</v>
      </c>
      <c r="Y71" s="278">
        <f t="shared" si="15"/>
        <v>0</v>
      </c>
      <c r="Z71" s="278">
        <f t="shared" si="15"/>
        <v>0</v>
      </c>
      <c r="AA71" s="278">
        <f t="shared" si="15"/>
        <v>0</v>
      </c>
      <c r="AB71" s="278">
        <f t="shared" si="15"/>
        <v>0</v>
      </c>
      <c r="AC71" s="278">
        <f t="shared" si="15"/>
        <v>0</v>
      </c>
      <c r="AD71" s="278">
        <f t="shared" si="15"/>
        <v>0</v>
      </c>
    </row>
    <row r="72" spans="2:30" x14ac:dyDescent="0.35">
      <c r="B72" s="62" t="s">
        <v>70</v>
      </c>
      <c r="D72" s="395"/>
      <c r="F72" s="292"/>
      <c r="H72" s="292"/>
      <c r="I72" s="292"/>
      <c r="J72" s="292"/>
      <c r="K72" s="292"/>
      <c r="L72" s="292"/>
      <c r="M72" s="292"/>
      <c r="N72" s="292"/>
      <c r="O72" s="292"/>
      <c r="P72" s="292"/>
      <c r="Q72" s="292"/>
      <c r="S72" s="295"/>
      <c r="U72" s="278">
        <f t="shared" si="16"/>
        <v>0</v>
      </c>
      <c r="V72" s="278">
        <f t="shared" si="15"/>
        <v>0</v>
      </c>
      <c r="W72" s="278">
        <f t="shared" si="15"/>
        <v>0</v>
      </c>
      <c r="X72" s="278">
        <f t="shared" si="15"/>
        <v>0</v>
      </c>
      <c r="Y72" s="278">
        <f t="shared" si="15"/>
        <v>0</v>
      </c>
      <c r="Z72" s="278">
        <f t="shared" si="15"/>
        <v>0</v>
      </c>
      <c r="AA72" s="278">
        <f t="shared" si="15"/>
        <v>0</v>
      </c>
      <c r="AB72" s="278">
        <f t="shared" si="15"/>
        <v>0</v>
      </c>
      <c r="AC72" s="278">
        <f t="shared" si="15"/>
        <v>0</v>
      </c>
      <c r="AD72" s="278">
        <f t="shared" si="15"/>
        <v>0</v>
      </c>
    </row>
    <row r="73" spans="2:30" x14ac:dyDescent="0.35">
      <c r="B73" s="62" t="s">
        <v>407</v>
      </c>
      <c r="D73" s="396"/>
      <c r="F73" s="292"/>
      <c r="H73" s="292"/>
      <c r="I73" s="292"/>
      <c r="J73" s="292"/>
      <c r="K73" s="292"/>
      <c r="L73" s="292"/>
      <c r="M73" s="292"/>
      <c r="N73" s="292"/>
      <c r="O73" s="292"/>
      <c r="P73" s="292"/>
      <c r="Q73" s="292"/>
      <c r="S73" s="295"/>
      <c r="U73" s="278">
        <f t="shared" si="16"/>
        <v>0</v>
      </c>
      <c r="V73" s="278">
        <f t="shared" si="15"/>
        <v>0</v>
      </c>
      <c r="W73" s="278">
        <f t="shared" si="15"/>
        <v>0</v>
      </c>
      <c r="X73" s="278">
        <f t="shared" si="15"/>
        <v>0</v>
      </c>
      <c r="Y73" s="278">
        <f t="shared" si="15"/>
        <v>0</v>
      </c>
      <c r="Z73" s="278">
        <f t="shared" si="15"/>
        <v>0</v>
      </c>
      <c r="AA73" s="278">
        <f t="shared" si="15"/>
        <v>0</v>
      </c>
      <c r="AB73" s="278">
        <f t="shared" si="15"/>
        <v>0</v>
      </c>
      <c r="AC73" s="278">
        <f t="shared" si="15"/>
        <v>0</v>
      </c>
      <c r="AD73" s="278">
        <f t="shared" si="15"/>
        <v>0</v>
      </c>
    </row>
    <row r="74" spans="2:30" x14ac:dyDescent="0.35">
      <c r="B74" s="43"/>
      <c r="U74" s="279"/>
      <c r="V74" s="279"/>
      <c r="W74" s="279"/>
      <c r="X74" s="279"/>
      <c r="Y74" s="279"/>
      <c r="Z74" s="279"/>
      <c r="AA74" s="279"/>
      <c r="AB74" s="279"/>
      <c r="AC74" s="279"/>
      <c r="AD74" s="270"/>
    </row>
    <row r="75" spans="2:30" ht="43.5" x14ac:dyDescent="0.35">
      <c r="B75" s="62" t="s">
        <v>71</v>
      </c>
      <c r="D75" s="73" t="s">
        <v>441</v>
      </c>
      <c r="F75" s="292"/>
      <c r="S75" s="295"/>
      <c r="U75" s="278">
        <f>IF($F$34="No",100%,$F75)</f>
        <v>0</v>
      </c>
      <c r="V75" s="278">
        <f t="shared" ref="V75:AD75" si="17">IF($F$34="No",100%,$F75)</f>
        <v>0</v>
      </c>
      <c r="W75" s="278">
        <f t="shared" si="17"/>
        <v>0</v>
      </c>
      <c r="X75" s="278">
        <f t="shared" si="17"/>
        <v>0</v>
      </c>
      <c r="Y75" s="278">
        <f t="shared" si="17"/>
        <v>0</v>
      </c>
      <c r="Z75" s="278">
        <f t="shared" si="17"/>
        <v>0</v>
      </c>
      <c r="AA75" s="278">
        <f t="shared" si="17"/>
        <v>0</v>
      </c>
      <c r="AB75" s="278">
        <f t="shared" si="17"/>
        <v>0</v>
      </c>
      <c r="AC75" s="278">
        <f t="shared" si="17"/>
        <v>0</v>
      </c>
      <c r="AD75" s="278">
        <f t="shared" si="17"/>
        <v>0</v>
      </c>
    </row>
    <row r="76" spans="2:30" x14ac:dyDescent="0.35">
      <c r="B76" s="43"/>
      <c r="U76" s="276"/>
      <c r="V76" s="276"/>
      <c r="W76" s="276"/>
      <c r="X76" s="276"/>
      <c r="Y76" s="276"/>
      <c r="Z76" s="276"/>
      <c r="AA76" s="276"/>
      <c r="AB76" s="276"/>
      <c r="AC76" s="276"/>
      <c r="AD76" s="270"/>
    </row>
    <row r="77" spans="2:30" x14ac:dyDescent="0.35">
      <c r="B77" s="63" t="s">
        <v>72</v>
      </c>
      <c r="U77" s="270"/>
      <c r="V77" s="270"/>
      <c r="W77" s="270"/>
      <c r="X77" s="270"/>
      <c r="Y77" s="270"/>
      <c r="Z77" s="270"/>
      <c r="AA77" s="270"/>
      <c r="AB77" s="270"/>
      <c r="AC77" s="270"/>
      <c r="AD77" s="270"/>
    </row>
    <row r="78" spans="2:30" ht="14.5" customHeight="1" x14ac:dyDescent="0.35">
      <c r="B78" s="62" t="s">
        <v>442</v>
      </c>
      <c r="D78" s="389" t="s">
        <v>73</v>
      </c>
      <c r="F78" s="292"/>
      <c r="H78" s="292"/>
      <c r="I78" s="292"/>
      <c r="J78" s="292"/>
      <c r="K78" s="292"/>
      <c r="L78" s="292"/>
      <c r="M78" s="292"/>
      <c r="N78" s="292"/>
      <c r="O78" s="292"/>
      <c r="P78" s="292"/>
      <c r="Q78" s="292"/>
      <c r="S78" s="295"/>
      <c r="U78" s="272">
        <f>IF(ISBLANK(H78)=TRUE,$F78,H78)</f>
        <v>0</v>
      </c>
      <c r="V78" s="272">
        <f t="shared" ref="V78:AD80" si="18">IF(ISBLANK(I78)=TRUE,$F78,I78)</f>
        <v>0</v>
      </c>
      <c r="W78" s="272">
        <f t="shared" si="18"/>
        <v>0</v>
      </c>
      <c r="X78" s="272">
        <f t="shared" si="18"/>
        <v>0</v>
      </c>
      <c r="Y78" s="272">
        <f t="shared" si="18"/>
        <v>0</v>
      </c>
      <c r="Z78" s="272">
        <f t="shared" si="18"/>
        <v>0</v>
      </c>
      <c r="AA78" s="272">
        <f t="shared" si="18"/>
        <v>0</v>
      </c>
      <c r="AB78" s="272">
        <f t="shared" si="18"/>
        <v>0</v>
      </c>
      <c r="AC78" s="272">
        <f t="shared" si="18"/>
        <v>0</v>
      </c>
      <c r="AD78" s="272">
        <f t="shared" si="18"/>
        <v>0</v>
      </c>
    </row>
    <row r="79" spans="2:30" x14ac:dyDescent="0.35">
      <c r="B79" s="62" t="s">
        <v>444</v>
      </c>
      <c r="D79" s="390"/>
      <c r="F79" s="292"/>
      <c r="H79" s="292"/>
      <c r="I79" s="292"/>
      <c r="J79" s="292"/>
      <c r="K79" s="292"/>
      <c r="L79" s="292"/>
      <c r="M79" s="292"/>
      <c r="N79" s="292"/>
      <c r="O79" s="292"/>
      <c r="P79" s="292"/>
      <c r="Q79" s="292"/>
      <c r="S79" s="295"/>
      <c r="U79" s="272">
        <f t="shared" ref="U79:U80" si="19">IF(ISBLANK(H79)=TRUE,$F79,H79)</f>
        <v>0</v>
      </c>
      <c r="V79" s="272">
        <f t="shared" si="18"/>
        <v>0</v>
      </c>
      <c r="W79" s="272">
        <f t="shared" si="18"/>
        <v>0</v>
      </c>
      <c r="X79" s="272">
        <f t="shared" si="18"/>
        <v>0</v>
      </c>
      <c r="Y79" s="272">
        <f t="shared" si="18"/>
        <v>0</v>
      </c>
      <c r="Z79" s="272">
        <f t="shared" si="18"/>
        <v>0</v>
      </c>
      <c r="AA79" s="272">
        <f t="shared" si="18"/>
        <v>0</v>
      </c>
      <c r="AB79" s="272">
        <f t="shared" si="18"/>
        <v>0</v>
      </c>
      <c r="AC79" s="272">
        <f t="shared" si="18"/>
        <v>0</v>
      </c>
      <c r="AD79" s="272">
        <f t="shared" si="18"/>
        <v>0</v>
      </c>
    </row>
    <row r="80" spans="2:30" x14ac:dyDescent="0.35">
      <c r="B80" s="62" t="s">
        <v>443</v>
      </c>
      <c r="D80" s="391"/>
      <c r="F80" s="292"/>
      <c r="H80" s="292"/>
      <c r="I80" s="292"/>
      <c r="J80" s="292"/>
      <c r="K80" s="292"/>
      <c r="L80" s="292"/>
      <c r="M80" s="292"/>
      <c r="N80" s="292"/>
      <c r="O80" s="292"/>
      <c r="P80" s="292"/>
      <c r="Q80" s="292"/>
      <c r="S80" s="295"/>
      <c r="U80" s="272">
        <f t="shared" si="19"/>
        <v>0</v>
      </c>
      <c r="V80" s="272">
        <f t="shared" si="18"/>
        <v>0</v>
      </c>
      <c r="W80" s="272">
        <f t="shared" si="18"/>
        <v>0</v>
      </c>
      <c r="X80" s="272">
        <f t="shared" si="18"/>
        <v>0</v>
      </c>
      <c r="Y80" s="272">
        <f t="shared" si="18"/>
        <v>0</v>
      </c>
      <c r="Z80" s="272">
        <f t="shared" si="18"/>
        <v>0</v>
      </c>
      <c r="AA80" s="272">
        <f t="shared" si="18"/>
        <v>0</v>
      </c>
      <c r="AB80" s="272">
        <f t="shared" si="18"/>
        <v>0</v>
      </c>
      <c r="AC80" s="272">
        <f t="shared" si="18"/>
        <v>0</v>
      </c>
      <c r="AD80" s="272">
        <f t="shared" si="18"/>
        <v>0</v>
      </c>
    </row>
    <row r="81" spans="1:30" s="48" customFormat="1" x14ac:dyDescent="0.35">
      <c r="B81" s="63" t="s">
        <v>74</v>
      </c>
      <c r="F81" s="66">
        <f>SUM(F78:F80)</f>
        <v>0</v>
      </c>
      <c r="H81" s="66">
        <f>SUM(H78:H80)</f>
        <v>0</v>
      </c>
      <c r="I81" s="66">
        <f t="shared" ref="I81:Q81" si="20">SUM(I78:I80)</f>
        <v>0</v>
      </c>
      <c r="J81" s="66">
        <f t="shared" si="20"/>
        <v>0</v>
      </c>
      <c r="K81" s="66">
        <f t="shared" si="20"/>
        <v>0</v>
      </c>
      <c r="L81" s="66">
        <f t="shared" si="20"/>
        <v>0</v>
      </c>
      <c r="M81" s="66">
        <f t="shared" si="20"/>
        <v>0</v>
      </c>
      <c r="N81" s="66">
        <f t="shared" si="20"/>
        <v>0</v>
      </c>
      <c r="O81" s="66">
        <f t="shared" si="20"/>
        <v>0</v>
      </c>
      <c r="P81" s="66">
        <f t="shared" si="20"/>
        <v>0</v>
      </c>
      <c r="Q81" s="66">
        <f t="shared" si="20"/>
        <v>0</v>
      </c>
      <c r="U81" s="270"/>
      <c r="V81" s="270"/>
      <c r="W81" s="270"/>
      <c r="X81" s="270"/>
      <c r="Y81" s="270"/>
      <c r="Z81" s="270"/>
      <c r="AA81" s="270"/>
      <c r="AB81" s="270"/>
      <c r="AC81" s="270"/>
      <c r="AD81" s="270"/>
    </row>
    <row r="82" spans="1:30" s="48" customFormat="1" x14ac:dyDescent="0.35">
      <c r="B82" s="63"/>
      <c r="F82" s="280" t="str">
        <f>IF(OR(F81=1,F81=0),"","ERROR: value must sum to 100%")</f>
        <v/>
      </c>
      <c r="H82" s="280" t="str">
        <f>IF(OR(H81=1,H81=0),"","ERROR: value must sum to 100%")</f>
        <v/>
      </c>
      <c r="I82" s="280" t="str">
        <f t="shared" ref="I82:Q82" si="21">IF(OR(I81=1,I81=0),"","ERROR: value must sum to 100%")</f>
        <v/>
      </c>
      <c r="J82" s="280" t="str">
        <f t="shared" si="21"/>
        <v/>
      </c>
      <c r="K82" s="280" t="str">
        <f t="shared" si="21"/>
        <v/>
      </c>
      <c r="L82" s="280" t="str">
        <f t="shared" si="21"/>
        <v/>
      </c>
      <c r="M82" s="280" t="str">
        <f t="shared" si="21"/>
        <v/>
      </c>
      <c r="N82" s="280" t="str">
        <f t="shared" si="21"/>
        <v/>
      </c>
      <c r="O82" s="280" t="str">
        <f t="shared" si="21"/>
        <v/>
      </c>
      <c r="P82" s="280" t="str">
        <f t="shared" si="21"/>
        <v/>
      </c>
      <c r="Q82" s="280" t="str">
        <f t="shared" si="21"/>
        <v/>
      </c>
      <c r="U82" s="270"/>
      <c r="V82" s="270"/>
      <c r="W82" s="270"/>
      <c r="X82" s="270"/>
      <c r="Y82" s="270"/>
      <c r="Z82" s="270"/>
      <c r="AA82" s="270"/>
      <c r="AB82" s="270"/>
      <c r="AC82" s="270"/>
      <c r="AD82" s="270"/>
    </row>
    <row r="83" spans="1:30" x14ac:dyDescent="0.35">
      <c r="B83" s="63" t="s">
        <v>75</v>
      </c>
      <c r="U83" s="270"/>
      <c r="V83" s="270"/>
      <c r="W83" s="270"/>
      <c r="X83" s="270"/>
      <c r="Y83" s="270"/>
      <c r="Z83" s="270"/>
      <c r="AA83" s="270"/>
      <c r="AB83" s="270"/>
      <c r="AC83" s="270"/>
      <c r="AD83" s="270"/>
    </row>
    <row r="84" spans="1:30" x14ac:dyDescent="0.35">
      <c r="B84" s="62" t="s">
        <v>446</v>
      </c>
      <c r="F84" s="292"/>
      <c r="H84" s="292"/>
      <c r="I84" s="292"/>
      <c r="J84" s="292"/>
      <c r="K84" s="292"/>
      <c r="L84" s="292"/>
      <c r="M84" s="292"/>
      <c r="N84" s="292"/>
      <c r="O84" s="292"/>
      <c r="P84" s="292"/>
      <c r="Q84" s="292"/>
      <c r="S84" s="295"/>
      <c r="U84" s="272">
        <f>IF(ISBLANK(H84)=TRUE,$F84,H84)</f>
        <v>0</v>
      </c>
      <c r="V84" s="272">
        <f t="shared" ref="V84:AD86" si="22">IF(ISBLANK(I84)=TRUE,$F84,I84)</f>
        <v>0</v>
      </c>
      <c r="W84" s="272">
        <f t="shared" si="22"/>
        <v>0</v>
      </c>
      <c r="X84" s="272">
        <f t="shared" si="22"/>
        <v>0</v>
      </c>
      <c r="Y84" s="272">
        <f t="shared" si="22"/>
        <v>0</v>
      </c>
      <c r="Z84" s="272">
        <f t="shared" si="22"/>
        <v>0</v>
      </c>
      <c r="AA84" s="272">
        <f t="shared" si="22"/>
        <v>0</v>
      </c>
      <c r="AB84" s="272">
        <f t="shared" si="22"/>
        <v>0</v>
      </c>
      <c r="AC84" s="272">
        <f t="shared" si="22"/>
        <v>0</v>
      </c>
      <c r="AD84" s="272">
        <f t="shared" si="22"/>
        <v>0</v>
      </c>
    </row>
    <row r="85" spans="1:30" x14ac:dyDescent="0.35">
      <c r="B85" s="62" t="s">
        <v>445</v>
      </c>
      <c r="F85" s="292"/>
      <c r="H85" s="292"/>
      <c r="I85" s="292"/>
      <c r="J85" s="292"/>
      <c r="K85" s="292"/>
      <c r="L85" s="292"/>
      <c r="M85" s="292"/>
      <c r="N85" s="292"/>
      <c r="O85" s="292"/>
      <c r="P85" s="292"/>
      <c r="Q85" s="292"/>
      <c r="S85" s="295"/>
      <c r="U85" s="272">
        <f t="shared" ref="U85:U86" si="23">IF(ISBLANK(H85)=TRUE,$F85,H85)</f>
        <v>0</v>
      </c>
      <c r="V85" s="272">
        <f t="shared" si="22"/>
        <v>0</v>
      </c>
      <c r="W85" s="272">
        <f t="shared" si="22"/>
        <v>0</v>
      </c>
      <c r="X85" s="272">
        <f t="shared" si="22"/>
        <v>0</v>
      </c>
      <c r="Y85" s="272">
        <f t="shared" si="22"/>
        <v>0</v>
      </c>
      <c r="Z85" s="272">
        <f t="shared" si="22"/>
        <v>0</v>
      </c>
      <c r="AA85" s="272">
        <f t="shared" si="22"/>
        <v>0</v>
      </c>
      <c r="AB85" s="272">
        <f t="shared" si="22"/>
        <v>0</v>
      </c>
      <c r="AC85" s="272">
        <f t="shared" si="22"/>
        <v>0</v>
      </c>
      <c r="AD85" s="272">
        <f t="shared" si="22"/>
        <v>0</v>
      </c>
    </row>
    <row r="86" spans="1:30" x14ac:dyDescent="0.35">
      <c r="B86" s="62" t="s">
        <v>447</v>
      </c>
      <c r="F86" s="292"/>
      <c r="H86" s="292"/>
      <c r="I86" s="292"/>
      <c r="J86" s="292"/>
      <c r="K86" s="292"/>
      <c r="L86" s="292"/>
      <c r="M86" s="292"/>
      <c r="N86" s="292"/>
      <c r="O86" s="292"/>
      <c r="P86" s="292"/>
      <c r="Q86" s="292"/>
      <c r="S86" s="295"/>
      <c r="U86" s="272">
        <f t="shared" si="23"/>
        <v>0</v>
      </c>
      <c r="V86" s="272">
        <f t="shared" si="22"/>
        <v>0</v>
      </c>
      <c r="W86" s="272">
        <f t="shared" si="22"/>
        <v>0</v>
      </c>
      <c r="X86" s="272">
        <f t="shared" si="22"/>
        <v>0</v>
      </c>
      <c r="Y86" s="272">
        <f t="shared" si="22"/>
        <v>0</v>
      </c>
      <c r="Z86" s="272">
        <f t="shared" si="22"/>
        <v>0</v>
      </c>
      <c r="AA86" s="272">
        <f t="shared" si="22"/>
        <v>0</v>
      </c>
      <c r="AB86" s="272">
        <f t="shared" si="22"/>
        <v>0</v>
      </c>
      <c r="AC86" s="272">
        <f t="shared" si="22"/>
        <v>0</v>
      </c>
      <c r="AD86" s="272">
        <f t="shared" si="22"/>
        <v>0</v>
      </c>
    </row>
    <row r="88" spans="1:30" x14ac:dyDescent="0.35">
      <c r="B88" s="62" t="s">
        <v>76</v>
      </c>
      <c r="F88" s="281">
        <f>SUMPRODUCT(Coverage_Rates_Tables,'Data store'!B7:K7)</f>
        <v>0</v>
      </c>
      <c r="H88" s="281">
        <f t="shared" ref="H88:Q88" si="24">SUMPRODUCT(U78:U80,U84:U86)</f>
        <v>0</v>
      </c>
      <c r="I88" s="281">
        <f t="shared" si="24"/>
        <v>0</v>
      </c>
      <c r="J88" s="281">
        <f t="shared" si="24"/>
        <v>0</v>
      </c>
      <c r="K88" s="281">
        <f t="shared" si="24"/>
        <v>0</v>
      </c>
      <c r="L88" s="281">
        <f t="shared" si="24"/>
        <v>0</v>
      </c>
      <c r="M88" s="281">
        <f t="shared" si="24"/>
        <v>0</v>
      </c>
      <c r="N88" s="281">
        <f t="shared" si="24"/>
        <v>0</v>
      </c>
      <c r="O88" s="281">
        <f t="shared" si="24"/>
        <v>0</v>
      </c>
      <c r="P88" s="281">
        <f t="shared" si="24"/>
        <v>0</v>
      </c>
      <c r="Q88" s="281">
        <f t="shared" si="24"/>
        <v>0</v>
      </c>
      <c r="R88"/>
    </row>
    <row r="89" spans="1:30" x14ac:dyDescent="0.35">
      <c r="H89" s="67"/>
    </row>
    <row r="90" spans="1:30" ht="25.5" x14ac:dyDescent="0.55000000000000004">
      <c r="B90" s="41" t="s">
        <v>77</v>
      </c>
      <c r="H90" s="67"/>
    </row>
    <row r="91" spans="1:30" ht="29" x14ac:dyDescent="0.35">
      <c r="A91"/>
      <c r="B91" s="43"/>
      <c r="F91" s="59" t="s">
        <v>41</v>
      </c>
      <c r="H91" s="62" t="s">
        <v>42</v>
      </c>
      <c r="I91" s="62" t="s">
        <v>43</v>
      </c>
      <c r="J91" s="62" t="s">
        <v>44</v>
      </c>
      <c r="K91" s="62" t="s">
        <v>45</v>
      </c>
      <c r="L91" s="62" t="s">
        <v>46</v>
      </c>
      <c r="M91" s="62" t="s">
        <v>47</v>
      </c>
      <c r="N91" s="62" t="s">
        <v>48</v>
      </c>
      <c r="O91" s="62" t="s">
        <v>49</v>
      </c>
      <c r="P91" s="62" t="s">
        <v>50</v>
      </c>
      <c r="Q91" s="62" t="s">
        <v>51</v>
      </c>
    </row>
    <row r="92" spans="1:30" x14ac:dyDescent="0.35">
      <c r="B92" s="62" t="s">
        <v>78</v>
      </c>
      <c r="F92" s="268">
        <f>SUM(H92:Q92)</f>
        <v>31249195</v>
      </c>
      <c r="H92" s="268">
        <f t="shared" ref="H92:Q92" si="25">H21</f>
        <v>524221.1968790883</v>
      </c>
      <c r="I92" s="268">
        <f t="shared" si="25"/>
        <v>169145.90310529259</v>
      </c>
      <c r="J92" s="268">
        <f t="shared" si="25"/>
        <v>1030420.8757971231</v>
      </c>
      <c r="K92" s="268">
        <f t="shared" si="25"/>
        <v>812400.02421849605</v>
      </c>
      <c r="L92" s="268">
        <f t="shared" si="25"/>
        <v>15482531</v>
      </c>
      <c r="M92" s="268">
        <f t="shared" si="25"/>
        <v>1289047</v>
      </c>
      <c r="N92" s="268">
        <f t="shared" si="25"/>
        <v>1209107</v>
      </c>
      <c r="O92" s="268">
        <f t="shared" si="25"/>
        <v>4695290</v>
      </c>
      <c r="P92" s="268">
        <f t="shared" si="25"/>
        <v>5501116</v>
      </c>
      <c r="Q92" s="268">
        <f t="shared" si="25"/>
        <v>535916</v>
      </c>
    </row>
    <row r="93" spans="1:30" x14ac:dyDescent="0.35">
      <c r="B93" s="62" t="s">
        <v>79</v>
      </c>
      <c r="F93" s="268">
        <f>SUM(H93:Q93)</f>
        <v>31787797.828761429</v>
      </c>
      <c r="H93" s="268">
        <f t="shared" ref="H93:Q97" si="26">H92+H92*H$22</f>
        <v>526899.8693684967</v>
      </c>
      <c r="I93" s="268">
        <f t="shared" si="26"/>
        <v>173700.34511443303</v>
      </c>
      <c r="J93" s="268">
        <f t="shared" si="26"/>
        <v>1051174.9425091019</v>
      </c>
      <c r="K93" s="268">
        <f t="shared" si="26"/>
        <v>826680.90559628548</v>
      </c>
      <c r="L93" s="268">
        <f t="shared" si="26"/>
        <v>15745151.005362019</v>
      </c>
      <c r="M93" s="268">
        <f t="shared" si="26"/>
        <v>1308224.611994846</v>
      </c>
      <c r="N93" s="268">
        <f t="shared" si="26"/>
        <v>1220428.86692084</v>
      </c>
      <c r="O93" s="268">
        <f t="shared" si="26"/>
        <v>4782287.7134529576</v>
      </c>
      <c r="P93" s="268">
        <f t="shared" si="26"/>
        <v>5605543.4164424464</v>
      </c>
      <c r="Q93" s="268">
        <f t="shared" si="26"/>
        <v>547706.152</v>
      </c>
    </row>
    <row r="94" spans="1:30" x14ac:dyDescent="0.35">
      <c r="B94" s="62" t="s">
        <v>80</v>
      </c>
      <c r="F94" s="268">
        <f>SUM(H94:Q94)</f>
        <v>32335905.690734979</v>
      </c>
      <c r="H94" s="268">
        <f t="shared" si="26"/>
        <v>529592.22937445005</v>
      </c>
      <c r="I94" s="268">
        <f t="shared" si="26"/>
        <v>178377.42055207401</v>
      </c>
      <c r="J94" s="268">
        <f t="shared" si="26"/>
        <v>1072347.0241266428</v>
      </c>
      <c r="K94" s="268">
        <f t="shared" si="26"/>
        <v>841212.82533799263</v>
      </c>
      <c r="L94" s="268">
        <f t="shared" si="26"/>
        <v>16012225.661402039</v>
      </c>
      <c r="M94" s="268">
        <f t="shared" si="26"/>
        <v>1327687.5361635885</v>
      </c>
      <c r="N94" s="268">
        <f t="shared" si="26"/>
        <v>1231856.7498275051</v>
      </c>
      <c r="O94" s="268">
        <f t="shared" si="26"/>
        <v>4870897.3831740143</v>
      </c>
      <c r="P94" s="268">
        <f t="shared" si="26"/>
        <v>5711953.1734326733</v>
      </c>
      <c r="Q94" s="268">
        <f t="shared" si="26"/>
        <v>559755.68734399998</v>
      </c>
    </row>
    <row r="95" spans="1:30" x14ac:dyDescent="0.35">
      <c r="B95" s="62" t="s">
        <v>81</v>
      </c>
      <c r="F95" s="268">
        <f t="shared" ref="F95:F97" si="27">SUM(H95:Q95)</f>
        <v>32893688.793512125</v>
      </c>
      <c r="H95" s="268">
        <f t="shared" si="26"/>
        <v>532298.34683760372</v>
      </c>
      <c r="I95" s="268">
        <f t="shared" si="26"/>
        <v>183180.43145999269</v>
      </c>
      <c r="J95" s="268">
        <f t="shared" si="26"/>
        <v>1093945.5400339412</v>
      </c>
      <c r="K95" s="268">
        <f t="shared" si="26"/>
        <v>856000.19635473203</v>
      </c>
      <c r="L95" s="268">
        <f t="shared" si="26"/>
        <v>16283830.529433968</v>
      </c>
      <c r="M95" s="268">
        <f t="shared" si="26"/>
        <v>1347440.0171972036</v>
      </c>
      <c r="N95" s="268">
        <f t="shared" si="26"/>
        <v>1243391.6414351836</v>
      </c>
      <c r="O95" s="268">
        <f t="shared" si="26"/>
        <v>4961148.8766494188</v>
      </c>
      <c r="P95" s="268">
        <f t="shared" si="26"/>
        <v>5820382.9016445139</v>
      </c>
      <c r="Q95" s="268">
        <f t="shared" si="26"/>
        <v>572070.31246556796</v>
      </c>
    </row>
    <row r="96" spans="1:30" x14ac:dyDescent="0.35">
      <c r="B96" s="62" t="s">
        <v>82</v>
      </c>
      <c r="F96" s="268">
        <f t="shared" si="27"/>
        <v>33461320.428534973</v>
      </c>
      <c r="H96" s="268">
        <f t="shared" si="26"/>
        <v>535018.2920559966</v>
      </c>
      <c r="I96" s="268">
        <f t="shared" si="26"/>
        <v>188112.76879112227</v>
      </c>
      <c r="J96" s="268">
        <f t="shared" si="26"/>
        <v>1115979.0791929502</v>
      </c>
      <c r="K96" s="268">
        <f t="shared" si="26"/>
        <v>871047.50913056056</v>
      </c>
      <c r="L96" s="268">
        <f t="shared" si="26"/>
        <v>16560042.452468654</v>
      </c>
      <c r="M96" s="268">
        <f t="shared" si="26"/>
        <v>1367486.3629364485</v>
      </c>
      <c r="N96" s="268">
        <f t="shared" si="26"/>
        <v>1255034.5437546754</v>
      </c>
      <c r="O96" s="268">
        <f t="shared" si="26"/>
        <v>5053072.6147717088</v>
      </c>
      <c r="P96" s="268">
        <f t="shared" si="26"/>
        <v>5930870.9460930452</v>
      </c>
      <c r="Q96" s="268">
        <f t="shared" si="26"/>
        <v>584655.85933981044</v>
      </c>
    </row>
    <row r="97" spans="2:30" x14ac:dyDescent="0.35">
      <c r="B97" s="62" t="s">
        <v>83</v>
      </c>
      <c r="F97" s="268">
        <f t="shared" si="27"/>
        <v>34038977.027614541</v>
      </c>
      <c r="H97" s="268">
        <f t="shared" si="26"/>
        <v>537752.13568687753</v>
      </c>
      <c r="I97" s="268">
        <f t="shared" si="26"/>
        <v>193177.91480358399</v>
      </c>
      <c r="J97" s="268">
        <f t="shared" si="26"/>
        <v>1138456.4035589052</v>
      </c>
      <c r="K97" s="268">
        <f t="shared" si="26"/>
        <v>886359.33308610355</v>
      </c>
      <c r="L97" s="268">
        <f t="shared" si="26"/>
        <v>16840939.576954473</v>
      </c>
      <c r="M97" s="268">
        <f t="shared" si="26"/>
        <v>1387830.9453113645</v>
      </c>
      <c r="N97" s="268">
        <f t="shared" si="26"/>
        <v>1266786.4681794348</v>
      </c>
      <c r="O97" s="268">
        <f t="shared" si="26"/>
        <v>5146699.5820936197</v>
      </c>
      <c r="P97" s="268">
        <f t="shared" si="26"/>
        <v>6043456.379694893</v>
      </c>
      <c r="Q97" s="268">
        <f t="shared" si="26"/>
        <v>597518.28824528633</v>
      </c>
    </row>
    <row r="98" spans="2:30" x14ac:dyDescent="0.35">
      <c r="H98" s="282"/>
    </row>
    <row r="99" spans="2:30" ht="29" x14ac:dyDescent="0.35">
      <c r="F99" s="59" t="s">
        <v>41</v>
      </c>
      <c r="H99" s="62" t="s">
        <v>42</v>
      </c>
      <c r="I99" s="62" t="s">
        <v>43</v>
      </c>
      <c r="J99" s="62" t="s">
        <v>44</v>
      </c>
      <c r="K99" s="62" t="s">
        <v>45</v>
      </c>
      <c r="L99" s="62" t="s">
        <v>46</v>
      </c>
      <c r="M99" s="62" t="s">
        <v>47</v>
      </c>
      <c r="N99" s="62" t="s">
        <v>48</v>
      </c>
      <c r="O99" s="62" t="s">
        <v>49</v>
      </c>
      <c r="P99" s="62" t="s">
        <v>50</v>
      </c>
      <c r="Q99" s="62" t="s">
        <v>51</v>
      </c>
      <c r="U99" s="43" t="s">
        <v>84</v>
      </c>
    </row>
    <row r="100" spans="2:30" x14ac:dyDescent="0.35">
      <c r="B100" s="68" t="s">
        <v>85</v>
      </c>
      <c r="F100" s="268">
        <f>SUM(H100:Q100)</f>
        <v>0</v>
      </c>
      <c r="H100" s="283">
        <f t="shared" ref="H100:Q101" si="28">IF(Switch_Prev_Incidence="Incidence",0,H92*U100)</f>
        <v>0</v>
      </c>
      <c r="I100" s="283">
        <f t="shared" si="28"/>
        <v>0</v>
      </c>
      <c r="J100" s="283">
        <f t="shared" si="28"/>
        <v>0</v>
      </c>
      <c r="K100" s="283">
        <f t="shared" si="28"/>
        <v>0</v>
      </c>
      <c r="L100" s="283">
        <f t="shared" si="28"/>
        <v>0</v>
      </c>
      <c r="M100" s="283">
        <f t="shared" si="28"/>
        <v>0</v>
      </c>
      <c r="N100" s="283">
        <f t="shared" si="28"/>
        <v>0</v>
      </c>
      <c r="O100" s="283">
        <f t="shared" si="28"/>
        <v>0</v>
      </c>
      <c r="P100" s="283">
        <f t="shared" si="28"/>
        <v>0</v>
      </c>
      <c r="Q100" s="283">
        <f t="shared" si="28"/>
        <v>0</v>
      </c>
      <c r="U100" s="284">
        <f t="shared" ref="U100:AD100" si="29">U27</f>
        <v>0</v>
      </c>
      <c r="V100" s="284">
        <f t="shared" si="29"/>
        <v>0</v>
      </c>
      <c r="W100" s="284">
        <f t="shared" si="29"/>
        <v>0</v>
      </c>
      <c r="X100" s="284">
        <f t="shared" si="29"/>
        <v>0</v>
      </c>
      <c r="Y100" s="284">
        <f t="shared" si="29"/>
        <v>0</v>
      </c>
      <c r="Z100" s="284">
        <f t="shared" si="29"/>
        <v>0</v>
      </c>
      <c r="AA100" s="284">
        <f t="shared" si="29"/>
        <v>0</v>
      </c>
      <c r="AB100" s="284">
        <f t="shared" si="29"/>
        <v>0</v>
      </c>
      <c r="AC100" s="284">
        <f t="shared" si="29"/>
        <v>0</v>
      </c>
      <c r="AD100" s="284">
        <f t="shared" si="29"/>
        <v>0</v>
      </c>
    </row>
    <row r="101" spans="2:30" x14ac:dyDescent="0.35">
      <c r="B101" s="68" t="s">
        <v>86</v>
      </c>
      <c r="F101" s="268">
        <f>SUM(H101:Q101)</f>
        <v>0</v>
      </c>
      <c r="H101" s="283">
        <f t="shared" si="28"/>
        <v>0</v>
      </c>
      <c r="I101" s="283">
        <f t="shared" si="28"/>
        <v>0</v>
      </c>
      <c r="J101" s="283">
        <f t="shared" si="28"/>
        <v>0</v>
      </c>
      <c r="K101" s="283">
        <f t="shared" si="28"/>
        <v>0</v>
      </c>
      <c r="L101" s="283">
        <f t="shared" si="28"/>
        <v>0</v>
      </c>
      <c r="M101" s="283">
        <f t="shared" si="28"/>
        <v>0</v>
      </c>
      <c r="N101" s="283">
        <f t="shared" si="28"/>
        <v>0</v>
      </c>
      <c r="O101" s="283">
        <f t="shared" si="28"/>
        <v>0</v>
      </c>
      <c r="P101" s="283">
        <f t="shared" si="28"/>
        <v>0</v>
      </c>
      <c r="Q101" s="283">
        <f t="shared" si="28"/>
        <v>0</v>
      </c>
      <c r="U101" s="284">
        <f t="shared" ref="U101:AD105" si="30">IF(AND(Switch_epi_annual_increase="no",Switch_Prev_Incidence="Prevalence"),U100*(1+$F$31),U$100)</f>
        <v>0</v>
      </c>
      <c r="V101" s="284">
        <f t="shared" si="30"/>
        <v>0</v>
      </c>
      <c r="W101" s="284">
        <f t="shared" si="30"/>
        <v>0</v>
      </c>
      <c r="X101" s="284">
        <f t="shared" si="30"/>
        <v>0</v>
      </c>
      <c r="Y101" s="284">
        <f t="shared" si="30"/>
        <v>0</v>
      </c>
      <c r="Z101" s="284">
        <f t="shared" si="30"/>
        <v>0</v>
      </c>
      <c r="AA101" s="284">
        <f t="shared" si="30"/>
        <v>0</v>
      </c>
      <c r="AB101" s="284">
        <f t="shared" si="30"/>
        <v>0</v>
      </c>
      <c r="AC101" s="284">
        <f t="shared" si="30"/>
        <v>0</v>
      </c>
      <c r="AD101" s="284">
        <f t="shared" si="30"/>
        <v>0</v>
      </c>
    </row>
    <row r="102" spans="2:30" x14ac:dyDescent="0.35">
      <c r="B102" s="68" t="s">
        <v>87</v>
      </c>
      <c r="F102" s="268">
        <f>SUM(H102:Q102)</f>
        <v>0</v>
      </c>
      <c r="H102" s="283">
        <f t="shared" ref="H102:Q105" si="31">IF(Switch_Prev_Incidence="Incidence",0,IF(Switch_Prev_Incidence="Incidence with bolus of prevalent patients",0,H94*U102))</f>
        <v>0</v>
      </c>
      <c r="I102" s="283">
        <f t="shared" si="31"/>
        <v>0</v>
      </c>
      <c r="J102" s="283">
        <f t="shared" si="31"/>
        <v>0</v>
      </c>
      <c r="K102" s="283">
        <f t="shared" si="31"/>
        <v>0</v>
      </c>
      <c r="L102" s="283">
        <f t="shared" si="31"/>
        <v>0</v>
      </c>
      <c r="M102" s="283">
        <f t="shared" si="31"/>
        <v>0</v>
      </c>
      <c r="N102" s="283">
        <f t="shared" si="31"/>
        <v>0</v>
      </c>
      <c r="O102" s="283">
        <f t="shared" si="31"/>
        <v>0</v>
      </c>
      <c r="P102" s="283">
        <f t="shared" si="31"/>
        <v>0</v>
      </c>
      <c r="Q102" s="283">
        <f t="shared" si="31"/>
        <v>0</v>
      </c>
      <c r="U102" s="284">
        <f t="shared" si="30"/>
        <v>0</v>
      </c>
      <c r="V102" s="284">
        <f t="shared" si="30"/>
        <v>0</v>
      </c>
      <c r="W102" s="284">
        <f t="shared" si="30"/>
        <v>0</v>
      </c>
      <c r="X102" s="284">
        <f t="shared" si="30"/>
        <v>0</v>
      </c>
      <c r="Y102" s="284">
        <f t="shared" si="30"/>
        <v>0</v>
      </c>
      <c r="Z102" s="284">
        <f t="shared" si="30"/>
        <v>0</v>
      </c>
      <c r="AA102" s="284">
        <f t="shared" si="30"/>
        <v>0</v>
      </c>
      <c r="AB102" s="284">
        <f t="shared" si="30"/>
        <v>0</v>
      </c>
      <c r="AC102" s="284">
        <f t="shared" si="30"/>
        <v>0</v>
      </c>
      <c r="AD102" s="284">
        <f t="shared" si="30"/>
        <v>0</v>
      </c>
    </row>
    <row r="103" spans="2:30" x14ac:dyDescent="0.35">
      <c r="B103" s="68" t="s">
        <v>88</v>
      </c>
      <c r="F103" s="268">
        <f t="shared" ref="F103:F105" si="32">SUM(H103:Q103)</f>
        <v>0</v>
      </c>
      <c r="H103" s="283">
        <f t="shared" si="31"/>
        <v>0</v>
      </c>
      <c r="I103" s="283">
        <f t="shared" si="31"/>
        <v>0</v>
      </c>
      <c r="J103" s="283">
        <f t="shared" si="31"/>
        <v>0</v>
      </c>
      <c r="K103" s="283">
        <f t="shared" si="31"/>
        <v>0</v>
      </c>
      <c r="L103" s="283">
        <f t="shared" si="31"/>
        <v>0</v>
      </c>
      <c r="M103" s="283">
        <f t="shared" si="31"/>
        <v>0</v>
      </c>
      <c r="N103" s="283">
        <f t="shared" si="31"/>
        <v>0</v>
      </c>
      <c r="O103" s="283">
        <f t="shared" si="31"/>
        <v>0</v>
      </c>
      <c r="P103" s="283">
        <f t="shared" si="31"/>
        <v>0</v>
      </c>
      <c r="Q103" s="283">
        <f t="shared" si="31"/>
        <v>0</v>
      </c>
      <c r="U103" s="284">
        <f t="shared" si="30"/>
        <v>0</v>
      </c>
      <c r="V103" s="284">
        <f t="shared" si="30"/>
        <v>0</v>
      </c>
      <c r="W103" s="284">
        <f t="shared" si="30"/>
        <v>0</v>
      </c>
      <c r="X103" s="284">
        <f t="shared" si="30"/>
        <v>0</v>
      </c>
      <c r="Y103" s="284">
        <f t="shared" si="30"/>
        <v>0</v>
      </c>
      <c r="Z103" s="284">
        <f t="shared" si="30"/>
        <v>0</v>
      </c>
      <c r="AA103" s="284">
        <f t="shared" si="30"/>
        <v>0</v>
      </c>
      <c r="AB103" s="284">
        <f t="shared" si="30"/>
        <v>0</v>
      </c>
      <c r="AC103" s="284">
        <f t="shared" si="30"/>
        <v>0</v>
      </c>
      <c r="AD103" s="284">
        <f t="shared" si="30"/>
        <v>0</v>
      </c>
    </row>
    <row r="104" spans="2:30" x14ac:dyDescent="0.35">
      <c r="B104" s="68" t="s">
        <v>89</v>
      </c>
      <c r="F104" s="268">
        <f t="shared" si="32"/>
        <v>0</v>
      </c>
      <c r="H104" s="283">
        <f t="shared" si="31"/>
        <v>0</v>
      </c>
      <c r="I104" s="283">
        <f t="shared" si="31"/>
        <v>0</v>
      </c>
      <c r="J104" s="283">
        <f t="shared" si="31"/>
        <v>0</v>
      </c>
      <c r="K104" s="283">
        <f t="shared" si="31"/>
        <v>0</v>
      </c>
      <c r="L104" s="283">
        <f t="shared" si="31"/>
        <v>0</v>
      </c>
      <c r="M104" s="283">
        <f t="shared" si="31"/>
        <v>0</v>
      </c>
      <c r="N104" s="283">
        <f t="shared" si="31"/>
        <v>0</v>
      </c>
      <c r="O104" s="283">
        <f t="shared" si="31"/>
        <v>0</v>
      </c>
      <c r="P104" s="283">
        <f t="shared" si="31"/>
        <v>0</v>
      </c>
      <c r="Q104" s="283">
        <f t="shared" si="31"/>
        <v>0</v>
      </c>
      <c r="U104" s="284">
        <f t="shared" si="30"/>
        <v>0</v>
      </c>
      <c r="V104" s="284">
        <f t="shared" si="30"/>
        <v>0</v>
      </c>
      <c r="W104" s="284">
        <f t="shared" si="30"/>
        <v>0</v>
      </c>
      <c r="X104" s="284">
        <f t="shared" si="30"/>
        <v>0</v>
      </c>
      <c r="Y104" s="284">
        <f t="shared" si="30"/>
        <v>0</v>
      </c>
      <c r="Z104" s="284">
        <f t="shared" si="30"/>
        <v>0</v>
      </c>
      <c r="AA104" s="284">
        <f t="shared" si="30"/>
        <v>0</v>
      </c>
      <c r="AB104" s="284">
        <f t="shared" si="30"/>
        <v>0</v>
      </c>
      <c r="AC104" s="284">
        <f t="shared" si="30"/>
        <v>0</v>
      </c>
      <c r="AD104" s="284">
        <f t="shared" si="30"/>
        <v>0</v>
      </c>
    </row>
    <row r="105" spans="2:30" x14ac:dyDescent="0.35">
      <c r="B105" s="68" t="s">
        <v>90</v>
      </c>
      <c r="F105" s="268">
        <f t="shared" si="32"/>
        <v>0</v>
      </c>
      <c r="H105" s="283">
        <f t="shared" si="31"/>
        <v>0</v>
      </c>
      <c r="I105" s="283">
        <f t="shared" si="31"/>
        <v>0</v>
      </c>
      <c r="J105" s="283">
        <f t="shared" si="31"/>
        <v>0</v>
      </c>
      <c r="K105" s="283">
        <f t="shared" si="31"/>
        <v>0</v>
      </c>
      <c r="L105" s="283">
        <f t="shared" si="31"/>
        <v>0</v>
      </c>
      <c r="M105" s="283">
        <f t="shared" si="31"/>
        <v>0</v>
      </c>
      <c r="N105" s="283">
        <f t="shared" si="31"/>
        <v>0</v>
      </c>
      <c r="O105" s="283">
        <f t="shared" si="31"/>
        <v>0</v>
      </c>
      <c r="P105" s="283">
        <f t="shared" si="31"/>
        <v>0</v>
      </c>
      <c r="Q105" s="283">
        <f t="shared" si="31"/>
        <v>0</v>
      </c>
      <c r="U105" s="284">
        <f t="shared" si="30"/>
        <v>0</v>
      </c>
      <c r="V105" s="284">
        <f t="shared" si="30"/>
        <v>0</v>
      </c>
      <c r="W105" s="284">
        <f t="shared" si="30"/>
        <v>0</v>
      </c>
      <c r="X105" s="284">
        <f t="shared" si="30"/>
        <v>0</v>
      </c>
      <c r="Y105" s="284">
        <f t="shared" si="30"/>
        <v>0</v>
      </c>
      <c r="Z105" s="284">
        <f t="shared" si="30"/>
        <v>0</v>
      </c>
      <c r="AA105" s="284">
        <f t="shared" si="30"/>
        <v>0</v>
      </c>
      <c r="AB105" s="284">
        <f t="shared" si="30"/>
        <v>0</v>
      </c>
      <c r="AC105" s="284">
        <f t="shared" si="30"/>
        <v>0</v>
      </c>
      <c r="AD105" s="284">
        <f t="shared" si="30"/>
        <v>0</v>
      </c>
    </row>
    <row r="106" spans="2:30" x14ac:dyDescent="0.35">
      <c r="B106" s="68"/>
      <c r="U106" s="43" t="s">
        <v>91</v>
      </c>
    </row>
    <row r="107" spans="2:30" x14ac:dyDescent="0.35">
      <c r="B107" s="68" t="s">
        <v>92</v>
      </c>
      <c r="F107" s="268">
        <f>SUM(H107:Q107)</f>
        <v>0</v>
      </c>
      <c r="H107" s="268">
        <f t="shared" ref="H107:Q112" si="33">IF(Switch_Prev_Incidence="prevalence",0,H92*U107)</f>
        <v>0</v>
      </c>
      <c r="I107" s="268">
        <f t="shared" si="33"/>
        <v>0</v>
      </c>
      <c r="J107" s="268">
        <f t="shared" si="33"/>
        <v>0</v>
      </c>
      <c r="K107" s="268">
        <f t="shared" si="33"/>
        <v>0</v>
      </c>
      <c r="L107" s="268">
        <f t="shared" si="33"/>
        <v>0</v>
      </c>
      <c r="M107" s="268">
        <f t="shared" si="33"/>
        <v>0</v>
      </c>
      <c r="N107" s="268">
        <f t="shared" si="33"/>
        <v>0</v>
      </c>
      <c r="O107" s="268">
        <f t="shared" si="33"/>
        <v>0</v>
      </c>
      <c r="P107" s="268">
        <f t="shared" si="33"/>
        <v>0</v>
      </c>
      <c r="Q107" s="268">
        <f t="shared" si="33"/>
        <v>0</v>
      </c>
      <c r="U107" s="284">
        <f t="shared" ref="U107:AD107" si="34">U28</f>
        <v>0</v>
      </c>
      <c r="V107" s="284">
        <f t="shared" si="34"/>
        <v>0</v>
      </c>
      <c r="W107" s="284">
        <f t="shared" si="34"/>
        <v>0</v>
      </c>
      <c r="X107" s="284">
        <f t="shared" si="34"/>
        <v>0</v>
      </c>
      <c r="Y107" s="284">
        <f t="shared" si="34"/>
        <v>0</v>
      </c>
      <c r="Z107" s="284">
        <f t="shared" si="34"/>
        <v>0</v>
      </c>
      <c r="AA107" s="284">
        <f t="shared" si="34"/>
        <v>0</v>
      </c>
      <c r="AB107" s="284">
        <f t="shared" si="34"/>
        <v>0</v>
      </c>
      <c r="AC107" s="284">
        <f t="shared" si="34"/>
        <v>0</v>
      </c>
      <c r="AD107" s="284">
        <f t="shared" si="34"/>
        <v>0</v>
      </c>
    </row>
    <row r="108" spans="2:30" x14ac:dyDescent="0.35">
      <c r="B108" s="62" t="s">
        <v>93</v>
      </c>
      <c r="F108" s="268">
        <f t="shared" ref="F108:F112" si="35">SUM(H108:Q108)</f>
        <v>0</v>
      </c>
      <c r="H108" s="268">
        <f t="shared" si="33"/>
        <v>0</v>
      </c>
      <c r="I108" s="268">
        <f t="shared" si="33"/>
        <v>0</v>
      </c>
      <c r="J108" s="268">
        <f t="shared" si="33"/>
        <v>0</v>
      </c>
      <c r="K108" s="268">
        <f t="shared" si="33"/>
        <v>0</v>
      </c>
      <c r="L108" s="268">
        <f t="shared" si="33"/>
        <v>0</v>
      </c>
      <c r="M108" s="268">
        <f t="shared" si="33"/>
        <v>0</v>
      </c>
      <c r="N108" s="268">
        <f t="shared" si="33"/>
        <v>0</v>
      </c>
      <c r="O108" s="268">
        <f t="shared" si="33"/>
        <v>0</v>
      </c>
      <c r="P108" s="268">
        <f t="shared" si="33"/>
        <v>0</v>
      </c>
      <c r="Q108" s="268">
        <f t="shared" si="33"/>
        <v>0</v>
      </c>
      <c r="U108" s="284">
        <f t="shared" ref="U108:AD112" si="36">IF(Switch_epi_annual_increase="yes",U$107,U107*(1+$F$31))</f>
        <v>0</v>
      </c>
      <c r="V108" s="284">
        <f t="shared" si="36"/>
        <v>0</v>
      </c>
      <c r="W108" s="284">
        <f t="shared" si="36"/>
        <v>0</v>
      </c>
      <c r="X108" s="284">
        <f t="shared" si="36"/>
        <v>0</v>
      </c>
      <c r="Y108" s="284">
        <f t="shared" si="36"/>
        <v>0</v>
      </c>
      <c r="Z108" s="284">
        <f t="shared" si="36"/>
        <v>0</v>
      </c>
      <c r="AA108" s="284">
        <f t="shared" si="36"/>
        <v>0</v>
      </c>
      <c r="AB108" s="284">
        <f t="shared" si="36"/>
        <v>0</v>
      </c>
      <c r="AC108" s="284">
        <f t="shared" si="36"/>
        <v>0</v>
      </c>
      <c r="AD108" s="284">
        <f t="shared" si="36"/>
        <v>0</v>
      </c>
    </row>
    <row r="109" spans="2:30" x14ac:dyDescent="0.35">
      <c r="B109" s="62" t="s">
        <v>94</v>
      </c>
      <c r="F109" s="268">
        <f t="shared" si="35"/>
        <v>0</v>
      </c>
      <c r="H109" s="268">
        <f t="shared" si="33"/>
        <v>0</v>
      </c>
      <c r="I109" s="268">
        <f t="shared" si="33"/>
        <v>0</v>
      </c>
      <c r="J109" s="268">
        <f t="shared" si="33"/>
        <v>0</v>
      </c>
      <c r="K109" s="268">
        <f t="shared" si="33"/>
        <v>0</v>
      </c>
      <c r="L109" s="268">
        <f t="shared" si="33"/>
        <v>0</v>
      </c>
      <c r="M109" s="268">
        <f t="shared" si="33"/>
        <v>0</v>
      </c>
      <c r="N109" s="268">
        <f t="shared" si="33"/>
        <v>0</v>
      </c>
      <c r="O109" s="268">
        <f t="shared" si="33"/>
        <v>0</v>
      </c>
      <c r="P109" s="268">
        <f t="shared" si="33"/>
        <v>0</v>
      </c>
      <c r="Q109" s="268">
        <f t="shared" si="33"/>
        <v>0</v>
      </c>
      <c r="U109" s="284">
        <f t="shared" si="36"/>
        <v>0</v>
      </c>
      <c r="V109" s="284">
        <f t="shared" si="36"/>
        <v>0</v>
      </c>
      <c r="W109" s="284">
        <f t="shared" si="36"/>
        <v>0</v>
      </c>
      <c r="X109" s="284">
        <f t="shared" si="36"/>
        <v>0</v>
      </c>
      <c r="Y109" s="284">
        <f t="shared" si="36"/>
        <v>0</v>
      </c>
      <c r="Z109" s="284">
        <f t="shared" si="36"/>
        <v>0</v>
      </c>
      <c r="AA109" s="284">
        <f t="shared" si="36"/>
        <v>0</v>
      </c>
      <c r="AB109" s="284">
        <f t="shared" si="36"/>
        <v>0</v>
      </c>
      <c r="AC109" s="284">
        <f t="shared" si="36"/>
        <v>0</v>
      </c>
      <c r="AD109" s="284">
        <f t="shared" si="36"/>
        <v>0</v>
      </c>
    </row>
    <row r="110" spans="2:30" x14ac:dyDescent="0.35">
      <c r="B110" s="62" t="s">
        <v>95</v>
      </c>
      <c r="F110" s="268">
        <f>SUM(H110:Q110)</f>
        <v>0</v>
      </c>
      <c r="H110" s="268">
        <f t="shared" si="33"/>
        <v>0</v>
      </c>
      <c r="I110" s="268">
        <f t="shared" si="33"/>
        <v>0</v>
      </c>
      <c r="J110" s="268">
        <f t="shared" si="33"/>
        <v>0</v>
      </c>
      <c r="K110" s="268">
        <f t="shared" si="33"/>
        <v>0</v>
      </c>
      <c r="L110" s="268">
        <f t="shared" si="33"/>
        <v>0</v>
      </c>
      <c r="M110" s="268">
        <f t="shared" si="33"/>
        <v>0</v>
      </c>
      <c r="N110" s="268">
        <f t="shared" si="33"/>
        <v>0</v>
      </c>
      <c r="O110" s="268">
        <f t="shared" si="33"/>
        <v>0</v>
      </c>
      <c r="P110" s="268">
        <f t="shared" si="33"/>
        <v>0</v>
      </c>
      <c r="Q110" s="268">
        <f t="shared" si="33"/>
        <v>0</v>
      </c>
      <c r="U110" s="284">
        <f t="shared" si="36"/>
        <v>0</v>
      </c>
      <c r="V110" s="284">
        <f t="shared" si="36"/>
        <v>0</v>
      </c>
      <c r="W110" s="284">
        <f t="shared" si="36"/>
        <v>0</v>
      </c>
      <c r="X110" s="284">
        <f t="shared" si="36"/>
        <v>0</v>
      </c>
      <c r="Y110" s="284">
        <f t="shared" si="36"/>
        <v>0</v>
      </c>
      <c r="Z110" s="284">
        <f t="shared" si="36"/>
        <v>0</v>
      </c>
      <c r="AA110" s="284">
        <f t="shared" si="36"/>
        <v>0</v>
      </c>
      <c r="AB110" s="284">
        <f t="shared" si="36"/>
        <v>0</v>
      </c>
      <c r="AC110" s="284">
        <f t="shared" si="36"/>
        <v>0</v>
      </c>
      <c r="AD110" s="284">
        <f t="shared" si="36"/>
        <v>0</v>
      </c>
    </row>
    <row r="111" spans="2:30" x14ac:dyDescent="0.35">
      <c r="B111" s="62" t="s">
        <v>96</v>
      </c>
      <c r="F111" s="268">
        <f t="shared" si="35"/>
        <v>0</v>
      </c>
      <c r="H111" s="268">
        <f t="shared" si="33"/>
        <v>0</v>
      </c>
      <c r="I111" s="268">
        <f t="shared" si="33"/>
        <v>0</v>
      </c>
      <c r="J111" s="268">
        <f t="shared" si="33"/>
        <v>0</v>
      </c>
      <c r="K111" s="268">
        <f t="shared" si="33"/>
        <v>0</v>
      </c>
      <c r="L111" s="268">
        <f t="shared" si="33"/>
        <v>0</v>
      </c>
      <c r="M111" s="268">
        <f t="shared" si="33"/>
        <v>0</v>
      </c>
      <c r="N111" s="268">
        <f t="shared" si="33"/>
        <v>0</v>
      </c>
      <c r="O111" s="268">
        <f t="shared" si="33"/>
        <v>0</v>
      </c>
      <c r="P111" s="268">
        <f t="shared" si="33"/>
        <v>0</v>
      </c>
      <c r="Q111" s="268">
        <f t="shared" si="33"/>
        <v>0</v>
      </c>
      <c r="U111" s="284">
        <f t="shared" si="36"/>
        <v>0</v>
      </c>
      <c r="V111" s="284">
        <f t="shared" si="36"/>
        <v>0</v>
      </c>
      <c r="W111" s="284">
        <f t="shared" si="36"/>
        <v>0</v>
      </c>
      <c r="X111" s="284">
        <f t="shared" si="36"/>
        <v>0</v>
      </c>
      <c r="Y111" s="284">
        <f t="shared" si="36"/>
        <v>0</v>
      </c>
      <c r="Z111" s="284">
        <f t="shared" si="36"/>
        <v>0</v>
      </c>
      <c r="AA111" s="284">
        <f t="shared" si="36"/>
        <v>0</v>
      </c>
      <c r="AB111" s="284">
        <f t="shared" si="36"/>
        <v>0</v>
      </c>
      <c r="AC111" s="284">
        <f t="shared" si="36"/>
        <v>0</v>
      </c>
      <c r="AD111" s="284">
        <f t="shared" si="36"/>
        <v>0</v>
      </c>
    </row>
    <row r="112" spans="2:30" x14ac:dyDescent="0.35">
      <c r="B112" s="62" t="s">
        <v>97</v>
      </c>
      <c r="F112" s="268">
        <f t="shared" si="35"/>
        <v>0</v>
      </c>
      <c r="H112" s="268">
        <f t="shared" si="33"/>
        <v>0</v>
      </c>
      <c r="I112" s="268">
        <f t="shared" si="33"/>
        <v>0</v>
      </c>
      <c r="J112" s="268">
        <f t="shared" si="33"/>
        <v>0</v>
      </c>
      <c r="K112" s="268">
        <f t="shared" si="33"/>
        <v>0</v>
      </c>
      <c r="L112" s="268">
        <f t="shared" si="33"/>
        <v>0</v>
      </c>
      <c r="M112" s="268">
        <f t="shared" si="33"/>
        <v>0</v>
      </c>
      <c r="N112" s="268">
        <f t="shared" si="33"/>
        <v>0</v>
      </c>
      <c r="O112" s="268">
        <f t="shared" si="33"/>
        <v>0</v>
      </c>
      <c r="P112" s="268">
        <f t="shared" si="33"/>
        <v>0</v>
      </c>
      <c r="Q112" s="268">
        <f t="shared" si="33"/>
        <v>0</v>
      </c>
      <c r="U112" s="284">
        <f t="shared" si="36"/>
        <v>0</v>
      </c>
      <c r="V112" s="284">
        <f t="shared" si="36"/>
        <v>0</v>
      </c>
      <c r="W112" s="284">
        <f t="shared" si="36"/>
        <v>0</v>
      </c>
      <c r="X112" s="284">
        <f t="shared" si="36"/>
        <v>0</v>
      </c>
      <c r="Y112" s="284">
        <f t="shared" si="36"/>
        <v>0</v>
      </c>
      <c r="Z112" s="284">
        <f t="shared" si="36"/>
        <v>0</v>
      </c>
      <c r="AA112" s="284">
        <f t="shared" si="36"/>
        <v>0</v>
      </c>
      <c r="AB112" s="284">
        <f t="shared" si="36"/>
        <v>0</v>
      </c>
      <c r="AC112" s="284">
        <f t="shared" si="36"/>
        <v>0</v>
      </c>
      <c r="AD112" s="284">
        <f t="shared" si="36"/>
        <v>0</v>
      </c>
    </row>
    <row r="113" spans="2:17" x14ac:dyDescent="0.35">
      <c r="F113" s="285"/>
      <c r="H113" s="285"/>
      <c r="I113" s="285"/>
      <c r="J113" s="285"/>
      <c r="K113" s="285"/>
      <c r="L113" s="285"/>
      <c r="M113" s="285"/>
      <c r="N113" s="285"/>
      <c r="O113" s="285"/>
      <c r="P113" s="285"/>
      <c r="Q113" s="285"/>
    </row>
    <row r="114" spans="2:17" x14ac:dyDescent="0.35">
      <c r="B114" s="62" t="s">
        <v>448</v>
      </c>
      <c r="G114" s="69"/>
      <c r="H114" s="69"/>
      <c r="I114" s="69"/>
      <c r="J114" s="69"/>
      <c r="K114" s="69"/>
      <c r="L114" s="69"/>
      <c r="M114" s="69"/>
      <c r="N114" s="69"/>
      <c r="O114" s="69"/>
      <c r="P114" s="69"/>
      <c r="Q114" s="69"/>
    </row>
    <row r="115" spans="2:17" x14ac:dyDescent="0.35">
      <c r="B115" s="62" t="s">
        <v>98</v>
      </c>
      <c r="F115" s="268">
        <f>SUM(H115:Q115)</f>
        <v>0</v>
      </c>
      <c r="H115" s="286">
        <f>H100+H107</f>
        <v>0</v>
      </c>
      <c r="I115" s="286">
        <f t="shared" ref="I115:Q115" si="37">I100+I107</f>
        <v>0</v>
      </c>
      <c r="J115" s="286">
        <f t="shared" si="37"/>
        <v>0</v>
      </c>
      <c r="K115" s="286">
        <f t="shared" si="37"/>
        <v>0</v>
      </c>
      <c r="L115" s="286">
        <f t="shared" si="37"/>
        <v>0</v>
      </c>
      <c r="M115" s="286">
        <f t="shared" si="37"/>
        <v>0</v>
      </c>
      <c r="N115" s="286">
        <f t="shared" si="37"/>
        <v>0</v>
      </c>
      <c r="O115" s="286">
        <f t="shared" si="37"/>
        <v>0</v>
      </c>
      <c r="P115" s="286">
        <f t="shared" si="37"/>
        <v>0</v>
      </c>
      <c r="Q115" s="286">
        <f t="shared" si="37"/>
        <v>0</v>
      </c>
    </row>
    <row r="116" spans="2:17" x14ac:dyDescent="0.35">
      <c r="B116" s="62" t="s">
        <v>99</v>
      </c>
      <c r="F116" s="268">
        <f t="shared" ref="F116:F120" si="38">SUM(H116:Q116)</f>
        <v>0</v>
      </c>
      <c r="H116" s="286">
        <f t="shared" ref="H116:Q120" si="39">H101+H108</f>
        <v>0</v>
      </c>
      <c r="I116" s="286">
        <f t="shared" si="39"/>
        <v>0</v>
      </c>
      <c r="J116" s="286">
        <f t="shared" si="39"/>
        <v>0</v>
      </c>
      <c r="K116" s="286">
        <f t="shared" si="39"/>
        <v>0</v>
      </c>
      <c r="L116" s="286">
        <f t="shared" si="39"/>
        <v>0</v>
      </c>
      <c r="M116" s="286">
        <f t="shared" si="39"/>
        <v>0</v>
      </c>
      <c r="N116" s="286">
        <f t="shared" si="39"/>
        <v>0</v>
      </c>
      <c r="O116" s="286">
        <f t="shared" si="39"/>
        <v>0</v>
      </c>
      <c r="P116" s="286">
        <f t="shared" si="39"/>
        <v>0</v>
      </c>
      <c r="Q116" s="286">
        <f t="shared" si="39"/>
        <v>0</v>
      </c>
    </row>
    <row r="117" spans="2:17" x14ac:dyDescent="0.35">
      <c r="B117" s="62" t="s">
        <v>100</v>
      </c>
      <c r="F117" s="268">
        <f t="shared" si="38"/>
        <v>0</v>
      </c>
      <c r="H117" s="286">
        <f t="shared" si="39"/>
        <v>0</v>
      </c>
      <c r="I117" s="286">
        <f t="shared" si="39"/>
        <v>0</v>
      </c>
      <c r="J117" s="286">
        <f t="shared" si="39"/>
        <v>0</v>
      </c>
      <c r="K117" s="286">
        <f t="shared" si="39"/>
        <v>0</v>
      </c>
      <c r="L117" s="286">
        <f t="shared" si="39"/>
        <v>0</v>
      </c>
      <c r="M117" s="286">
        <f t="shared" si="39"/>
        <v>0</v>
      </c>
      <c r="N117" s="286">
        <f t="shared" si="39"/>
        <v>0</v>
      </c>
      <c r="O117" s="286">
        <f t="shared" si="39"/>
        <v>0</v>
      </c>
      <c r="P117" s="286">
        <f t="shared" si="39"/>
        <v>0</v>
      </c>
      <c r="Q117" s="286">
        <f t="shared" si="39"/>
        <v>0</v>
      </c>
    </row>
    <row r="118" spans="2:17" x14ac:dyDescent="0.35">
      <c r="B118" s="62" t="s">
        <v>101</v>
      </c>
      <c r="F118" s="268">
        <f t="shared" si="38"/>
        <v>0</v>
      </c>
      <c r="H118" s="286">
        <f t="shared" si="39"/>
        <v>0</v>
      </c>
      <c r="I118" s="286">
        <f t="shared" si="39"/>
        <v>0</v>
      </c>
      <c r="J118" s="286">
        <f t="shared" si="39"/>
        <v>0</v>
      </c>
      <c r="K118" s="286">
        <f t="shared" si="39"/>
        <v>0</v>
      </c>
      <c r="L118" s="286">
        <f t="shared" si="39"/>
        <v>0</v>
      </c>
      <c r="M118" s="286">
        <f t="shared" si="39"/>
        <v>0</v>
      </c>
      <c r="N118" s="286">
        <f t="shared" si="39"/>
        <v>0</v>
      </c>
      <c r="O118" s="286">
        <f t="shared" si="39"/>
        <v>0</v>
      </c>
      <c r="P118" s="286">
        <f t="shared" si="39"/>
        <v>0</v>
      </c>
      <c r="Q118" s="286">
        <f t="shared" si="39"/>
        <v>0</v>
      </c>
    </row>
    <row r="119" spans="2:17" x14ac:dyDescent="0.35">
      <c r="B119" s="62" t="s">
        <v>102</v>
      </c>
      <c r="F119" s="268">
        <f t="shared" si="38"/>
        <v>0</v>
      </c>
      <c r="H119" s="286">
        <f t="shared" si="39"/>
        <v>0</v>
      </c>
      <c r="I119" s="286">
        <f t="shared" si="39"/>
        <v>0</v>
      </c>
      <c r="J119" s="286">
        <f t="shared" si="39"/>
        <v>0</v>
      </c>
      <c r="K119" s="286">
        <f t="shared" si="39"/>
        <v>0</v>
      </c>
      <c r="L119" s="286">
        <f t="shared" si="39"/>
        <v>0</v>
      </c>
      <c r="M119" s="286">
        <f t="shared" si="39"/>
        <v>0</v>
      </c>
      <c r="N119" s="286">
        <f t="shared" si="39"/>
        <v>0</v>
      </c>
      <c r="O119" s="286">
        <f t="shared" si="39"/>
        <v>0</v>
      </c>
      <c r="P119" s="286">
        <f t="shared" si="39"/>
        <v>0</v>
      </c>
      <c r="Q119" s="286">
        <f t="shared" si="39"/>
        <v>0</v>
      </c>
    </row>
    <row r="120" spans="2:17" x14ac:dyDescent="0.35">
      <c r="B120" s="62" t="s">
        <v>103</v>
      </c>
      <c r="F120" s="268">
        <f t="shared" si="38"/>
        <v>0</v>
      </c>
      <c r="H120" s="286">
        <f t="shared" si="39"/>
        <v>0</v>
      </c>
      <c r="I120" s="286">
        <f t="shared" si="39"/>
        <v>0</v>
      </c>
      <c r="J120" s="286">
        <f t="shared" si="39"/>
        <v>0</v>
      </c>
      <c r="K120" s="286">
        <f t="shared" si="39"/>
        <v>0</v>
      </c>
      <c r="L120" s="286">
        <f t="shared" si="39"/>
        <v>0</v>
      </c>
      <c r="M120" s="286">
        <f t="shared" si="39"/>
        <v>0</v>
      </c>
      <c r="N120" s="286">
        <f t="shared" si="39"/>
        <v>0</v>
      </c>
      <c r="O120" s="286">
        <f t="shared" si="39"/>
        <v>0</v>
      </c>
      <c r="P120" s="286">
        <f t="shared" si="39"/>
        <v>0</v>
      </c>
      <c r="Q120" s="286">
        <f t="shared" si="39"/>
        <v>0</v>
      </c>
    </row>
    <row r="121" spans="2:17" x14ac:dyDescent="0.35">
      <c r="F121" s="285"/>
      <c r="H121" s="287"/>
      <c r="I121" s="287"/>
      <c r="J121" s="287"/>
      <c r="K121" s="287"/>
      <c r="L121" s="287"/>
      <c r="M121" s="287"/>
      <c r="N121" s="287"/>
      <c r="O121" s="287"/>
      <c r="P121" s="287"/>
      <c r="Q121" s="287"/>
    </row>
    <row r="122" spans="2:17" x14ac:dyDescent="0.35">
      <c r="B122" s="62" t="s">
        <v>104</v>
      </c>
    </row>
    <row r="123" spans="2:17" x14ac:dyDescent="0.35">
      <c r="B123" s="62" t="s">
        <v>105</v>
      </c>
      <c r="F123" s="268">
        <f t="shared" ref="F123:F128" si="40">SUM(H123:Q123)</f>
        <v>0</v>
      </c>
      <c r="H123" s="286">
        <f>H100*$F$66+H107*$F$65</f>
        <v>0</v>
      </c>
      <c r="I123" s="286">
        <f t="shared" ref="I123:Q123" si="41">I100*$F$66+I107*$F$65</f>
        <v>0</v>
      </c>
      <c r="J123" s="286">
        <f t="shared" si="41"/>
        <v>0</v>
      </c>
      <c r="K123" s="286">
        <f t="shared" si="41"/>
        <v>0</v>
      </c>
      <c r="L123" s="286">
        <f t="shared" si="41"/>
        <v>0</v>
      </c>
      <c r="M123" s="286">
        <f t="shared" si="41"/>
        <v>0</v>
      </c>
      <c r="N123" s="286">
        <f t="shared" si="41"/>
        <v>0</v>
      </c>
      <c r="O123" s="286">
        <f t="shared" si="41"/>
        <v>0</v>
      </c>
      <c r="P123" s="286">
        <f t="shared" si="41"/>
        <v>0</v>
      </c>
      <c r="Q123" s="286">
        <f t="shared" si="41"/>
        <v>0</v>
      </c>
    </row>
    <row r="124" spans="2:17" x14ac:dyDescent="0.35">
      <c r="B124" s="62" t="s">
        <v>106</v>
      </c>
      <c r="D124" s="44"/>
      <c r="F124" s="268">
        <f t="shared" si="40"/>
        <v>0</v>
      </c>
      <c r="H124" s="286">
        <f t="shared" ref="H124:Q128" si="42">H101*$F$66+H108*$F$65</f>
        <v>0</v>
      </c>
      <c r="I124" s="286">
        <f t="shared" si="42"/>
        <v>0</v>
      </c>
      <c r="J124" s="286">
        <f t="shared" si="42"/>
        <v>0</v>
      </c>
      <c r="K124" s="286">
        <f t="shared" si="42"/>
        <v>0</v>
      </c>
      <c r="L124" s="286">
        <f t="shared" si="42"/>
        <v>0</v>
      </c>
      <c r="M124" s="286">
        <f t="shared" si="42"/>
        <v>0</v>
      </c>
      <c r="N124" s="286">
        <f t="shared" si="42"/>
        <v>0</v>
      </c>
      <c r="O124" s="286">
        <f t="shared" si="42"/>
        <v>0</v>
      </c>
      <c r="P124" s="286">
        <f t="shared" si="42"/>
        <v>0</v>
      </c>
      <c r="Q124" s="286">
        <f t="shared" si="42"/>
        <v>0</v>
      </c>
    </row>
    <row r="125" spans="2:17" x14ac:dyDescent="0.35">
      <c r="B125" s="62" t="s">
        <v>107</v>
      </c>
      <c r="D125" s="44"/>
      <c r="F125" s="268">
        <f t="shared" si="40"/>
        <v>0</v>
      </c>
      <c r="H125" s="286">
        <f t="shared" si="42"/>
        <v>0</v>
      </c>
      <c r="I125" s="286">
        <f t="shared" si="42"/>
        <v>0</v>
      </c>
      <c r="J125" s="286">
        <f t="shared" si="42"/>
        <v>0</v>
      </c>
      <c r="K125" s="286">
        <f t="shared" si="42"/>
        <v>0</v>
      </c>
      <c r="L125" s="286">
        <f t="shared" si="42"/>
        <v>0</v>
      </c>
      <c r="M125" s="286">
        <f t="shared" si="42"/>
        <v>0</v>
      </c>
      <c r="N125" s="286">
        <f t="shared" si="42"/>
        <v>0</v>
      </c>
      <c r="O125" s="286">
        <f t="shared" si="42"/>
        <v>0</v>
      </c>
      <c r="P125" s="286">
        <f t="shared" si="42"/>
        <v>0</v>
      </c>
      <c r="Q125" s="286">
        <f t="shared" si="42"/>
        <v>0</v>
      </c>
    </row>
    <row r="126" spans="2:17" x14ac:dyDescent="0.35">
      <c r="B126" s="62" t="s">
        <v>108</v>
      </c>
      <c r="D126" s="44"/>
      <c r="F126" s="268">
        <f t="shared" si="40"/>
        <v>0</v>
      </c>
      <c r="H126" s="286">
        <f t="shared" si="42"/>
        <v>0</v>
      </c>
      <c r="I126" s="286">
        <f t="shared" si="42"/>
        <v>0</v>
      </c>
      <c r="J126" s="286">
        <f t="shared" si="42"/>
        <v>0</v>
      </c>
      <c r="K126" s="286">
        <f t="shared" si="42"/>
        <v>0</v>
      </c>
      <c r="L126" s="286">
        <f t="shared" si="42"/>
        <v>0</v>
      </c>
      <c r="M126" s="286">
        <f t="shared" si="42"/>
        <v>0</v>
      </c>
      <c r="N126" s="286">
        <f t="shared" si="42"/>
        <v>0</v>
      </c>
      <c r="O126" s="286">
        <f t="shared" si="42"/>
        <v>0</v>
      </c>
      <c r="P126" s="286">
        <f t="shared" si="42"/>
        <v>0</v>
      </c>
      <c r="Q126" s="286">
        <f t="shared" si="42"/>
        <v>0</v>
      </c>
    </row>
    <row r="127" spans="2:17" x14ac:dyDescent="0.35">
      <c r="B127" s="62" t="s">
        <v>109</v>
      </c>
      <c r="F127" s="268">
        <f t="shared" si="40"/>
        <v>0</v>
      </c>
      <c r="H127" s="286">
        <f t="shared" si="42"/>
        <v>0</v>
      </c>
      <c r="I127" s="286">
        <f t="shared" si="42"/>
        <v>0</v>
      </c>
      <c r="J127" s="286">
        <f t="shared" si="42"/>
        <v>0</v>
      </c>
      <c r="K127" s="286">
        <f t="shared" si="42"/>
        <v>0</v>
      </c>
      <c r="L127" s="286">
        <f t="shared" si="42"/>
        <v>0</v>
      </c>
      <c r="M127" s="286">
        <f t="shared" si="42"/>
        <v>0</v>
      </c>
      <c r="N127" s="286">
        <f t="shared" si="42"/>
        <v>0</v>
      </c>
      <c r="O127" s="286">
        <f t="shared" si="42"/>
        <v>0</v>
      </c>
      <c r="P127" s="286">
        <f t="shared" si="42"/>
        <v>0</v>
      </c>
      <c r="Q127" s="286">
        <f t="shared" si="42"/>
        <v>0</v>
      </c>
    </row>
    <row r="128" spans="2:17" x14ac:dyDescent="0.35">
      <c r="B128" s="62" t="s">
        <v>110</v>
      </c>
      <c r="F128" s="268">
        <f t="shared" si="40"/>
        <v>0</v>
      </c>
      <c r="H128" s="286">
        <f t="shared" si="42"/>
        <v>0</v>
      </c>
      <c r="I128" s="286">
        <f t="shared" si="42"/>
        <v>0</v>
      </c>
      <c r="J128" s="286">
        <f t="shared" si="42"/>
        <v>0</v>
      </c>
      <c r="K128" s="286">
        <f t="shared" si="42"/>
        <v>0</v>
      </c>
      <c r="L128" s="286">
        <f t="shared" si="42"/>
        <v>0</v>
      </c>
      <c r="M128" s="286">
        <f t="shared" si="42"/>
        <v>0</v>
      </c>
      <c r="N128" s="286">
        <f t="shared" si="42"/>
        <v>0</v>
      </c>
      <c r="O128" s="286">
        <f t="shared" si="42"/>
        <v>0</v>
      </c>
      <c r="P128" s="286">
        <f t="shared" si="42"/>
        <v>0</v>
      </c>
      <c r="Q128" s="286">
        <f t="shared" si="42"/>
        <v>0</v>
      </c>
    </row>
    <row r="129" spans="2:17" x14ac:dyDescent="0.35">
      <c r="F129" s="285"/>
      <c r="H129" s="287"/>
      <c r="I129" s="287"/>
      <c r="J129" s="287"/>
      <c r="K129" s="287"/>
      <c r="L129" s="287"/>
      <c r="M129" s="287"/>
      <c r="N129" s="287"/>
      <c r="O129" s="287"/>
      <c r="P129" s="287"/>
      <c r="Q129" s="287"/>
    </row>
    <row r="130" spans="2:17" x14ac:dyDescent="0.35">
      <c r="B130" s="62" t="s">
        <v>449</v>
      </c>
    </row>
    <row r="131" spans="2:17" x14ac:dyDescent="0.35">
      <c r="B131" s="62" t="s">
        <v>105</v>
      </c>
      <c r="F131" s="268">
        <f>SUM(H131:Q131)</f>
        <v>0</v>
      </c>
      <c r="H131" s="286">
        <f t="shared" ref="H131:Q131" si="43">(IF(Switch_Prev_Incidence="Prevalence",H115*PRODUCT(U$53:U$62),
IF(Switch_Prev_Incidence="Incidence",H115*PRODUCT(U$40:U$49),
H100*PRODUCT(U$53:U$62)+H107*PRODUCT(U$40:U$49)
)))*U68*$U$75</f>
        <v>0</v>
      </c>
      <c r="I131" s="286">
        <f t="shared" si="43"/>
        <v>0</v>
      </c>
      <c r="J131" s="286">
        <f t="shared" si="43"/>
        <v>0</v>
      </c>
      <c r="K131" s="286">
        <f t="shared" si="43"/>
        <v>0</v>
      </c>
      <c r="L131" s="286">
        <f t="shared" si="43"/>
        <v>0</v>
      </c>
      <c r="M131" s="286">
        <f t="shared" si="43"/>
        <v>0</v>
      </c>
      <c r="N131" s="286">
        <f t="shared" si="43"/>
        <v>0</v>
      </c>
      <c r="O131" s="286">
        <f t="shared" si="43"/>
        <v>0</v>
      </c>
      <c r="P131" s="286">
        <f t="shared" si="43"/>
        <v>0</v>
      </c>
      <c r="Q131" s="286">
        <f t="shared" si="43"/>
        <v>0</v>
      </c>
    </row>
    <row r="132" spans="2:17" x14ac:dyDescent="0.35">
      <c r="B132" s="62" t="s">
        <v>106</v>
      </c>
      <c r="F132" s="268">
        <f>SUM(H132:Q132)</f>
        <v>0</v>
      </c>
      <c r="H132" s="286">
        <f t="shared" ref="H132:Q132" si="44">(IF(Switch_Prev_Incidence="Prevalence",H116*PRODUCT(U$53:U$62),
IF(Switch_Prev_Incidence="Incidence",H116*PRODUCT(U$40:U$49),
IF(Switch_Prev_Incidence="Incidence derived using prevalence",H101*PRODUCT(U$53:U$62)+H108*PRODUCT(U$40:U$49),
H100*PRODUCT(U$53:U$62)+H108*PRODUCT(U$40:U$49)))))*U69*$U$75</f>
        <v>0</v>
      </c>
      <c r="I132" s="286">
        <f t="shared" si="44"/>
        <v>0</v>
      </c>
      <c r="J132" s="286">
        <f t="shared" si="44"/>
        <v>0</v>
      </c>
      <c r="K132" s="286">
        <f t="shared" si="44"/>
        <v>0</v>
      </c>
      <c r="L132" s="286">
        <f t="shared" si="44"/>
        <v>0</v>
      </c>
      <c r="M132" s="286">
        <f t="shared" si="44"/>
        <v>0</v>
      </c>
      <c r="N132" s="286">
        <f t="shared" si="44"/>
        <v>0</v>
      </c>
      <c r="O132" s="286">
        <f t="shared" si="44"/>
        <v>0</v>
      </c>
      <c r="P132" s="286">
        <f t="shared" si="44"/>
        <v>0</v>
      </c>
      <c r="Q132" s="286">
        <f t="shared" si="44"/>
        <v>0</v>
      </c>
    </row>
    <row r="133" spans="2:17" x14ac:dyDescent="0.35">
      <c r="B133" s="62" t="s">
        <v>107</v>
      </c>
      <c r="F133" s="268">
        <f t="shared" ref="F133:F136" si="45">SUM(H133:Q133)</f>
        <v>0</v>
      </c>
      <c r="H133" s="286">
        <f t="shared" ref="H133:Q136" si="46">(IF(Switch_Prev_Incidence="Prevalence",H117*PRODUCT(U$53:U$62),
IF(Switch_Prev_Incidence="Incidence",H117*PRODUCT(U$40:U$49),
IF(Switch_Prev_Incidence="Incidence derived using prevalence",H102*PRODUCT(U$53:U$62)+H109*PRODUCT(U$40:U$49),
H117*PRODUCT(U$40:U$49)))
))*U70*$U$75</f>
        <v>0</v>
      </c>
      <c r="I133" s="286">
        <f t="shared" si="46"/>
        <v>0</v>
      </c>
      <c r="J133" s="286">
        <f t="shared" si="46"/>
        <v>0</v>
      </c>
      <c r="K133" s="286">
        <f t="shared" si="46"/>
        <v>0</v>
      </c>
      <c r="L133" s="286">
        <f t="shared" si="46"/>
        <v>0</v>
      </c>
      <c r="M133" s="286">
        <f t="shared" si="46"/>
        <v>0</v>
      </c>
      <c r="N133" s="286">
        <f t="shared" si="46"/>
        <v>0</v>
      </c>
      <c r="O133" s="286">
        <f t="shared" si="46"/>
        <v>0</v>
      </c>
      <c r="P133" s="286">
        <f t="shared" si="46"/>
        <v>0</v>
      </c>
      <c r="Q133" s="286">
        <f t="shared" si="46"/>
        <v>0</v>
      </c>
    </row>
    <row r="134" spans="2:17" x14ac:dyDescent="0.35">
      <c r="B134" s="62" t="s">
        <v>108</v>
      </c>
      <c r="F134" s="268">
        <f t="shared" si="45"/>
        <v>0</v>
      </c>
      <c r="H134" s="286">
        <f t="shared" si="46"/>
        <v>0</v>
      </c>
      <c r="I134" s="286">
        <f t="shared" si="46"/>
        <v>0</v>
      </c>
      <c r="J134" s="286">
        <f t="shared" si="46"/>
        <v>0</v>
      </c>
      <c r="K134" s="286">
        <f t="shared" si="46"/>
        <v>0</v>
      </c>
      <c r="L134" s="286">
        <f t="shared" si="46"/>
        <v>0</v>
      </c>
      <c r="M134" s="286">
        <f t="shared" si="46"/>
        <v>0</v>
      </c>
      <c r="N134" s="286">
        <f t="shared" si="46"/>
        <v>0</v>
      </c>
      <c r="O134" s="286">
        <f t="shared" si="46"/>
        <v>0</v>
      </c>
      <c r="P134" s="286">
        <f t="shared" si="46"/>
        <v>0</v>
      </c>
      <c r="Q134" s="286">
        <f t="shared" si="46"/>
        <v>0</v>
      </c>
    </row>
    <row r="135" spans="2:17" x14ac:dyDescent="0.35">
      <c r="B135" s="62" t="s">
        <v>109</v>
      </c>
      <c r="F135" s="268">
        <f t="shared" si="45"/>
        <v>0</v>
      </c>
      <c r="H135" s="286">
        <f t="shared" si="46"/>
        <v>0</v>
      </c>
      <c r="I135" s="286">
        <f t="shared" si="46"/>
        <v>0</v>
      </c>
      <c r="J135" s="286">
        <f t="shared" si="46"/>
        <v>0</v>
      </c>
      <c r="K135" s="286">
        <f t="shared" si="46"/>
        <v>0</v>
      </c>
      <c r="L135" s="286">
        <f t="shared" si="46"/>
        <v>0</v>
      </c>
      <c r="M135" s="286">
        <f t="shared" si="46"/>
        <v>0</v>
      </c>
      <c r="N135" s="286">
        <f t="shared" si="46"/>
        <v>0</v>
      </c>
      <c r="O135" s="286">
        <f t="shared" si="46"/>
        <v>0</v>
      </c>
      <c r="P135" s="286">
        <f t="shared" si="46"/>
        <v>0</v>
      </c>
      <c r="Q135" s="286">
        <f t="shared" si="46"/>
        <v>0</v>
      </c>
    </row>
    <row r="136" spans="2:17" x14ac:dyDescent="0.35">
      <c r="B136" s="62" t="s">
        <v>110</v>
      </c>
      <c r="F136" s="268">
        <f t="shared" si="45"/>
        <v>0</v>
      </c>
      <c r="H136" s="286">
        <f t="shared" si="46"/>
        <v>0</v>
      </c>
      <c r="I136" s="286">
        <f t="shared" si="46"/>
        <v>0</v>
      </c>
      <c r="J136" s="286">
        <f t="shared" si="46"/>
        <v>0</v>
      </c>
      <c r="K136" s="286">
        <f t="shared" si="46"/>
        <v>0</v>
      </c>
      <c r="L136" s="286">
        <f t="shared" si="46"/>
        <v>0</v>
      </c>
      <c r="M136" s="286">
        <f t="shared" si="46"/>
        <v>0</v>
      </c>
      <c r="N136" s="286">
        <f t="shared" si="46"/>
        <v>0</v>
      </c>
      <c r="O136" s="286">
        <f t="shared" si="46"/>
        <v>0</v>
      </c>
      <c r="P136" s="286">
        <f t="shared" si="46"/>
        <v>0</v>
      </c>
      <c r="Q136" s="286">
        <f t="shared" si="46"/>
        <v>0</v>
      </c>
    </row>
    <row r="138" spans="2:17" x14ac:dyDescent="0.35">
      <c r="B138" s="62" t="s">
        <v>111</v>
      </c>
    </row>
    <row r="139" spans="2:17" x14ac:dyDescent="0.35">
      <c r="B139" s="62" t="s">
        <v>105</v>
      </c>
      <c r="F139" s="268">
        <f>SUM(H139:Q139)</f>
        <v>0</v>
      </c>
      <c r="H139" s="268">
        <f>H131*H$88</f>
        <v>0</v>
      </c>
      <c r="I139" s="268">
        <f t="shared" ref="I139:Q139" si="47">I131*I$88</f>
        <v>0</v>
      </c>
      <c r="J139" s="268">
        <f t="shared" si="47"/>
        <v>0</v>
      </c>
      <c r="K139" s="268">
        <f t="shared" si="47"/>
        <v>0</v>
      </c>
      <c r="L139" s="268">
        <f>L131*L$88</f>
        <v>0</v>
      </c>
      <c r="M139" s="268">
        <f t="shared" si="47"/>
        <v>0</v>
      </c>
      <c r="N139" s="268">
        <f t="shared" si="47"/>
        <v>0</v>
      </c>
      <c r="O139" s="268">
        <f t="shared" si="47"/>
        <v>0</v>
      </c>
      <c r="P139" s="268">
        <f t="shared" si="47"/>
        <v>0</v>
      </c>
      <c r="Q139" s="268">
        <f t="shared" si="47"/>
        <v>0</v>
      </c>
    </row>
    <row r="140" spans="2:17" x14ac:dyDescent="0.35">
      <c r="B140" s="62" t="s">
        <v>106</v>
      </c>
      <c r="F140" s="268">
        <f t="shared" ref="F140:F144" si="48">SUM(H140:Q140)</f>
        <v>0</v>
      </c>
      <c r="H140" s="268">
        <f>H132*H$88</f>
        <v>0</v>
      </c>
      <c r="I140" s="268">
        <f t="shared" ref="H140:Q144" si="49">I132*I$88</f>
        <v>0</v>
      </c>
      <c r="J140" s="268">
        <f t="shared" si="49"/>
        <v>0</v>
      </c>
      <c r="K140" s="268">
        <f t="shared" si="49"/>
        <v>0</v>
      </c>
      <c r="L140" s="268">
        <f>L132*L$88</f>
        <v>0</v>
      </c>
      <c r="M140" s="268">
        <f t="shared" si="49"/>
        <v>0</v>
      </c>
      <c r="N140" s="268">
        <f t="shared" si="49"/>
        <v>0</v>
      </c>
      <c r="O140" s="268">
        <f t="shared" si="49"/>
        <v>0</v>
      </c>
      <c r="P140" s="268">
        <f t="shared" si="49"/>
        <v>0</v>
      </c>
      <c r="Q140" s="268">
        <f t="shared" si="49"/>
        <v>0</v>
      </c>
    </row>
    <row r="141" spans="2:17" x14ac:dyDescent="0.35">
      <c r="B141" s="62" t="s">
        <v>107</v>
      </c>
      <c r="F141" s="268">
        <f t="shared" si="48"/>
        <v>0</v>
      </c>
      <c r="H141" s="268">
        <f>H133*H$88</f>
        <v>0</v>
      </c>
      <c r="I141" s="268">
        <f>I133*I$88</f>
        <v>0</v>
      </c>
      <c r="J141" s="268">
        <f t="shared" si="49"/>
        <v>0</v>
      </c>
      <c r="K141" s="268">
        <f t="shared" si="49"/>
        <v>0</v>
      </c>
      <c r="L141" s="268">
        <f t="shared" si="49"/>
        <v>0</v>
      </c>
      <c r="M141" s="268">
        <f t="shared" si="49"/>
        <v>0</v>
      </c>
      <c r="N141" s="268">
        <f t="shared" si="49"/>
        <v>0</v>
      </c>
      <c r="O141" s="268">
        <f t="shared" si="49"/>
        <v>0</v>
      </c>
      <c r="P141" s="268">
        <f t="shared" si="49"/>
        <v>0</v>
      </c>
      <c r="Q141" s="268">
        <f t="shared" si="49"/>
        <v>0</v>
      </c>
    </row>
    <row r="142" spans="2:17" x14ac:dyDescent="0.35">
      <c r="B142" s="62" t="s">
        <v>108</v>
      </c>
      <c r="F142" s="268">
        <f t="shared" si="48"/>
        <v>0</v>
      </c>
      <c r="H142" s="268">
        <f t="shared" si="49"/>
        <v>0</v>
      </c>
      <c r="I142" s="268">
        <f t="shared" si="49"/>
        <v>0</v>
      </c>
      <c r="J142" s="268">
        <f t="shared" si="49"/>
        <v>0</v>
      </c>
      <c r="K142" s="268">
        <f t="shared" si="49"/>
        <v>0</v>
      </c>
      <c r="L142" s="268">
        <f t="shared" si="49"/>
        <v>0</v>
      </c>
      <c r="M142" s="268">
        <f t="shared" si="49"/>
        <v>0</v>
      </c>
      <c r="N142" s="268">
        <f t="shared" si="49"/>
        <v>0</v>
      </c>
      <c r="O142" s="268">
        <f t="shared" si="49"/>
        <v>0</v>
      </c>
      <c r="P142" s="268">
        <f t="shared" si="49"/>
        <v>0</v>
      </c>
      <c r="Q142" s="268">
        <f t="shared" si="49"/>
        <v>0</v>
      </c>
    </row>
    <row r="143" spans="2:17" x14ac:dyDescent="0.35">
      <c r="B143" s="62" t="s">
        <v>109</v>
      </c>
      <c r="F143" s="268">
        <f t="shared" si="48"/>
        <v>0</v>
      </c>
      <c r="H143" s="268">
        <f t="shared" si="49"/>
        <v>0</v>
      </c>
      <c r="I143" s="268">
        <f t="shared" si="49"/>
        <v>0</v>
      </c>
      <c r="J143" s="268">
        <f t="shared" si="49"/>
        <v>0</v>
      </c>
      <c r="K143" s="268">
        <f t="shared" si="49"/>
        <v>0</v>
      </c>
      <c r="L143" s="268">
        <f>L135*L$88</f>
        <v>0</v>
      </c>
      <c r="M143" s="268">
        <f t="shared" si="49"/>
        <v>0</v>
      </c>
      <c r="N143" s="268">
        <f t="shared" si="49"/>
        <v>0</v>
      </c>
      <c r="O143" s="268">
        <f t="shared" si="49"/>
        <v>0</v>
      </c>
      <c r="P143" s="268">
        <f t="shared" si="49"/>
        <v>0</v>
      </c>
      <c r="Q143" s="268">
        <f t="shared" si="49"/>
        <v>0</v>
      </c>
    </row>
    <row r="144" spans="2:17" x14ac:dyDescent="0.35">
      <c r="B144" s="62" t="s">
        <v>110</v>
      </c>
      <c r="F144" s="268">
        <f t="shared" si="48"/>
        <v>0</v>
      </c>
      <c r="H144" s="268">
        <f t="shared" si="49"/>
        <v>0</v>
      </c>
      <c r="I144" s="268">
        <f t="shared" si="49"/>
        <v>0</v>
      </c>
      <c r="J144" s="268">
        <f t="shared" si="49"/>
        <v>0</v>
      </c>
      <c r="K144" s="268">
        <f t="shared" si="49"/>
        <v>0</v>
      </c>
      <c r="L144" s="268">
        <f t="shared" si="49"/>
        <v>0</v>
      </c>
      <c r="M144" s="268">
        <f t="shared" si="49"/>
        <v>0</v>
      </c>
      <c r="N144" s="268">
        <f t="shared" si="49"/>
        <v>0</v>
      </c>
      <c r="O144" s="268">
        <f t="shared" si="49"/>
        <v>0</v>
      </c>
      <c r="P144" s="268">
        <f t="shared" si="49"/>
        <v>0</v>
      </c>
      <c r="Q144" s="268">
        <f t="shared" si="49"/>
        <v>0</v>
      </c>
    </row>
    <row r="146" s="43" customFormat="1" x14ac:dyDescent="0.35"/>
    <row r="147" s="43" customFormat="1" x14ac:dyDescent="0.35"/>
    <row r="148" s="43" customFormat="1" x14ac:dyDescent="0.35"/>
    <row r="149" s="43" customFormat="1" x14ac:dyDescent="0.35"/>
    <row r="150" s="43" customFormat="1" x14ac:dyDescent="0.35"/>
    <row r="151" s="43" customFormat="1" x14ac:dyDescent="0.35"/>
    <row r="152" s="43" customFormat="1" x14ac:dyDescent="0.35"/>
    <row r="153" s="43" customFormat="1" x14ac:dyDescent="0.35"/>
    <row r="154" s="43" customFormat="1" x14ac:dyDescent="0.35"/>
    <row r="155" s="43" customFormat="1" x14ac:dyDescent="0.35"/>
    <row r="156" s="43" customFormat="1" x14ac:dyDescent="0.35"/>
    <row r="157" s="43" customFormat="1" x14ac:dyDescent="0.35"/>
    <row r="158" s="43" customFormat="1" x14ac:dyDescent="0.35"/>
    <row r="159" s="43" customFormat="1" x14ac:dyDescent="0.35"/>
    <row r="160" s="43" customFormat="1" x14ac:dyDescent="0.35"/>
    <row r="161" s="43" customFormat="1" x14ac:dyDescent="0.35"/>
    <row r="162" s="43" customFormat="1" x14ac:dyDescent="0.35"/>
    <row r="163" s="43" customFormat="1" x14ac:dyDescent="0.35"/>
    <row r="164" s="43" customFormat="1" x14ac:dyDescent="0.35"/>
    <row r="165" s="43" customFormat="1" x14ac:dyDescent="0.35"/>
    <row r="166" s="43" customFormat="1" x14ac:dyDescent="0.35"/>
    <row r="167" s="43" customFormat="1" x14ac:dyDescent="0.35"/>
    <row r="168" s="43" customFormat="1" x14ac:dyDescent="0.35"/>
    <row r="169" s="43" customFormat="1" x14ac:dyDescent="0.35"/>
    <row r="170" s="43" customFormat="1" x14ac:dyDescent="0.35"/>
    <row r="171" s="43" customFormat="1" x14ac:dyDescent="0.35"/>
    <row r="172" s="43" customFormat="1" x14ac:dyDescent="0.35"/>
    <row r="173" s="43" customFormat="1" x14ac:dyDescent="0.35"/>
    <row r="174" s="43" customFormat="1" x14ac:dyDescent="0.35"/>
    <row r="175" s="43" customFormat="1" x14ac:dyDescent="0.35"/>
    <row r="176" s="43" customFormat="1" x14ac:dyDescent="0.35"/>
    <row r="177" s="43" customFormat="1" x14ac:dyDescent="0.35"/>
    <row r="178" s="43" customFormat="1" x14ac:dyDescent="0.35"/>
    <row r="179" s="43" customFormat="1" x14ac:dyDescent="0.35"/>
    <row r="180" s="43" customFormat="1" x14ac:dyDescent="0.35"/>
    <row r="181" s="43" customFormat="1" x14ac:dyDescent="0.35"/>
    <row r="182" s="43" customFormat="1" x14ac:dyDescent="0.35"/>
    <row r="183" s="43" customFormat="1" x14ac:dyDescent="0.35"/>
    <row r="184" s="43" customFormat="1" x14ac:dyDescent="0.35"/>
    <row r="185" s="43" customFormat="1" x14ac:dyDescent="0.35"/>
  </sheetData>
  <sheetProtection algorithmName="SHA-512" hashValue="5xTeADt532Fm8nzEawzwSgNtI0PyOSeW24jxBJWXDcpLL6HgU9GAlwq+1q/u0juexFtLC39k6GOywiWCmKSrvg==" saltValue="UK4Bj1HPVwCFXsgp2J0jQQ==" spinCount="100000" sheet="1" formatColumns="0" formatRows="0"/>
  <mergeCells count="11">
    <mergeCell ref="D78:D80"/>
    <mergeCell ref="U4:AD4"/>
    <mergeCell ref="H39:Q39"/>
    <mergeCell ref="B7:Q9"/>
    <mergeCell ref="H52:Q52"/>
    <mergeCell ref="D40:D49"/>
    <mergeCell ref="D53:D62"/>
    <mergeCell ref="B10:F11"/>
    <mergeCell ref="D68:D73"/>
    <mergeCell ref="D27:D28"/>
    <mergeCell ref="D65:D66"/>
  </mergeCells>
  <phoneticPr fontId="5" type="noConversion"/>
  <conditionalFormatting sqref="E31 B32:C33">
    <cfRule type="expression" dxfId="82" priority="3">
      <formula>IF(Switch_epi_annual_increase="Yes",TRUE)</formula>
    </cfRule>
  </conditionalFormatting>
  <dataValidations disablePrompts="1" count="1">
    <dataValidation type="decimal" allowBlank="1" showInputMessage="1" showErrorMessage="1" sqref="F27:F28 H78:Q80 H53:Q62 H40:Q49 H84:Q86 F78:F80 F84:F86 F53:F62 H75:Q75 F75 H64:Q73 F64:F73 F40:F49" xr:uid="{39F6B502-42EB-424C-9FC6-251906B0CF00}">
      <formula1>0</formula1>
      <formula2>1</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A0520B73-16CF-461F-B1CD-E674FF3439E9}">
          <x14:formula1>
            <xm:f>Dropdowns!$B$2:$B$5</xm:f>
          </x14:formula1>
          <xm:sqref>F24</xm:sqref>
        </x14:dataValidation>
        <x14:dataValidation type="list" allowBlank="1" showInputMessage="1" showErrorMessage="1" xr:uid="{24CF1939-44E5-461B-A255-B0CB06536B82}">
          <x14:formula1>
            <xm:f>Dropdowns!$B$7:$B$8</xm:f>
          </x14:formula1>
          <xm:sqref>F30 F34 F36</xm:sqref>
        </x14:dataValidation>
        <x14:dataValidation type="list" allowBlank="1" showInputMessage="1" showErrorMessage="1" xr:uid="{CA806BCE-D0BA-4CD4-ABB8-2AF4B381832C}">
          <x14:formula1>
            <xm:f>Dropdowns!$B$10:$B$11</xm:f>
          </x14:formula1>
          <xm:sqref>F16</xm:sqref>
        </x14:dataValidation>
        <x14:dataValidation type="list" allowBlank="1" showInputMessage="1" showErrorMessage="1" xr:uid="{194ABF52-5F46-4A47-95FC-B6843EE75506}">
          <x14:formula1>
            <xm:f>Dropdowns!$B$13:$B$14</xm:f>
          </x14:formula1>
          <xm:sqref>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E6074-6B60-4851-969E-A65F293BE0ED}">
  <sheetPr codeName="Sheet10">
    <tabColor theme="4"/>
  </sheetPr>
  <dimension ref="B2:AD117"/>
  <sheetViews>
    <sheetView topLeftCell="A73" workbookViewId="0">
      <selection activeCell="D73" sqref="D73"/>
    </sheetView>
  </sheetViews>
  <sheetFormatPr defaultRowHeight="14.5" x14ac:dyDescent="0.35"/>
  <cols>
    <col min="2" max="2" width="83" customWidth="1"/>
    <col min="4" max="4" width="29.7265625" customWidth="1"/>
    <col min="5" max="5" width="27.1796875" customWidth="1"/>
    <col min="6" max="9" width="21.1796875" customWidth="1"/>
    <col min="10" max="10" width="13.81640625" customWidth="1"/>
  </cols>
  <sheetData>
    <row r="2" spans="2:30" s="43" customFormat="1"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row>
    <row r="3" spans="2:30" s="43" customFormat="1" x14ac:dyDescent="0.35"/>
    <row r="4" spans="2:30" s="43" customFormat="1" ht="25.5" x14ac:dyDescent="0.55000000000000004">
      <c r="B4" s="41" t="str">
        <f>IF(Subgroup_Switch="Yes","Deriving epidemiological filters when considering subgroups","Not applicable - please proceed to next sheet")</f>
        <v>Not applicable - please proceed to next sheet</v>
      </c>
    </row>
    <row r="6" spans="2:30" x14ac:dyDescent="0.35">
      <c r="B6" s="384" t="s">
        <v>450</v>
      </c>
      <c r="C6" s="384"/>
      <c r="D6" s="384"/>
      <c r="E6" s="384"/>
      <c r="F6" s="384"/>
      <c r="G6" s="384"/>
      <c r="H6" s="384"/>
      <c r="I6" s="384"/>
      <c r="J6" s="384"/>
      <c r="K6" s="384"/>
      <c r="L6" s="384"/>
      <c r="M6" s="384"/>
      <c r="N6" s="384"/>
      <c r="O6" s="384"/>
      <c r="P6" s="384"/>
      <c r="Q6" s="384"/>
      <c r="R6" s="384"/>
      <c r="S6" s="384"/>
    </row>
    <row r="7" spans="2:30" x14ac:dyDescent="0.35">
      <c r="B7" s="384"/>
      <c r="C7" s="384"/>
      <c r="D7" s="384"/>
      <c r="E7" s="384"/>
      <c r="F7" s="384"/>
      <c r="G7" s="384"/>
      <c r="H7" s="384"/>
      <c r="I7" s="384"/>
      <c r="J7" s="384"/>
      <c r="K7" s="384"/>
      <c r="L7" s="384"/>
      <c r="M7" s="384"/>
      <c r="N7" s="384"/>
      <c r="O7" s="384"/>
      <c r="P7" s="384"/>
      <c r="Q7" s="384"/>
      <c r="R7" s="384"/>
      <c r="S7" s="384"/>
    </row>
    <row r="8" spans="2:30" x14ac:dyDescent="0.35">
      <c r="B8" s="384"/>
      <c r="C8" s="384"/>
      <c r="D8" s="384"/>
      <c r="E8" s="384"/>
      <c r="F8" s="384"/>
      <c r="G8" s="384"/>
      <c r="H8" s="384"/>
      <c r="I8" s="384"/>
      <c r="J8" s="384"/>
      <c r="K8" s="384"/>
      <c r="L8" s="384"/>
      <c r="M8" s="384"/>
      <c r="N8" s="384"/>
      <c r="O8" s="384"/>
      <c r="P8" s="384"/>
      <c r="Q8" s="384"/>
      <c r="R8" s="384"/>
      <c r="S8" s="384"/>
    </row>
    <row r="10" spans="2:30" ht="26.25" customHeight="1" x14ac:dyDescent="0.35">
      <c r="B10" s="399" t="s">
        <v>451</v>
      </c>
      <c r="C10" s="399"/>
      <c r="D10" s="399"/>
      <c r="E10" s="399"/>
    </row>
    <row r="11" spans="2:30" x14ac:dyDescent="0.35">
      <c r="B11" s="298"/>
      <c r="C11" s="48"/>
      <c r="D11" s="48"/>
    </row>
    <row r="12" spans="2:30" x14ac:dyDescent="0.35">
      <c r="B12" s="373" t="s">
        <v>452</v>
      </c>
      <c r="C12" s="48"/>
      <c r="D12" s="290"/>
    </row>
    <row r="13" spans="2:30" x14ac:dyDescent="0.35">
      <c r="B13" s="373" t="s">
        <v>453</v>
      </c>
      <c r="C13" s="48"/>
      <c r="D13" s="290"/>
    </row>
    <row r="14" spans="2:30" ht="30.75" customHeight="1" x14ac:dyDescent="0.35">
      <c r="B14" s="287"/>
      <c r="C14" s="43"/>
      <c r="D14" s="43"/>
      <c r="E14" s="270"/>
      <c r="G14" s="299"/>
      <c r="H14" s="299"/>
    </row>
    <row r="15" spans="2:30" ht="57.75" customHeight="1" x14ac:dyDescent="0.35">
      <c r="B15" s="398" t="s">
        <v>454</v>
      </c>
      <c r="C15" s="398"/>
      <c r="D15" s="398"/>
      <c r="E15" s="270"/>
      <c r="F15" s="287"/>
      <c r="H15" s="299"/>
      <c r="I15" s="299"/>
    </row>
    <row r="16" spans="2:30" x14ac:dyDescent="0.35">
      <c r="B16" s="287"/>
      <c r="C16" s="43"/>
      <c r="D16" s="300"/>
      <c r="E16" s="301"/>
      <c r="F16" s="287"/>
      <c r="H16" s="299"/>
      <c r="I16" s="299"/>
    </row>
    <row r="17" spans="2:10" ht="30.75" customHeight="1" x14ac:dyDescent="0.35">
      <c r="B17" s="287"/>
      <c r="C17" s="43"/>
      <c r="D17" s="62" t="str">
        <f>CONCATENATE(IF(ISBLANK(D12)=TRUE,"Subgroup 1",D12))</f>
        <v>Subgroup 1</v>
      </c>
      <c r="E17" s="62" t="str">
        <f>CONCATENATE(IF(ISBLANK(D13)=TRUE,"Subgroup 2",D13))</f>
        <v>Subgroup 2</v>
      </c>
      <c r="F17" s="287"/>
      <c r="H17" s="299"/>
      <c r="I17" s="299"/>
    </row>
    <row r="18" spans="2:10" x14ac:dyDescent="0.35">
      <c r="B18" s="302" t="s">
        <v>455</v>
      </c>
      <c r="C18" s="43"/>
      <c r="D18" s="290"/>
      <c r="E18" s="290"/>
    </row>
    <row r="19" spans="2:10" x14ac:dyDescent="0.35">
      <c r="B19" s="287"/>
      <c r="C19" s="43"/>
      <c r="D19" s="43"/>
      <c r="E19" s="270"/>
      <c r="F19" s="287"/>
      <c r="H19" s="299"/>
      <c r="I19" s="299"/>
    </row>
    <row r="20" spans="2:10" x14ac:dyDescent="0.35">
      <c r="B20" s="302" t="s">
        <v>456</v>
      </c>
      <c r="C20" s="43"/>
      <c r="D20" s="43"/>
      <c r="E20" s="270"/>
      <c r="F20" s="287"/>
      <c r="H20" s="299"/>
      <c r="I20" s="299"/>
    </row>
    <row r="21" spans="2:10" ht="29" x14ac:dyDescent="0.35">
      <c r="B21" s="303" t="s">
        <v>457</v>
      </c>
      <c r="C21" s="43"/>
      <c r="D21" s="43"/>
      <c r="E21" s="270"/>
      <c r="F21" s="287"/>
      <c r="H21" s="299"/>
      <c r="I21" s="299"/>
    </row>
    <row r="22" spans="2:10" s="4" customFormat="1" ht="43.5" x14ac:dyDescent="0.35">
      <c r="B22" s="374" t="s">
        <v>410</v>
      </c>
      <c r="C22" s="62"/>
      <c r="D22" s="62" t="str">
        <f>CONCATENATE("Percentage applied to patients who meet the criteria for subgroup: ",D12)</f>
        <v xml:space="preserve">Percentage applied to patients who meet the criteria for subgroup: </v>
      </c>
      <c r="E22" s="304" t="str">
        <f>CONCATENATE("Percentage applied to patients who meet the criteria for subgroup: ",D13)</f>
        <v xml:space="preserve">Percentage applied to patients who meet the criteria for subgroup: </v>
      </c>
      <c r="F22" s="62" t="s">
        <v>113</v>
      </c>
      <c r="H22" s="62" t="str">
        <f>CONCATENATE("Filter applied to patients who meet criteria for ",D12)</f>
        <v xml:space="preserve">Filter applied to patients who meet criteria for </v>
      </c>
      <c r="I22" s="62" t="s">
        <v>114</v>
      </c>
      <c r="J22" s="62" t="s">
        <v>115</v>
      </c>
    </row>
    <row r="23" spans="2:10" x14ac:dyDescent="0.35">
      <c r="B23" s="290"/>
      <c r="C23" s="43"/>
      <c r="D23" s="290"/>
      <c r="E23" s="290"/>
      <c r="F23" s="281">
        <f>IF(J23=0%,100%,J23)</f>
        <v>1</v>
      </c>
      <c r="H23" s="305">
        <f>IF(ISBLANK(D23)=TRUE,100%,100*D23*D18)</f>
        <v>1</v>
      </c>
      <c r="I23" s="305">
        <f>IF(ISBLANK(E23)=TRUE,0,E23*E18*100)</f>
        <v>0</v>
      </c>
      <c r="J23" s="284">
        <f>IF(D23+E23=0,0,SUM(H23:I23)/100)</f>
        <v>0</v>
      </c>
    </row>
    <row r="24" spans="2:10" x14ac:dyDescent="0.35">
      <c r="B24" s="290"/>
      <c r="C24" s="43"/>
      <c r="D24" s="290"/>
      <c r="E24" s="290"/>
      <c r="F24" s="281">
        <f t="shared" ref="F24:F32" si="0">IF(J24=0%,100%,J24)</f>
        <v>1</v>
      </c>
      <c r="H24" s="305">
        <f>IF(ISBLANK(D24)=TRUE,H23*100%,D24*H23)</f>
        <v>1</v>
      </c>
      <c r="I24" s="305">
        <f>IF(ISBLANK(E24)=TRUE,I23*100%,E24*I23)</f>
        <v>0</v>
      </c>
      <c r="J24" s="284">
        <f>IF(D24+E24=0,0,SUM(H24:I24)/SUM(H23:I23))</f>
        <v>0</v>
      </c>
    </row>
    <row r="25" spans="2:10" x14ac:dyDescent="0.35">
      <c r="B25" s="290"/>
      <c r="C25" s="43"/>
      <c r="D25" s="290"/>
      <c r="E25" s="290"/>
      <c r="F25" s="281">
        <f t="shared" si="0"/>
        <v>1</v>
      </c>
      <c r="H25" s="305">
        <f t="shared" ref="H25:H32" si="1">IF(ISBLANK(D25)=TRUE,H24*100%,D25*H24)</f>
        <v>1</v>
      </c>
      <c r="I25" s="305">
        <f t="shared" ref="I25:I32" si="2">IF(ISBLANK(E25)=TRUE,I24*100%,E25*I24)</f>
        <v>0</v>
      </c>
      <c r="J25" s="284">
        <f t="shared" ref="J25:J32" si="3">IF(D25+E25=0,0,SUM(H25:I25)/SUM(H24:I24))</f>
        <v>0</v>
      </c>
    </row>
    <row r="26" spans="2:10" x14ac:dyDescent="0.35">
      <c r="B26" s="290"/>
      <c r="C26" s="43"/>
      <c r="D26" s="290"/>
      <c r="E26" s="290"/>
      <c r="F26" s="281">
        <f t="shared" si="0"/>
        <v>1</v>
      </c>
      <c r="H26" s="305">
        <f t="shared" si="1"/>
        <v>1</v>
      </c>
      <c r="I26" s="305">
        <f t="shared" si="2"/>
        <v>0</v>
      </c>
      <c r="J26" s="284">
        <f t="shared" si="3"/>
        <v>0</v>
      </c>
    </row>
    <row r="27" spans="2:10" x14ac:dyDescent="0.35">
      <c r="B27" s="290"/>
      <c r="C27" s="43"/>
      <c r="D27" s="290"/>
      <c r="E27" s="290"/>
      <c r="F27" s="281">
        <f t="shared" si="0"/>
        <v>1</v>
      </c>
      <c r="G27" s="306"/>
      <c r="H27" s="305">
        <f t="shared" si="1"/>
        <v>1</v>
      </c>
      <c r="I27" s="305">
        <f t="shared" si="2"/>
        <v>0</v>
      </c>
      <c r="J27" s="284">
        <f t="shared" si="3"/>
        <v>0</v>
      </c>
    </row>
    <row r="28" spans="2:10" x14ac:dyDescent="0.35">
      <c r="B28" s="290"/>
      <c r="C28" s="43"/>
      <c r="D28" s="290"/>
      <c r="E28" s="290"/>
      <c r="F28" s="281">
        <f t="shared" si="0"/>
        <v>1</v>
      </c>
      <c r="H28" s="305">
        <f t="shared" si="1"/>
        <v>1</v>
      </c>
      <c r="I28" s="305">
        <f t="shared" si="2"/>
        <v>0</v>
      </c>
      <c r="J28" s="284">
        <f t="shared" si="3"/>
        <v>0</v>
      </c>
    </row>
    <row r="29" spans="2:10" x14ac:dyDescent="0.35">
      <c r="B29" s="290"/>
      <c r="C29" s="43"/>
      <c r="D29" s="290"/>
      <c r="E29" s="290"/>
      <c r="F29" s="281">
        <f t="shared" si="0"/>
        <v>1</v>
      </c>
      <c r="G29" s="306"/>
      <c r="H29" s="305">
        <f t="shared" si="1"/>
        <v>1</v>
      </c>
      <c r="I29" s="305">
        <f t="shared" si="2"/>
        <v>0</v>
      </c>
      <c r="J29" s="284">
        <f t="shared" si="3"/>
        <v>0</v>
      </c>
    </row>
    <row r="30" spans="2:10" x14ac:dyDescent="0.35">
      <c r="B30" s="290"/>
      <c r="C30" s="43"/>
      <c r="D30" s="290"/>
      <c r="E30" s="290"/>
      <c r="F30" s="281">
        <f t="shared" si="0"/>
        <v>1</v>
      </c>
      <c r="H30" s="305">
        <f t="shared" si="1"/>
        <v>1</v>
      </c>
      <c r="I30" s="305">
        <f t="shared" si="2"/>
        <v>0</v>
      </c>
      <c r="J30" s="284">
        <f t="shared" si="3"/>
        <v>0</v>
      </c>
    </row>
    <row r="31" spans="2:10" x14ac:dyDescent="0.35">
      <c r="B31" s="290"/>
      <c r="C31" s="43"/>
      <c r="D31" s="290"/>
      <c r="E31" s="290"/>
      <c r="F31" s="281">
        <f t="shared" si="0"/>
        <v>1</v>
      </c>
      <c r="H31" s="305">
        <f t="shared" si="1"/>
        <v>1</v>
      </c>
      <c r="I31" s="305">
        <f t="shared" si="2"/>
        <v>0</v>
      </c>
      <c r="J31" s="284">
        <f t="shared" si="3"/>
        <v>0</v>
      </c>
    </row>
    <row r="32" spans="2:10" x14ac:dyDescent="0.35">
      <c r="B32" s="290"/>
      <c r="C32" s="43"/>
      <c r="D32" s="290"/>
      <c r="E32" s="290"/>
      <c r="F32" s="281">
        <f t="shared" si="0"/>
        <v>1</v>
      </c>
      <c r="H32" s="305">
        <f t="shared" si="1"/>
        <v>1</v>
      </c>
      <c r="I32" s="305">
        <f t="shared" si="2"/>
        <v>0</v>
      </c>
      <c r="J32" s="284">
        <f t="shared" si="3"/>
        <v>0</v>
      </c>
    </row>
    <row r="34" spans="2:7" ht="58" x14ac:dyDescent="0.35">
      <c r="B34" s="62" t="s">
        <v>458</v>
      </c>
    </row>
    <row r="36" spans="2:7" ht="20.5" x14ac:dyDescent="0.45">
      <c r="B36" s="307" t="s">
        <v>116</v>
      </c>
    </row>
    <row r="38" spans="2:7" ht="56.25" customHeight="1" x14ac:dyDescent="0.35">
      <c r="B38" s="384" t="s">
        <v>459</v>
      </c>
      <c r="C38" s="384"/>
      <c r="D38" s="384"/>
    </row>
    <row r="40" spans="2:7" x14ac:dyDescent="0.35">
      <c r="B40" s="287" t="s">
        <v>117</v>
      </c>
      <c r="D40" s="296" t="s">
        <v>118</v>
      </c>
    </row>
    <row r="41" spans="2:7" x14ac:dyDescent="0.35">
      <c r="B41" s="287" t="s">
        <v>119</v>
      </c>
      <c r="D41" s="268">
        <f>INDEX('Inputs-Market Size'!$F$20:$Q$21,2,MATCH('Inputs-Subgroups'!D40,'Inputs-Market Size'!$F$20:$Q$20,0))</f>
        <v>31249195</v>
      </c>
    </row>
    <row r="42" spans="2:7" x14ac:dyDescent="0.35">
      <c r="B42" s="287"/>
      <c r="D42" s="15"/>
    </row>
    <row r="43" spans="2:7" x14ac:dyDescent="0.35">
      <c r="B43" s="287" t="s">
        <v>120</v>
      </c>
      <c r="D43" s="308">
        <f>D41*IF(D40="pan Canadian",Pancan_incidence,INDEX(Inc_Prev_Table,3,MATCH('Inputs-Subgroups'!D40,'Inputs-Market Size'!H26:Q26,0)))</f>
        <v>0</v>
      </c>
      <c r="E43" s="86"/>
    </row>
    <row r="44" spans="2:7" x14ac:dyDescent="0.35">
      <c r="B44" s="287"/>
      <c r="D44" s="15"/>
      <c r="E44" s="86"/>
    </row>
    <row r="45" spans="2:7" x14ac:dyDescent="0.35">
      <c r="B45" s="287" t="str">
        <f>CONCATENATE("Number of patients in subgroup: ",D17)</f>
        <v>Number of patients in subgroup: Subgroup 1</v>
      </c>
      <c r="D45" s="268">
        <f>D43*D18</f>
        <v>0</v>
      </c>
      <c r="E45" s="86"/>
    </row>
    <row r="46" spans="2:7" x14ac:dyDescent="0.35">
      <c r="B46" s="287" t="str">
        <f>CONCATENATE("Number of patients in subgroup: ",E17)</f>
        <v>Number of patients in subgroup: Subgroup 2</v>
      </c>
      <c r="D46" s="268">
        <f>D43*E18</f>
        <v>0</v>
      </c>
      <c r="E46" s="86"/>
    </row>
    <row r="47" spans="2:7" x14ac:dyDescent="0.35">
      <c r="B47" s="287"/>
      <c r="D47" s="86"/>
      <c r="E47" s="86"/>
      <c r="G47" s="15"/>
    </row>
    <row r="48" spans="2:7" x14ac:dyDescent="0.35">
      <c r="B48" s="287"/>
      <c r="D48" s="309" t="str">
        <f>D17</f>
        <v>Subgroup 1</v>
      </c>
      <c r="E48" s="309" t="str">
        <f>E17</f>
        <v>Subgroup 2</v>
      </c>
    </row>
    <row r="49" spans="2:7" x14ac:dyDescent="0.35">
      <c r="B49" s="302" t="str">
        <f t="shared" ref="B49:B58" si="4">IF(ISBLANK(B23)=TRUE,"No additional filter applied",B23)</f>
        <v>No additional filter applied</v>
      </c>
      <c r="D49" s="310">
        <f>D45*IF(ISBLANK(D23)=TRUE,100%,D23)</f>
        <v>0</v>
      </c>
      <c r="E49" s="310">
        <f>D46*IF(ISBLANK(E23)=TRUE,100%,E23)</f>
        <v>0</v>
      </c>
    </row>
    <row r="50" spans="2:7" x14ac:dyDescent="0.35">
      <c r="B50" s="302" t="str">
        <f t="shared" si="4"/>
        <v>No additional filter applied</v>
      </c>
      <c r="D50" s="310">
        <f>D49*IF(ISBLANK(D24)=TRUE,100%,D24)</f>
        <v>0</v>
      </c>
      <c r="E50" s="310">
        <f>E49*IF(ISBLANK(E24)=TRUE,100%,E24)</f>
        <v>0</v>
      </c>
    </row>
    <row r="51" spans="2:7" x14ac:dyDescent="0.35">
      <c r="B51" s="302" t="str">
        <f t="shared" si="4"/>
        <v>No additional filter applied</v>
      </c>
      <c r="D51" s="310">
        <f>D50*IF(ISBLANK(D25)=TRUE,100%,D25)</f>
        <v>0</v>
      </c>
      <c r="E51" s="310">
        <f>E50*IF(ISBLANK(E25)=TRUE,100%,E25)</f>
        <v>0</v>
      </c>
    </row>
    <row r="52" spans="2:7" x14ac:dyDescent="0.35">
      <c r="B52" s="302" t="str">
        <f t="shared" si="4"/>
        <v>No additional filter applied</v>
      </c>
      <c r="D52" s="310">
        <f t="shared" ref="D52:D58" si="5">D51*IF(ISBLANK(D26)=TRUE,100%,D26)</f>
        <v>0</v>
      </c>
      <c r="E52" s="310">
        <f t="shared" ref="E52:E58" si="6">E51*IF(ISBLANK(E26)=TRUE,100%,E26)</f>
        <v>0</v>
      </c>
    </row>
    <row r="53" spans="2:7" x14ac:dyDescent="0.35">
      <c r="B53" s="302" t="str">
        <f t="shared" si="4"/>
        <v>No additional filter applied</v>
      </c>
      <c r="D53" s="310">
        <f t="shared" si="5"/>
        <v>0</v>
      </c>
      <c r="E53" s="310">
        <f t="shared" si="6"/>
        <v>0</v>
      </c>
    </row>
    <row r="54" spans="2:7" x14ac:dyDescent="0.35">
      <c r="B54" s="302" t="str">
        <f t="shared" si="4"/>
        <v>No additional filter applied</v>
      </c>
      <c r="D54" s="310">
        <f t="shared" si="5"/>
        <v>0</v>
      </c>
      <c r="E54" s="310">
        <f t="shared" si="6"/>
        <v>0</v>
      </c>
    </row>
    <row r="55" spans="2:7" x14ac:dyDescent="0.35">
      <c r="B55" s="287" t="str">
        <f t="shared" si="4"/>
        <v>No additional filter applied</v>
      </c>
      <c r="D55" s="310">
        <f t="shared" si="5"/>
        <v>0</v>
      </c>
      <c r="E55" s="310">
        <f t="shared" si="6"/>
        <v>0</v>
      </c>
    </row>
    <row r="56" spans="2:7" x14ac:dyDescent="0.35">
      <c r="B56" s="287" t="str">
        <f t="shared" si="4"/>
        <v>No additional filter applied</v>
      </c>
      <c r="D56" s="310">
        <f t="shared" si="5"/>
        <v>0</v>
      </c>
      <c r="E56" s="310">
        <f t="shared" si="6"/>
        <v>0</v>
      </c>
    </row>
    <row r="57" spans="2:7" x14ac:dyDescent="0.35">
      <c r="B57" s="287" t="str">
        <f t="shared" si="4"/>
        <v>No additional filter applied</v>
      </c>
      <c r="D57" s="310">
        <f t="shared" si="5"/>
        <v>0</v>
      </c>
      <c r="E57" s="310">
        <f t="shared" si="6"/>
        <v>0</v>
      </c>
    </row>
    <row r="58" spans="2:7" x14ac:dyDescent="0.35">
      <c r="B58" s="287" t="str">
        <f t="shared" si="4"/>
        <v>No additional filter applied</v>
      </c>
      <c r="D58" s="310">
        <f t="shared" si="5"/>
        <v>0</v>
      </c>
      <c r="E58" s="310">
        <f t="shared" si="6"/>
        <v>0</v>
      </c>
    </row>
    <row r="59" spans="2:7" x14ac:dyDescent="0.35">
      <c r="B59" s="287"/>
      <c r="D59" s="311"/>
      <c r="E59" s="311"/>
    </row>
    <row r="60" spans="2:7" x14ac:dyDescent="0.35">
      <c r="B60" s="287" t="s">
        <v>121</v>
      </c>
      <c r="D60" s="268" cm="1">
        <f t="array" ref="D60">MIN(IF(D49:D58&lt;&gt;0,D49:D58))</f>
        <v>0</v>
      </c>
      <c r="E60" s="268" cm="1">
        <f t="array" ref="E60">MIN(IF(E49:E58&lt;&gt;0,E49:E58))</f>
        <v>0</v>
      </c>
      <c r="F60" s="299"/>
      <c r="G60" s="86"/>
    </row>
    <row r="61" spans="2:7" x14ac:dyDescent="0.35">
      <c r="B61" s="287"/>
      <c r="D61" s="311"/>
      <c r="E61" s="311"/>
    </row>
    <row r="62" spans="2:7" x14ac:dyDescent="0.35">
      <c r="B62" s="287" t="s">
        <v>122</v>
      </c>
      <c r="D62" s="268">
        <f>D60+E60</f>
        <v>0</v>
      </c>
      <c r="E62" s="311"/>
    </row>
    <row r="63" spans="2:7" x14ac:dyDescent="0.35">
      <c r="B63" s="287" t="s">
        <v>123</v>
      </c>
      <c r="D63" s="268">
        <f>D43*PRODUCT(F23:F32)</f>
        <v>0</v>
      </c>
      <c r="E63" s="311"/>
    </row>
    <row r="66" spans="2:11" ht="30.75" customHeight="1" x14ac:dyDescent="0.35">
      <c r="B66" s="399" t="s">
        <v>460</v>
      </c>
      <c r="C66" s="399"/>
      <c r="D66" s="399"/>
      <c r="E66" s="399"/>
    </row>
    <row r="67" spans="2:11" x14ac:dyDescent="0.35">
      <c r="B67" s="63"/>
      <c r="C67" s="48"/>
      <c r="D67" s="48"/>
    </row>
    <row r="68" spans="2:11" x14ac:dyDescent="0.35">
      <c r="B68" s="373" t="s">
        <v>452</v>
      </c>
      <c r="C68" s="48"/>
      <c r="D68" s="290"/>
    </row>
    <row r="69" spans="2:11" x14ac:dyDescent="0.35">
      <c r="B69" s="373" t="s">
        <v>453</v>
      </c>
      <c r="C69" s="48"/>
      <c r="D69" s="290"/>
    </row>
    <row r="70" spans="2:11" x14ac:dyDescent="0.35">
      <c r="B70" s="287"/>
      <c r="C70" s="43"/>
      <c r="D70" s="43"/>
      <c r="E70" s="270"/>
      <c r="G70" s="299"/>
      <c r="H70" s="299"/>
    </row>
    <row r="71" spans="2:11" ht="63.75" customHeight="1" x14ac:dyDescent="0.35">
      <c r="B71" s="397" t="s">
        <v>112</v>
      </c>
      <c r="C71" s="397"/>
      <c r="D71" s="397"/>
      <c r="E71" s="270"/>
      <c r="F71" s="287"/>
      <c r="H71" s="299"/>
      <c r="I71" s="299"/>
    </row>
    <row r="72" spans="2:11" x14ac:dyDescent="0.35">
      <c r="B72" s="312"/>
      <c r="C72" s="312"/>
      <c r="D72" s="312"/>
      <c r="E72" s="270"/>
      <c r="F72" s="287"/>
      <c r="H72" s="299"/>
      <c r="I72" s="299"/>
    </row>
    <row r="73" spans="2:11" x14ac:dyDescent="0.35">
      <c r="B73" s="287"/>
      <c r="C73" s="43"/>
      <c r="D73" s="62" t="str">
        <f>CONCATENATE(IF(ISBLANK(D68)=TRUE,"Subgroup 1",D68))</f>
        <v>Subgroup 1</v>
      </c>
      <c r="E73" s="62" t="str">
        <f>CONCATENATE(IF(ISBLANK(D69)=TRUE,"Subgroup 2",D69))</f>
        <v>Subgroup 2</v>
      </c>
      <c r="F73" s="287"/>
      <c r="H73" s="299"/>
      <c r="I73" s="299"/>
    </row>
    <row r="74" spans="2:11" x14ac:dyDescent="0.35">
      <c r="B74" s="268" t="s">
        <v>124</v>
      </c>
      <c r="C74" s="43"/>
      <c r="D74" s="290"/>
      <c r="E74" s="297"/>
    </row>
    <row r="75" spans="2:11" x14ac:dyDescent="0.35">
      <c r="B75" s="287"/>
      <c r="C75" s="43"/>
      <c r="D75" s="43"/>
      <c r="E75" s="270"/>
      <c r="F75" s="287"/>
      <c r="H75" s="299"/>
      <c r="I75" s="299"/>
    </row>
    <row r="76" spans="2:11" ht="43.5" x14ac:dyDescent="0.35">
      <c r="B76" s="63" t="s">
        <v>410</v>
      </c>
      <c r="C76" s="62"/>
      <c r="D76" s="62" t="str">
        <f>CONCATENATE("Percentage applied to patients who meet the criteria for subgroup: ",D68)</f>
        <v xml:space="preserve">Percentage applied to patients who meet the criteria for subgroup: </v>
      </c>
      <c r="E76" s="304" t="str">
        <f>CONCATENATE("Percentage applied to patients who meet the criteria for subgroup: ",D69)</f>
        <v xml:space="preserve">Percentage applied to patients who meet the criteria for subgroup: </v>
      </c>
      <c r="F76" s="62" t="s">
        <v>113</v>
      </c>
      <c r="G76" s="313"/>
      <c r="H76" s="62" t="str">
        <f>CONCATENATE("Filter applied to patients who meet criteria for ",D68)</f>
        <v xml:space="preserve">Filter applied to patients who meet criteria for </v>
      </c>
      <c r="I76" s="62" t="s">
        <v>114</v>
      </c>
      <c r="J76" s="62" t="s">
        <v>115</v>
      </c>
      <c r="K76" s="4"/>
    </row>
    <row r="77" spans="2:11" x14ac:dyDescent="0.35">
      <c r="B77" s="290"/>
      <c r="C77" s="43"/>
      <c r="D77" s="290"/>
      <c r="E77" s="290"/>
      <c r="F77" s="281">
        <f t="shared" ref="F77:F80" si="7">IF(J77=0%,100%,J77)</f>
        <v>1</v>
      </c>
      <c r="H77" s="305">
        <f>IF(ISBLANK(D77)=TRUE,100%,100*D77*D74)</f>
        <v>1</v>
      </c>
      <c r="I77" s="305">
        <f>IF(ISBLANK(E77)=TRUE,0,E77*E74*100)</f>
        <v>0</v>
      </c>
      <c r="J77" s="284">
        <f>IF(D77+E77=0,0,SUM(H77:I77)/100)</f>
        <v>0</v>
      </c>
    </row>
    <row r="78" spans="2:11" x14ac:dyDescent="0.35">
      <c r="B78" s="290"/>
      <c r="C78" s="43"/>
      <c r="D78" s="290"/>
      <c r="E78" s="290"/>
      <c r="F78" s="281">
        <f t="shared" si="7"/>
        <v>1</v>
      </c>
      <c r="H78" s="305">
        <f>IF(ISBLANK(D78)=TRUE,H77*100%,D78*H77)</f>
        <v>1</v>
      </c>
      <c r="I78" s="305">
        <f>IF(ISBLANK(E78)=TRUE,I77*100%,E78*I77)</f>
        <v>0</v>
      </c>
      <c r="J78" s="284">
        <f>IF(D78+E78=0,0,SUM(H78:I78)/SUM(H77:I77))</f>
        <v>0</v>
      </c>
    </row>
    <row r="79" spans="2:11" x14ac:dyDescent="0.35">
      <c r="B79" s="290"/>
      <c r="C79" s="43"/>
      <c r="D79" s="290"/>
      <c r="E79" s="290"/>
      <c r="F79" s="281">
        <f t="shared" si="7"/>
        <v>1</v>
      </c>
      <c r="H79" s="305">
        <f t="shared" ref="H79:H86" si="8">IF(ISBLANK(D79)=TRUE,H78*100%,D79*H78)</f>
        <v>1</v>
      </c>
      <c r="I79" s="305">
        <f t="shared" ref="I79:I86" si="9">IF(ISBLANK(E79)=TRUE,I78*100%,E79*I78)</f>
        <v>0</v>
      </c>
      <c r="J79" s="284">
        <f t="shared" ref="J79:J86" si="10">IF(D79+E79=0,0,SUM(H79:I79)/SUM(H78:I78))</f>
        <v>0</v>
      </c>
    </row>
    <row r="80" spans="2:11" x14ac:dyDescent="0.35">
      <c r="B80" s="290"/>
      <c r="C80" s="43"/>
      <c r="D80" s="290"/>
      <c r="E80" s="290"/>
      <c r="F80" s="281">
        <f t="shared" si="7"/>
        <v>1</v>
      </c>
      <c r="H80" s="305">
        <f t="shared" si="8"/>
        <v>1</v>
      </c>
      <c r="I80" s="305">
        <f t="shared" si="9"/>
        <v>0</v>
      </c>
      <c r="J80" s="284">
        <f t="shared" si="10"/>
        <v>0</v>
      </c>
    </row>
    <row r="81" spans="2:10" x14ac:dyDescent="0.35">
      <c r="B81" s="290"/>
      <c r="C81" s="43"/>
      <c r="D81" s="290"/>
      <c r="E81" s="290"/>
      <c r="F81" s="281">
        <f>IF(J81=0%,100%,J81)</f>
        <v>1</v>
      </c>
      <c r="G81" s="306"/>
      <c r="H81" s="305">
        <f t="shared" si="8"/>
        <v>1</v>
      </c>
      <c r="I81" s="305">
        <f t="shared" si="9"/>
        <v>0</v>
      </c>
      <c r="J81" s="284">
        <f t="shared" si="10"/>
        <v>0</v>
      </c>
    </row>
    <row r="82" spans="2:10" x14ac:dyDescent="0.35">
      <c r="B82" s="290"/>
      <c r="C82" s="43"/>
      <c r="D82" s="290"/>
      <c r="E82" s="290"/>
      <c r="F82" s="281">
        <f t="shared" ref="F82:F86" si="11">IF(J82=0%,100%,J82)</f>
        <v>1</v>
      </c>
      <c r="H82" s="305">
        <f t="shared" si="8"/>
        <v>1</v>
      </c>
      <c r="I82" s="305">
        <f t="shared" si="9"/>
        <v>0</v>
      </c>
      <c r="J82" s="284">
        <f t="shared" si="10"/>
        <v>0</v>
      </c>
    </row>
    <row r="83" spans="2:10" x14ac:dyDescent="0.35">
      <c r="B83" s="290"/>
      <c r="C83" s="43"/>
      <c r="D83" s="290"/>
      <c r="E83" s="290"/>
      <c r="F83" s="281">
        <f t="shared" si="11"/>
        <v>1</v>
      </c>
      <c r="G83" s="306"/>
      <c r="H83" s="305">
        <f t="shared" si="8"/>
        <v>1</v>
      </c>
      <c r="I83" s="305">
        <f t="shared" si="9"/>
        <v>0</v>
      </c>
      <c r="J83" s="284">
        <f t="shared" si="10"/>
        <v>0</v>
      </c>
    </row>
    <row r="84" spans="2:10" x14ac:dyDescent="0.35">
      <c r="B84" s="290"/>
      <c r="C84" s="43"/>
      <c r="D84" s="290"/>
      <c r="E84" s="290"/>
      <c r="F84" s="281">
        <f t="shared" si="11"/>
        <v>1</v>
      </c>
      <c r="H84" s="305">
        <f t="shared" si="8"/>
        <v>1</v>
      </c>
      <c r="I84" s="305">
        <f t="shared" si="9"/>
        <v>0</v>
      </c>
      <c r="J84" s="284">
        <f t="shared" si="10"/>
        <v>0</v>
      </c>
    </row>
    <row r="85" spans="2:10" x14ac:dyDescent="0.35">
      <c r="B85" s="290"/>
      <c r="C85" s="43"/>
      <c r="D85" s="290"/>
      <c r="E85" s="290"/>
      <c r="F85" s="281">
        <f t="shared" si="11"/>
        <v>1</v>
      </c>
      <c r="H85" s="305">
        <f t="shared" si="8"/>
        <v>1</v>
      </c>
      <c r="I85" s="305">
        <f t="shared" si="9"/>
        <v>0</v>
      </c>
      <c r="J85" s="284">
        <f t="shared" si="10"/>
        <v>0</v>
      </c>
    </row>
    <row r="86" spans="2:10" x14ac:dyDescent="0.35">
      <c r="B86" s="290"/>
      <c r="C86" s="43"/>
      <c r="D86" s="290"/>
      <c r="E86" s="290"/>
      <c r="F86" s="281">
        <f t="shared" si="11"/>
        <v>1</v>
      </c>
      <c r="H86" s="305">
        <f t="shared" si="8"/>
        <v>1</v>
      </c>
      <c r="I86" s="305">
        <f t="shared" si="9"/>
        <v>0</v>
      </c>
      <c r="J86" s="284">
        <f t="shared" si="10"/>
        <v>0</v>
      </c>
    </row>
    <row r="88" spans="2:10" ht="43.5" x14ac:dyDescent="0.35">
      <c r="B88" s="314" t="s">
        <v>461</v>
      </c>
    </row>
    <row r="90" spans="2:10" ht="20.5" x14ac:dyDescent="0.45">
      <c r="B90" s="307" t="s">
        <v>125</v>
      </c>
    </row>
    <row r="92" spans="2:10" ht="46.5" customHeight="1" x14ac:dyDescent="0.35">
      <c r="B92" s="384" t="s">
        <v>459</v>
      </c>
      <c r="C92" s="384"/>
      <c r="D92" s="384"/>
    </row>
    <row r="94" spans="2:10" x14ac:dyDescent="0.35">
      <c r="B94" s="302" t="s">
        <v>117</v>
      </c>
      <c r="D94" s="296" t="s">
        <v>118</v>
      </c>
    </row>
    <row r="95" spans="2:10" x14ac:dyDescent="0.35">
      <c r="B95" s="287" t="s">
        <v>119</v>
      </c>
      <c r="D95" s="268">
        <f>INDEX('Inputs-Market Size'!$F$20:$Q$21,2,MATCH('Inputs-Subgroups'!D94,'Inputs-Market Size'!$F$20:$Q$20,0))</f>
        <v>31249195</v>
      </c>
    </row>
    <row r="96" spans="2:10" x14ac:dyDescent="0.35">
      <c r="B96" s="287"/>
      <c r="D96" s="311"/>
    </row>
    <row r="97" spans="2:7" x14ac:dyDescent="0.35">
      <c r="B97" s="287" t="s">
        <v>126</v>
      </c>
      <c r="D97" s="268">
        <f>D95*IF(D40="pan Canadian",Pancan_prev,INDEX(Inc_Prev_Table,2,MATCH('Inputs-Subgroups'!D40,'Inputs-Market Size'!H26:Q26,0)))</f>
        <v>0</v>
      </c>
      <c r="E97" s="86"/>
    </row>
    <row r="98" spans="2:7" x14ac:dyDescent="0.35">
      <c r="B98" s="287"/>
      <c r="D98" s="311"/>
      <c r="E98" s="86"/>
    </row>
    <row r="99" spans="2:7" x14ac:dyDescent="0.35">
      <c r="B99" s="287" t="str">
        <f>CONCATENATE("Number of patients in subgroup: ",D73)</f>
        <v>Number of patients in subgroup: Subgroup 1</v>
      </c>
      <c r="D99" s="268">
        <f>D97*D74</f>
        <v>0</v>
      </c>
      <c r="E99" s="86"/>
    </row>
    <row r="100" spans="2:7" x14ac:dyDescent="0.35">
      <c r="B100" s="287" t="str">
        <f>CONCATENATE("Number of patients in subgroup: ",E73)</f>
        <v>Number of patients in subgroup: Subgroup 2</v>
      </c>
      <c r="D100" s="268">
        <f>D97*E74</f>
        <v>0</v>
      </c>
      <c r="E100" s="86"/>
    </row>
    <row r="101" spans="2:7" x14ac:dyDescent="0.35">
      <c r="B101" s="287"/>
      <c r="D101" s="86"/>
      <c r="E101" s="86"/>
      <c r="G101" s="15"/>
    </row>
    <row r="102" spans="2:7" x14ac:dyDescent="0.35">
      <c r="B102" s="287"/>
      <c r="D102" s="62" t="str">
        <f>D73</f>
        <v>Subgroup 1</v>
      </c>
      <c r="E102" s="62" t="str">
        <f>E73</f>
        <v>Subgroup 2</v>
      </c>
    </row>
    <row r="103" spans="2:7" x14ac:dyDescent="0.35">
      <c r="B103" s="287" t="str">
        <f t="shared" ref="B103:B112" si="12">IF(ISBLANK(B77)=TRUE,"No additional filters applied",B77)</f>
        <v>No additional filters applied</v>
      </c>
      <c r="D103" s="310">
        <f>D99*IF(ISBLANK(D77)=TRUE,100%,D77)</f>
        <v>0</v>
      </c>
      <c r="E103" s="310">
        <f>D100*IF(ISBLANK(E77)=TRUE,100%,E77)</f>
        <v>0</v>
      </c>
    </row>
    <row r="104" spans="2:7" x14ac:dyDescent="0.35">
      <c r="B104" s="287" t="str">
        <f t="shared" si="12"/>
        <v>No additional filters applied</v>
      </c>
      <c r="D104" s="310">
        <f>D103*IF(ISBLANK(D78)=TRUE,100%,D78)</f>
        <v>0</v>
      </c>
      <c r="E104" s="310">
        <f>E103*IF(ISBLANK(E78)=TRUE,100%,E78)</f>
        <v>0</v>
      </c>
    </row>
    <row r="105" spans="2:7" x14ac:dyDescent="0.35">
      <c r="B105" s="287" t="str">
        <f t="shared" si="12"/>
        <v>No additional filters applied</v>
      </c>
      <c r="D105" s="310">
        <f>D104*IF(ISBLANK(D79)=TRUE,100%,D79)</f>
        <v>0</v>
      </c>
      <c r="E105" s="310">
        <f>E104*IF(ISBLANK(E79)=TRUE,100%,E79)</f>
        <v>0</v>
      </c>
    </row>
    <row r="106" spans="2:7" x14ac:dyDescent="0.35">
      <c r="B106" s="287" t="str">
        <f t="shared" si="12"/>
        <v>No additional filters applied</v>
      </c>
      <c r="D106" s="310">
        <f t="shared" ref="D106:E112" si="13">D105*IF(ISBLANK(D80)=TRUE,100%,D80)</f>
        <v>0</v>
      </c>
      <c r="E106" s="310">
        <f t="shared" si="13"/>
        <v>0</v>
      </c>
    </row>
    <row r="107" spans="2:7" x14ac:dyDescent="0.35">
      <c r="B107" s="287" t="str">
        <f t="shared" si="12"/>
        <v>No additional filters applied</v>
      </c>
      <c r="D107" s="310">
        <f t="shared" si="13"/>
        <v>0</v>
      </c>
      <c r="E107" s="310">
        <f t="shared" si="13"/>
        <v>0</v>
      </c>
    </row>
    <row r="108" spans="2:7" x14ac:dyDescent="0.35">
      <c r="B108" s="287" t="str">
        <f t="shared" si="12"/>
        <v>No additional filters applied</v>
      </c>
      <c r="D108" s="310">
        <f t="shared" si="13"/>
        <v>0</v>
      </c>
      <c r="E108" s="310">
        <f t="shared" si="13"/>
        <v>0</v>
      </c>
    </row>
    <row r="109" spans="2:7" x14ac:dyDescent="0.35">
      <c r="B109" s="287" t="str">
        <f t="shared" si="12"/>
        <v>No additional filters applied</v>
      </c>
      <c r="D109" s="310">
        <f t="shared" si="13"/>
        <v>0</v>
      </c>
      <c r="E109" s="310">
        <f t="shared" si="13"/>
        <v>0</v>
      </c>
    </row>
    <row r="110" spans="2:7" x14ac:dyDescent="0.35">
      <c r="B110" s="287" t="str">
        <f t="shared" si="12"/>
        <v>No additional filters applied</v>
      </c>
      <c r="D110" s="310">
        <f t="shared" si="13"/>
        <v>0</v>
      </c>
      <c r="E110" s="310">
        <f t="shared" si="13"/>
        <v>0</v>
      </c>
    </row>
    <row r="111" spans="2:7" x14ac:dyDescent="0.35">
      <c r="B111" s="287" t="str">
        <f t="shared" si="12"/>
        <v>No additional filters applied</v>
      </c>
      <c r="D111" s="310">
        <f t="shared" si="13"/>
        <v>0</v>
      </c>
      <c r="E111" s="310">
        <f t="shared" si="13"/>
        <v>0</v>
      </c>
    </row>
    <row r="112" spans="2:7" x14ac:dyDescent="0.35">
      <c r="B112" s="287" t="str">
        <f t="shared" si="12"/>
        <v>No additional filters applied</v>
      </c>
      <c r="D112" s="310">
        <f t="shared" si="13"/>
        <v>0</v>
      </c>
      <c r="E112" s="310">
        <f t="shared" si="13"/>
        <v>0</v>
      </c>
    </row>
    <row r="113" spans="2:5" x14ac:dyDescent="0.35">
      <c r="B113" s="287"/>
      <c r="D113" s="86"/>
      <c r="E113" s="86"/>
    </row>
    <row r="114" spans="2:5" x14ac:dyDescent="0.35">
      <c r="B114" s="287" t="s">
        <v>121</v>
      </c>
      <c r="D114" s="268" cm="1">
        <f t="array" ref="D114">MIN(IF(D103:D112&lt;&gt;0,D103:D112))</f>
        <v>0</v>
      </c>
      <c r="E114" s="268" cm="1">
        <f t="array" ref="E114">MIN(IF(E103:E112&lt;&gt;0,E103:E112))</f>
        <v>0</v>
      </c>
    </row>
    <row r="115" spans="2:5" x14ac:dyDescent="0.35">
      <c r="B115" s="287"/>
      <c r="D115" s="311"/>
      <c r="E115" s="311"/>
    </row>
    <row r="116" spans="2:5" x14ac:dyDescent="0.35">
      <c r="B116" s="287" t="s">
        <v>122</v>
      </c>
      <c r="D116" s="268">
        <f>D114+E114</f>
        <v>0</v>
      </c>
      <c r="E116" s="311"/>
    </row>
    <row r="117" spans="2:5" x14ac:dyDescent="0.35">
      <c r="B117" s="287" t="s">
        <v>123</v>
      </c>
      <c r="D117" s="268">
        <f>D97*PRODUCT(F77:F86)</f>
        <v>0</v>
      </c>
    </row>
  </sheetData>
  <sheetProtection algorithmName="SHA-512" hashValue="bFtlZDOHw6Hk74wvLXhucpUY7zuGSo00YwsS8rbWl9aJzSj2tP5KQqVGEm//35jBK0idzHUrSGFzQIsLk1DNVA==" saltValue="dzVGLzHiGQA8wrEZkHHhIw==" spinCount="100000" sheet="1" objects="1" scenarios="1"/>
  <mergeCells count="7">
    <mergeCell ref="B71:D71"/>
    <mergeCell ref="B92:D92"/>
    <mergeCell ref="B6:S8"/>
    <mergeCell ref="B15:D15"/>
    <mergeCell ref="B10:E10"/>
    <mergeCell ref="B66:E66"/>
    <mergeCell ref="B38:D38"/>
  </mergeCells>
  <conditionalFormatting sqref="D49">
    <cfRule type="expression" dxfId="81" priority="105">
      <formula>ISBLANK($D$23)</formula>
    </cfRule>
  </conditionalFormatting>
  <conditionalFormatting sqref="D50">
    <cfRule type="expression" dxfId="80" priority="104">
      <formula>ISBLANK($D$24)</formula>
    </cfRule>
  </conditionalFormatting>
  <conditionalFormatting sqref="D52">
    <cfRule type="expression" dxfId="79" priority="102">
      <formula>ISBLANK($D$26)</formula>
    </cfRule>
  </conditionalFormatting>
  <conditionalFormatting sqref="D53">
    <cfRule type="expression" dxfId="78" priority="101">
      <formula>ISBLANK($D$27)</formula>
    </cfRule>
  </conditionalFormatting>
  <conditionalFormatting sqref="D54">
    <cfRule type="expression" dxfId="77" priority="100">
      <formula>ISBLANK($D$28)</formula>
    </cfRule>
  </conditionalFormatting>
  <conditionalFormatting sqref="D55">
    <cfRule type="expression" dxfId="76" priority="99">
      <formula>ISBLANK($D$29)</formula>
    </cfRule>
  </conditionalFormatting>
  <conditionalFormatting sqref="D56">
    <cfRule type="expression" dxfId="75" priority="98">
      <formula>ISBLANK($D$30)</formula>
    </cfRule>
  </conditionalFormatting>
  <conditionalFormatting sqref="D57">
    <cfRule type="expression" dxfId="74" priority="97">
      <formula>ISBLANK($D$31)</formula>
    </cfRule>
  </conditionalFormatting>
  <conditionalFormatting sqref="D58">
    <cfRule type="expression" dxfId="73" priority="96">
      <formula>ISBLANK($D$32)</formula>
    </cfRule>
  </conditionalFormatting>
  <conditionalFormatting sqref="E49">
    <cfRule type="expression" dxfId="72" priority="95">
      <formula>ISBLANK($E$23)</formula>
    </cfRule>
  </conditionalFormatting>
  <conditionalFormatting sqref="E50">
    <cfRule type="expression" dxfId="71" priority="94">
      <formula>ISBLANK($E$24)</formula>
    </cfRule>
  </conditionalFormatting>
  <conditionalFormatting sqref="E52">
    <cfRule type="expression" dxfId="70" priority="92">
      <formula>ISBLANK($E$26)</formula>
    </cfRule>
  </conditionalFormatting>
  <conditionalFormatting sqref="E53">
    <cfRule type="expression" dxfId="69" priority="91">
      <formula>ISBLANK($E$27)</formula>
    </cfRule>
  </conditionalFormatting>
  <conditionalFormatting sqref="E54">
    <cfRule type="expression" dxfId="68" priority="90">
      <formula>ISBLANK($E$28)</formula>
    </cfRule>
  </conditionalFormatting>
  <conditionalFormatting sqref="E55">
    <cfRule type="expression" dxfId="67" priority="89">
      <formula>ISBLANK($E$29)</formula>
    </cfRule>
  </conditionalFormatting>
  <conditionalFormatting sqref="E56">
    <cfRule type="expression" dxfId="66" priority="88">
      <formula>ISBLANK($E$30)</formula>
    </cfRule>
  </conditionalFormatting>
  <conditionalFormatting sqref="E57">
    <cfRule type="expression" dxfId="65" priority="87">
      <formula>ISBLANK($E$31)</formula>
    </cfRule>
  </conditionalFormatting>
  <conditionalFormatting sqref="E58">
    <cfRule type="expression" dxfId="64" priority="86">
      <formula>ISBLANK($E$32)</formula>
    </cfRule>
  </conditionalFormatting>
  <conditionalFormatting sqref="D104">
    <cfRule type="expression" dxfId="63" priority="64">
      <formula>ISBLANK($D$78)</formula>
    </cfRule>
  </conditionalFormatting>
  <conditionalFormatting sqref="D105">
    <cfRule type="expression" dxfId="62" priority="63">
      <formula>ISBLANK($D$79)</formula>
    </cfRule>
  </conditionalFormatting>
  <conditionalFormatting sqref="D106">
    <cfRule type="expression" dxfId="61" priority="62">
      <formula>ISBLANK($D$80)</formula>
    </cfRule>
  </conditionalFormatting>
  <conditionalFormatting sqref="D107">
    <cfRule type="expression" dxfId="60" priority="61">
      <formula>ISBLANK($D$81)</formula>
    </cfRule>
  </conditionalFormatting>
  <conditionalFormatting sqref="D108">
    <cfRule type="expression" dxfId="59" priority="60">
      <formula>ISBLANK($D$82)</formula>
    </cfRule>
  </conditionalFormatting>
  <conditionalFormatting sqref="D109">
    <cfRule type="expression" dxfId="58" priority="59">
      <formula>ISBLANK($D$83)</formula>
    </cfRule>
  </conditionalFormatting>
  <conditionalFormatting sqref="D110">
    <cfRule type="expression" dxfId="57" priority="58">
      <formula>ISBLANK($D$84)</formula>
    </cfRule>
  </conditionalFormatting>
  <conditionalFormatting sqref="D111">
    <cfRule type="expression" dxfId="56" priority="57">
      <formula>ISBLANK($D$85)</formula>
    </cfRule>
  </conditionalFormatting>
  <conditionalFormatting sqref="D112">
    <cfRule type="expression" dxfId="55" priority="56">
      <formula>ISBLANK($D$86)</formula>
    </cfRule>
  </conditionalFormatting>
  <conditionalFormatting sqref="E103">
    <cfRule type="expression" dxfId="54" priority="55">
      <formula>ISBLANK($E$77)</formula>
    </cfRule>
  </conditionalFormatting>
  <conditionalFormatting sqref="E104">
    <cfRule type="expression" dxfId="53" priority="54">
      <formula>ISBLANK($E$78)</formula>
    </cfRule>
  </conditionalFormatting>
  <conditionalFormatting sqref="E105">
    <cfRule type="expression" dxfId="52" priority="53">
      <formula>ISBLANK($E$79)</formula>
    </cfRule>
  </conditionalFormatting>
  <conditionalFormatting sqref="E106">
    <cfRule type="expression" dxfId="51" priority="52">
      <formula>ISBLANK($E$80)</formula>
    </cfRule>
  </conditionalFormatting>
  <conditionalFormatting sqref="E107">
    <cfRule type="expression" dxfId="50" priority="51">
      <formula>ISBLANK($E$81)</formula>
    </cfRule>
  </conditionalFormatting>
  <conditionalFormatting sqref="E108">
    <cfRule type="expression" dxfId="49" priority="50">
      <formula>ISBLANK($E$82)</formula>
    </cfRule>
  </conditionalFormatting>
  <conditionalFormatting sqref="E109">
    <cfRule type="expression" dxfId="48" priority="49">
      <formula>ISBLANK($E$83)</formula>
    </cfRule>
  </conditionalFormatting>
  <conditionalFormatting sqref="E110">
    <cfRule type="expression" dxfId="47" priority="48">
      <formula>ISBLANK($E$84)</formula>
    </cfRule>
  </conditionalFormatting>
  <conditionalFormatting sqref="E111">
    <cfRule type="expression" dxfId="46" priority="47">
      <formula>ISBLANK($E$85)</formula>
    </cfRule>
  </conditionalFormatting>
  <conditionalFormatting sqref="E112">
    <cfRule type="expression" dxfId="45" priority="46">
      <formula>ISBLANK($E$86)</formula>
    </cfRule>
  </conditionalFormatting>
  <conditionalFormatting sqref="B6:U9 F10:U10 F66:U66 B71:B72 E71:U72 B38 E38:U38 E92:U92 B39:U65 B93:U136 B92 B67:U67 B73:U91 B11:U11 B14:U21 C12:U13 B23:U37 C22:U22 B70:U70 C68:U69">
    <cfRule type="expression" dxfId="44" priority="45">
      <formula>Subgroup_Switch="No"</formula>
    </cfRule>
  </conditionalFormatting>
  <conditionalFormatting sqref="D103">
    <cfRule type="expression" dxfId="43" priority="24">
      <formula>ISBLANK($D$77)</formula>
    </cfRule>
  </conditionalFormatting>
  <conditionalFormatting sqref="D51">
    <cfRule type="expression" dxfId="42" priority="2">
      <formula>ISBLANK(D25)=TRUE</formula>
    </cfRule>
  </conditionalFormatting>
  <conditionalFormatting sqref="E51">
    <cfRule type="expression" dxfId="41" priority="1">
      <formula>ISBLANK(E25)=TRUE</formula>
    </cfRule>
  </conditionalFormatting>
  <dataValidations count="1">
    <dataValidation type="decimal" allowBlank="1" showInputMessage="1" showErrorMessage="1" sqref="D18:E18 E70:E72 J77:J86 J23:J32 E74:E75 D77:F86 D74 F14:F21 E14:E15 F70:F75 D23:F32 E19:E21" xr:uid="{48DD3D39-4901-4593-B1B4-CCDD84A1EDF2}">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7" r:id="rId4" name="Button 5">
              <controlPr defaultSize="0" print="0" autoFill="0" autoPict="0" macro="[0]!Subgroup_Weighted_Average_Incidence">
                <anchor moveWithCells="1">
                  <from>
                    <xdr:col>3</xdr:col>
                    <xdr:colOff>260350</xdr:colOff>
                    <xdr:row>33</xdr:row>
                    <xdr:rowOff>38100</xdr:rowOff>
                  </from>
                  <to>
                    <xdr:col>3</xdr:col>
                    <xdr:colOff>1727200</xdr:colOff>
                    <xdr:row>33</xdr:row>
                    <xdr:rowOff>552450</xdr:rowOff>
                  </to>
                </anchor>
              </controlPr>
            </control>
          </mc:Choice>
        </mc:AlternateContent>
        <mc:AlternateContent xmlns:mc="http://schemas.openxmlformats.org/markup-compatibility/2006">
          <mc:Choice Requires="x14">
            <control shapeId="105482" r:id="rId5" name="Button 10">
              <controlPr defaultSize="0" print="0" autoFill="0" autoPict="0" macro="[0]!Subgroup_Weighted_Average_Prevalence">
                <anchor moveWithCells="1">
                  <from>
                    <xdr:col>3</xdr:col>
                    <xdr:colOff>584200</xdr:colOff>
                    <xdr:row>87</xdr:row>
                    <xdr:rowOff>184150</xdr:rowOff>
                  </from>
                  <to>
                    <xdr:col>3</xdr:col>
                    <xdr:colOff>1828800</xdr:colOff>
                    <xdr:row>88</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AED31C5-C84B-4EAF-A164-CABD02501B34}">
            <xm:f>'Inputs-Market Size'!$F$36="No"</xm:f>
            <x14:dxf>
              <font>
                <color theme="0"/>
              </font>
              <fill>
                <patternFill>
                  <bgColor theme="0"/>
                </patternFill>
              </fill>
              <border>
                <left/>
                <right/>
                <top/>
                <bottom/>
                <vertical/>
                <horizontal/>
              </border>
            </x14:dxf>
          </x14:cfRule>
          <xm:sqref>B10:E10</xm:sqref>
        </x14:conditionalFormatting>
        <x14:conditionalFormatting xmlns:xm="http://schemas.microsoft.com/office/excel/2006/main">
          <x14:cfRule type="expression" priority="3" id="{37B28FC7-E8CE-45F8-B37B-A33D6E8A33D8}">
            <xm:f>'Inputs-Market Size'!$F$36="No"</xm:f>
            <x14:dxf>
              <font>
                <color theme="0"/>
              </font>
              <fill>
                <patternFill>
                  <bgColor theme="0"/>
                </patternFill>
              </fill>
              <border>
                <left/>
                <right/>
                <top/>
                <bottom/>
                <vertical/>
                <horizontal/>
              </border>
            </x14:dxf>
          </x14:cfRule>
          <xm:sqref>B66:E66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7C03FF6-ADF3-443B-8CEB-5B0CB90180DD}">
          <x14:formula1>
            <xm:f>Dropdowns!$G$1:$G$11</xm:f>
          </x14:formula1>
          <xm:sqref>D40 D94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5CC6F-672E-46D3-A23D-3C763AD88D78}">
  <sheetPr codeName="Sheet11">
    <tabColor rgb="FF002060"/>
  </sheetPr>
  <dimension ref="B2:AC49"/>
  <sheetViews>
    <sheetView topLeftCell="A30" workbookViewId="0">
      <selection activeCell="D50" sqref="D50"/>
    </sheetView>
  </sheetViews>
  <sheetFormatPr defaultRowHeight="14.5" x14ac:dyDescent="0.35"/>
  <cols>
    <col min="3" max="3" width="50.54296875" bestFit="1" customWidth="1"/>
    <col min="5" max="5" width="27.7265625" customWidth="1"/>
    <col min="7" max="8" width="18.26953125" customWidth="1"/>
    <col min="12" max="12" width="44.453125" customWidth="1"/>
    <col min="14" max="14" width="26.81640625" customWidth="1"/>
    <col min="15" max="15" width="10.26953125" customWidth="1"/>
    <col min="16" max="16" width="19.7265625" customWidth="1"/>
    <col min="17" max="17" width="18.1796875" customWidth="1"/>
    <col min="18" max="18" width="9.1796875" customWidth="1"/>
  </cols>
  <sheetData>
    <row r="2" spans="2:29" s="43" customFormat="1"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row>
    <row r="4" spans="2:29" s="43" customFormat="1" ht="25.5" x14ac:dyDescent="0.55000000000000004">
      <c r="B4" s="41" t="s">
        <v>127</v>
      </c>
      <c r="T4" s="392"/>
      <c r="U4" s="392"/>
      <c r="V4" s="392"/>
      <c r="W4" s="392"/>
      <c r="X4" s="392"/>
      <c r="Y4" s="392"/>
      <c r="Z4" s="392"/>
      <c r="AA4" s="392"/>
      <c r="AB4" s="392"/>
      <c r="AC4" s="392"/>
    </row>
    <row r="6" spans="2:29" x14ac:dyDescent="0.35">
      <c r="B6" s="384" t="s">
        <v>128</v>
      </c>
      <c r="C6" s="384"/>
      <c r="D6" s="384"/>
      <c r="E6" s="384"/>
      <c r="F6" s="384"/>
      <c r="G6" s="384"/>
      <c r="H6" s="384"/>
      <c r="I6" s="384"/>
      <c r="J6" s="62"/>
      <c r="K6" s="62"/>
      <c r="L6" s="62"/>
      <c r="M6" s="62"/>
      <c r="N6" s="62"/>
      <c r="O6" s="62"/>
      <c r="P6" s="62"/>
    </row>
    <row r="7" spans="2:29" x14ac:dyDescent="0.35">
      <c r="G7" s="54" t="s">
        <v>129</v>
      </c>
    </row>
    <row r="8" spans="2:29" x14ac:dyDescent="0.35">
      <c r="C8" s="54" t="s">
        <v>463</v>
      </c>
      <c r="E8" s="315" t="s">
        <v>118</v>
      </c>
      <c r="G8" s="54" t="str">
        <f>IF(E8="Pan Canadian","N/A",INDEX('Data store'!$B$19:$K$19,1,MATCH(E8,'Data store'!$B$18:$K$18,0)))</f>
        <v>N/A</v>
      </c>
    </row>
    <row r="9" spans="2:29" ht="15" thickBot="1" x14ac:dyDescent="0.4"/>
    <row r="10" spans="2:29" x14ac:dyDescent="0.35">
      <c r="B10" s="316"/>
      <c r="C10" s="317"/>
      <c r="D10" s="317"/>
      <c r="E10" s="317"/>
      <c r="F10" s="317"/>
      <c r="G10" s="317"/>
      <c r="H10" s="317"/>
      <c r="I10" s="318"/>
      <c r="K10" s="316"/>
      <c r="L10" s="317"/>
      <c r="M10" s="317"/>
      <c r="N10" s="317"/>
      <c r="O10" s="317"/>
      <c r="P10" s="317"/>
      <c r="Q10" s="317"/>
      <c r="R10" s="318"/>
    </row>
    <row r="11" spans="2:29" ht="21" x14ac:dyDescent="0.5">
      <c r="B11" s="319"/>
      <c r="C11" s="320" t="s">
        <v>130</v>
      </c>
      <c r="D11" s="321"/>
      <c r="E11" s="321"/>
      <c r="F11" s="321"/>
      <c r="G11" s="321"/>
      <c r="H11" s="321"/>
      <c r="I11" s="322"/>
      <c r="J11" s="323"/>
      <c r="K11" s="324"/>
      <c r="L11" s="320" t="s">
        <v>131</v>
      </c>
      <c r="M11" s="139"/>
      <c r="N11" s="139"/>
      <c r="O11" s="139"/>
      <c r="P11" s="139"/>
      <c r="Q11" s="139"/>
      <c r="R11" s="325"/>
    </row>
    <row r="12" spans="2:29" x14ac:dyDescent="0.35">
      <c r="B12" s="319"/>
      <c r="C12" s="139"/>
      <c r="D12" s="139"/>
      <c r="E12" s="139"/>
      <c r="F12" s="139"/>
      <c r="G12" s="139"/>
      <c r="H12" s="139"/>
      <c r="I12" s="325"/>
      <c r="K12" s="319"/>
      <c r="L12" s="139"/>
      <c r="M12" s="139"/>
      <c r="N12" s="139"/>
      <c r="O12" s="139"/>
      <c r="P12" s="139"/>
      <c r="Q12" s="139"/>
      <c r="R12" s="325"/>
    </row>
    <row r="13" spans="2:29" x14ac:dyDescent="0.35">
      <c r="B13" s="319"/>
      <c r="C13" s="326" t="s">
        <v>462</v>
      </c>
      <c r="D13" s="326"/>
      <c r="E13" s="327" t="s">
        <v>132</v>
      </c>
      <c r="F13" s="326"/>
      <c r="G13" s="326" t="s">
        <v>119</v>
      </c>
      <c r="H13" s="326"/>
      <c r="I13" s="325"/>
      <c r="K13" s="319"/>
      <c r="L13" s="326" t="s">
        <v>462</v>
      </c>
      <c r="M13" s="326"/>
      <c r="N13" s="327" t="s">
        <v>132</v>
      </c>
      <c r="O13" s="326"/>
      <c r="P13" s="326" t="s">
        <v>119</v>
      </c>
      <c r="Q13" s="326"/>
      <c r="R13" s="325"/>
    </row>
    <row r="14" spans="2:29" x14ac:dyDescent="0.35">
      <c r="B14" s="319"/>
      <c r="C14" s="326"/>
      <c r="D14" s="326"/>
      <c r="E14" s="326"/>
      <c r="F14" s="326"/>
      <c r="G14" s="326"/>
      <c r="H14" s="326"/>
      <c r="I14" s="325"/>
      <c r="K14" s="319"/>
      <c r="L14" s="326"/>
      <c r="M14" s="326"/>
      <c r="N14" s="326"/>
      <c r="O14" s="326"/>
      <c r="P14" s="326"/>
      <c r="Q14" s="326"/>
      <c r="R14" s="325"/>
    </row>
    <row r="15" spans="2:29" x14ac:dyDescent="0.35">
      <c r="B15" s="319"/>
      <c r="C15" s="328" t="s">
        <v>133</v>
      </c>
      <c r="D15" s="329"/>
      <c r="E15" s="330">
        <v>1</v>
      </c>
      <c r="F15" s="329"/>
      <c r="G15" s="331" cm="1">
        <f t="array" ref="G15">IF(E8="pan Canadian",'Inputs-Market Size'!F21,INDEX('Data store'!$B$1:$K$5,IF(Switch_oncvsnononc="Non-oncology",3,IF(AND(Switch_oncvsnononc="Oncology",Switch_IVvstakehome="Intravenous"),5,4)),MATCH(E8,'Data store'!$B$1:$K$1,0)))</f>
        <v>31249195</v>
      </c>
      <c r="H15" s="332"/>
      <c r="I15" s="325"/>
      <c r="K15" s="319"/>
      <c r="L15" s="328" t="s">
        <v>133</v>
      </c>
      <c r="M15" s="329"/>
      <c r="N15" s="330">
        <v>1</v>
      </c>
      <c r="O15" s="329"/>
      <c r="P15" s="331" cm="1">
        <f t="array" ref="P15">IF(E8="pan Canadian",'Inputs-Market Size'!F21,INDEX('Data store'!$B$1:$K$5,IF(Switch_oncvsnononc="Non-oncology",3,IF(AND(Switch_oncvsnononc="Oncology",Switch_IVvstakehome="Intravenous"),5,4)),MATCH(E8,'Data store'!$B$1:$K$1,0)))</f>
        <v>31249195</v>
      </c>
      <c r="Q15" s="332"/>
      <c r="R15" s="325"/>
    </row>
    <row r="16" spans="2:29" x14ac:dyDescent="0.35">
      <c r="B16" s="319"/>
      <c r="C16" s="326"/>
      <c r="D16" s="326"/>
      <c r="E16" s="333"/>
      <c r="F16" s="326"/>
      <c r="G16" s="332"/>
      <c r="H16" s="332"/>
      <c r="I16" s="325"/>
      <c r="K16" s="319"/>
      <c r="L16" s="326"/>
      <c r="M16" s="326"/>
      <c r="N16" s="333"/>
      <c r="O16" s="326"/>
      <c r="P16" s="332"/>
      <c r="Q16" s="332"/>
      <c r="R16" s="325"/>
    </row>
    <row r="17" spans="2:18" x14ac:dyDescent="0.35">
      <c r="B17" s="319"/>
      <c r="C17" s="328" t="s">
        <v>91</v>
      </c>
      <c r="D17" s="329"/>
      <c r="E17" s="334" cm="1">
        <f t="array" ref="E17">IF(G8="N/A",Pancan_incidence,INDEX(Incidence_Table,1,G8))</f>
        <v>0</v>
      </c>
      <c r="F17" s="329"/>
      <c r="G17" s="331">
        <f>E17*G15</f>
        <v>0</v>
      </c>
      <c r="H17" s="332"/>
      <c r="I17" s="325"/>
      <c r="K17" s="319"/>
      <c r="L17" s="328" t="s">
        <v>84</v>
      </c>
      <c r="M17" s="329"/>
      <c r="N17" s="334" cm="1">
        <f t="array" ref="N17">IF(G8="N/A",Pancan_prev,INDEX(Prevalence_Table,1,G8))</f>
        <v>0</v>
      </c>
      <c r="O17" s="329"/>
      <c r="P17" s="331">
        <f>N17*P15</f>
        <v>0</v>
      </c>
      <c r="Q17" s="332"/>
      <c r="R17" s="325"/>
    </row>
    <row r="18" spans="2:18" x14ac:dyDescent="0.35">
      <c r="B18" s="319"/>
      <c r="C18" s="326"/>
      <c r="D18" s="326"/>
      <c r="E18" s="333"/>
      <c r="F18" s="326"/>
      <c r="G18" s="332"/>
      <c r="H18" s="332"/>
      <c r="I18" s="325"/>
      <c r="K18" s="319"/>
      <c r="L18" s="326"/>
      <c r="M18" s="326"/>
      <c r="N18" s="333"/>
      <c r="O18" s="326"/>
      <c r="P18" s="332"/>
      <c r="Q18" s="332"/>
      <c r="R18" s="325"/>
    </row>
    <row r="19" spans="2:18" x14ac:dyDescent="0.35">
      <c r="B19" s="319"/>
      <c r="C19" s="328" t="str">
        <f>IF(ISBLANK('Inputs-Market Size'!B40)=TRUE,"No additional filter applied",'Inputs-Market Size'!B40)</f>
        <v>Proportion 18+</v>
      </c>
      <c r="D19" s="329"/>
      <c r="E19" s="334" cm="1">
        <f t="array" ref="E19">IF(G8="N/A",'Inputs-Market Size'!F40,INDEX(Incidence_Filter_Table,1,G8))</f>
        <v>0</v>
      </c>
      <c r="F19" s="329"/>
      <c r="G19" s="331">
        <f>IF(E19=0%,G17*100%,G17*E19)</f>
        <v>0</v>
      </c>
      <c r="H19" s="332"/>
      <c r="I19" s="325"/>
      <c r="K19" s="319"/>
      <c r="L19" s="335" t="str">
        <f>IF(ISBLANK('Inputs-Market Size'!B53)=TRUE,"No additional filter applied",'Inputs-Market Size'!B53)</f>
        <v>No additional filter applied</v>
      </c>
      <c r="M19" s="329"/>
      <c r="N19" s="334" cm="1">
        <f t="array" ref="N19">IF(G8="N/A",'Inputs-Market Size'!F53,INDEX(Prevalence_Filter_Table,1,G8))</f>
        <v>0</v>
      </c>
      <c r="O19" s="329"/>
      <c r="P19" s="331">
        <f>IF(N19=0%,P17*100%,P17*N19)</f>
        <v>0</v>
      </c>
      <c r="Q19" s="332"/>
      <c r="R19" s="325"/>
    </row>
    <row r="20" spans="2:18" x14ac:dyDescent="0.35">
      <c r="B20" s="319"/>
      <c r="C20" s="326"/>
      <c r="D20" s="326"/>
      <c r="E20" s="333"/>
      <c r="F20" s="326"/>
      <c r="G20" s="332"/>
      <c r="H20" s="332"/>
      <c r="I20" s="325"/>
      <c r="K20" s="319"/>
      <c r="L20" s="336"/>
      <c r="M20" s="326"/>
      <c r="N20" s="333"/>
      <c r="O20" s="326"/>
      <c r="P20" s="332"/>
      <c r="Q20" s="332"/>
      <c r="R20" s="325"/>
    </row>
    <row r="21" spans="2:18" x14ac:dyDescent="0.35">
      <c r="B21" s="319"/>
      <c r="C21" s="328" t="str">
        <f>IF(ISBLANK('Inputs-Market Size'!B41)=TRUE,"No additional filter applied",'Inputs-Market Size'!B41)</f>
        <v>Proportion with moderate to high severity condition</v>
      </c>
      <c r="D21" s="329"/>
      <c r="E21" s="334" cm="1">
        <f t="array" ref="E21">IF(G8="N/A",'Inputs-Market Size'!F41,INDEX(Incidence_Filter_Table,2,G8))</f>
        <v>0</v>
      </c>
      <c r="F21" s="329"/>
      <c r="G21" s="331">
        <f>IF(E21=0%,G19*100%,G19*E21)</f>
        <v>0</v>
      </c>
      <c r="H21" s="332"/>
      <c r="I21" s="325"/>
      <c r="K21" s="319"/>
      <c r="L21" s="335" t="str">
        <f>IF(ISBLANK('Inputs-Market Size'!B54)=TRUE,"No additional filter applied",'Inputs-Market Size'!B54)</f>
        <v>No additional filter applied</v>
      </c>
      <c r="M21" s="329"/>
      <c r="N21" s="334" cm="1">
        <f t="array" ref="N21">IF(G8="N/A",'Inputs-Market Size'!F54,INDEX(Prevalence_Filter_Table,2,G8))</f>
        <v>0</v>
      </c>
      <c r="O21" s="329"/>
      <c r="P21" s="331">
        <f>IF(N21=0%,P19*100%,P19*N21)</f>
        <v>0</v>
      </c>
      <c r="Q21" s="332"/>
      <c r="R21" s="325"/>
    </row>
    <row r="22" spans="2:18" x14ac:dyDescent="0.35">
      <c r="B22" s="319"/>
      <c r="C22" s="326"/>
      <c r="D22" s="326"/>
      <c r="E22" s="333"/>
      <c r="F22" s="326"/>
      <c r="G22" s="332"/>
      <c r="H22" s="332"/>
      <c r="I22" s="325"/>
      <c r="K22" s="319"/>
      <c r="L22" s="336"/>
      <c r="M22" s="326"/>
      <c r="N22" s="333"/>
      <c r="O22" s="326"/>
      <c r="P22" s="332"/>
      <c r="Q22" s="332"/>
      <c r="R22" s="325"/>
    </row>
    <row r="23" spans="2:18" x14ac:dyDescent="0.35">
      <c r="B23" s="319"/>
      <c r="C23" s="328" t="str">
        <f>IF(ISBLANK('Inputs-Market Size'!B42)=TRUE,"No additional filter applied",'Inputs-Market Size'!B42)</f>
        <v>No additional filter applied</v>
      </c>
      <c r="D23" s="329"/>
      <c r="E23" s="334" cm="1">
        <f t="array" ref="E23">IF(G8="N/A",'Inputs-Market Size'!F42,INDEX(Incidence_Filter_Table,3,G8))</f>
        <v>0</v>
      </c>
      <c r="F23" s="329"/>
      <c r="G23" s="331">
        <f>IF(E23=0%,G21*100%,G21*E23)</f>
        <v>0</v>
      </c>
      <c r="H23" s="332"/>
      <c r="I23" s="325"/>
      <c r="K23" s="319"/>
      <c r="L23" s="335" t="str">
        <f>IF(ISBLANK('Inputs-Market Size'!B55)=TRUE,"No additional filter applied",'Inputs-Market Size'!B55)</f>
        <v>No additional filter applied</v>
      </c>
      <c r="M23" s="329"/>
      <c r="N23" s="334" cm="1">
        <f t="array" ref="N23">IF(G8="N/A",'Inputs-Market Size'!F55,INDEX(Prevalence_Filter_Table,3,G8))</f>
        <v>0</v>
      </c>
      <c r="O23" s="329"/>
      <c r="P23" s="331">
        <f>IF(N23=0%,P21*100%,P21*N23)</f>
        <v>0</v>
      </c>
      <c r="Q23" s="332"/>
      <c r="R23" s="325"/>
    </row>
    <row r="24" spans="2:18" x14ac:dyDescent="0.35">
      <c r="B24" s="319"/>
      <c r="C24" s="326"/>
      <c r="D24" s="326"/>
      <c r="E24" s="333"/>
      <c r="F24" s="326"/>
      <c r="G24" s="332"/>
      <c r="H24" s="332"/>
      <c r="I24" s="325"/>
      <c r="K24" s="319"/>
      <c r="L24" s="336"/>
      <c r="M24" s="326"/>
      <c r="N24" s="333"/>
      <c r="O24" s="326"/>
      <c r="P24" s="332"/>
      <c r="Q24" s="332"/>
      <c r="R24" s="325"/>
    </row>
    <row r="25" spans="2:18" x14ac:dyDescent="0.35">
      <c r="B25" s="319"/>
      <c r="C25" s="328" t="str">
        <f>IF(ISBLANK('Inputs-Market Size'!B43)=TRUE,"No additional filter applied",'Inputs-Market Size'!B43)</f>
        <v>No additional filter applied</v>
      </c>
      <c r="D25" s="329"/>
      <c r="E25" s="334" cm="1">
        <f t="array" ref="E25">IF(G8="N/A",'Inputs-Market Size'!F43,INDEX(Incidence_Filter_Table,4,G8))</f>
        <v>0</v>
      </c>
      <c r="F25" s="329"/>
      <c r="G25" s="331">
        <f>IF(E25=0%,G23*100%,G23*E25)</f>
        <v>0</v>
      </c>
      <c r="H25" s="332"/>
      <c r="I25" s="325"/>
      <c r="K25" s="319"/>
      <c r="L25" s="335" t="str">
        <f>IF(ISBLANK('Inputs-Market Size'!B56)=TRUE,"No additional filter applied",'Inputs-Market Size'!B56)</f>
        <v>No additional filter applied</v>
      </c>
      <c r="M25" s="329"/>
      <c r="N25" s="334" cm="1">
        <f t="array" ref="N25">IF(G8="N/A",'Inputs-Market Size'!F56,INDEX(Prevalence_Filter_Table,4,G8))</f>
        <v>0</v>
      </c>
      <c r="O25" s="329"/>
      <c r="P25" s="331">
        <f>IF(N25=0%,P23*100%,P23*N25)</f>
        <v>0</v>
      </c>
      <c r="Q25" s="332"/>
      <c r="R25" s="325"/>
    </row>
    <row r="26" spans="2:18" x14ac:dyDescent="0.35">
      <c r="B26" s="319"/>
      <c r="C26" s="326"/>
      <c r="D26" s="326"/>
      <c r="E26" s="333"/>
      <c r="F26" s="326"/>
      <c r="G26" s="332"/>
      <c r="H26" s="332"/>
      <c r="I26" s="325"/>
      <c r="K26" s="319"/>
      <c r="L26" s="336"/>
      <c r="M26" s="326"/>
      <c r="N26" s="333"/>
      <c r="O26" s="326"/>
      <c r="P26" s="332"/>
      <c r="Q26" s="332"/>
      <c r="R26" s="325"/>
    </row>
    <row r="27" spans="2:18" x14ac:dyDescent="0.35">
      <c r="B27" s="319"/>
      <c r="C27" s="328" t="str">
        <f>IF(ISBLANK('Inputs-Market Size'!B44)=TRUE,"No additional filter applied",'Inputs-Market Size'!B44)</f>
        <v>No additional filter applied</v>
      </c>
      <c r="D27" s="329"/>
      <c r="E27" s="334" cm="1">
        <f t="array" ref="E27">IF(G8="N/A",'Inputs-Market Size'!F44,INDEX(Incidence_Filter_Table,5,G8))</f>
        <v>0</v>
      </c>
      <c r="F27" s="329"/>
      <c r="G27" s="331">
        <f>IF(E27=0%,G25*100%,G25*E27)</f>
        <v>0</v>
      </c>
      <c r="H27" s="332"/>
      <c r="I27" s="325"/>
      <c r="K27" s="319"/>
      <c r="L27" s="335" t="str">
        <f>IF(ISBLANK('Inputs-Market Size'!B57)=TRUE,"No additional filter applied",'Inputs-Market Size'!B57)</f>
        <v>No additional filter applied</v>
      </c>
      <c r="M27" s="329"/>
      <c r="N27" s="334" cm="1">
        <f t="array" ref="N27">IF(G8="N/A",'Inputs-Market Size'!F57,INDEX(Prevalence_Filter_Table,5,G8))</f>
        <v>0</v>
      </c>
      <c r="O27" s="329"/>
      <c r="P27" s="331">
        <f>IF(N27=0%,P25*100%,P25*N27)</f>
        <v>0</v>
      </c>
      <c r="Q27" s="332"/>
      <c r="R27" s="325"/>
    </row>
    <row r="28" spans="2:18" x14ac:dyDescent="0.35">
      <c r="B28" s="319"/>
      <c r="C28" s="326"/>
      <c r="D28" s="326"/>
      <c r="E28" s="333"/>
      <c r="F28" s="326"/>
      <c r="G28" s="332"/>
      <c r="H28" s="332"/>
      <c r="I28" s="325"/>
      <c r="K28" s="319"/>
      <c r="L28" s="336"/>
      <c r="M28" s="326"/>
      <c r="N28" s="333"/>
      <c r="O28" s="326"/>
      <c r="P28" s="332"/>
      <c r="Q28" s="332"/>
      <c r="R28" s="325"/>
    </row>
    <row r="29" spans="2:18" x14ac:dyDescent="0.35">
      <c r="B29" s="319"/>
      <c r="C29" s="328" t="str">
        <f>IF(ISBLANK('Inputs-Market Size'!B45)=TRUE,"No additional filter applied",'Inputs-Market Size'!B45)</f>
        <v>No additional filter applied</v>
      </c>
      <c r="D29" s="329"/>
      <c r="E29" s="334" cm="1">
        <f t="array" ref="E29">IF(G8="N/A",'Inputs-Market Size'!F45,INDEX(Incidence_Filter_Table,6,G8))</f>
        <v>0</v>
      </c>
      <c r="F29" s="329"/>
      <c r="G29" s="331">
        <f>IF(E29=0%,G27*100%,G27*E29)</f>
        <v>0</v>
      </c>
      <c r="H29" s="332"/>
      <c r="I29" s="325"/>
      <c r="K29" s="319"/>
      <c r="L29" s="335" t="str">
        <f>IF(ISBLANK('Inputs-Market Size'!B58)=TRUE,"No additional filter applied",'Inputs-Market Size'!B58)</f>
        <v>No additional filter applied</v>
      </c>
      <c r="M29" s="329"/>
      <c r="N29" s="334" cm="1">
        <f t="array" ref="N29">IF(G8="N/A",'Inputs-Market Size'!F58,INDEX(Prevalence_Filter_Table,6,G8))</f>
        <v>0</v>
      </c>
      <c r="O29" s="329"/>
      <c r="P29" s="331">
        <f>IF(N29=0%,P27*100%,P27*N29)</f>
        <v>0</v>
      </c>
      <c r="Q29" s="332"/>
      <c r="R29" s="325"/>
    </row>
    <row r="30" spans="2:18" x14ac:dyDescent="0.35">
      <c r="B30" s="319"/>
      <c r="C30" s="326"/>
      <c r="D30" s="326"/>
      <c r="E30" s="333"/>
      <c r="F30" s="326"/>
      <c r="G30" s="332"/>
      <c r="H30" s="332"/>
      <c r="I30" s="325"/>
      <c r="K30" s="319"/>
      <c r="L30" s="336"/>
      <c r="M30" s="326"/>
      <c r="N30" s="333"/>
      <c r="O30" s="326"/>
      <c r="P30" s="332"/>
      <c r="Q30" s="332"/>
      <c r="R30" s="325"/>
    </row>
    <row r="31" spans="2:18" x14ac:dyDescent="0.35">
      <c r="B31" s="319"/>
      <c r="C31" s="328" t="str">
        <f>IF(ISBLANK('Inputs-Market Size'!B46)=TRUE,"No additional filter applied",'Inputs-Market Size'!B46)</f>
        <v>No additional filter applied</v>
      </c>
      <c r="D31" s="329"/>
      <c r="E31" s="334" cm="1">
        <f t="array" ref="E31">IF(G8="N/A",'Inputs-Market Size'!F46,INDEX(Incidence_Filter_Table,7,G8))</f>
        <v>0</v>
      </c>
      <c r="F31" s="329"/>
      <c r="G31" s="331">
        <f>IF(E31=0%,G29*100%,G29*E31)</f>
        <v>0</v>
      </c>
      <c r="H31" s="332"/>
      <c r="I31" s="325"/>
      <c r="K31" s="319"/>
      <c r="L31" s="335" t="str">
        <f>IF(ISBLANK('Inputs-Market Size'!B59)=TRUE,"No additional filter applied",'Inputs-Market Size'!B59)</f>
        <v>No additional filter applied</v>
      </c>
      <c r="M31" s="329"/>
      <c r="N31" s="334" cm="1">
        <f t="array" ref="N31">IF(G8="N/A",'Inputs-Market Size'!F59,INDEX(Prevalence_Filter_Table,7,G8))</f>
        <v>0</v>
      </c>
      <c r="O31" s="329"/>
      <c r="P31" s="331">
        <f>IF(N31=0%,P29*100%,P29*N31)</f>
        <v>0</v>
      </c>
      <c r="Q31" s="332"/>
      <c r="R31" s="325"/>
    </row>
    <row r="32" spans="2:18" x14ac:dyDescent="0.35">
      <c r="B32" s="319"/>
      <c r="C32" s="326"/>
      <c r="D32" s="326"/>
      <c r="E32" s="333"/>
      <c r="F32" s="326"/>
      <c r="G32" s="332"/>
      <c r="H32" s="332"/>
      <c r="I32" s="325"/>
      <c r="K32" s="319"/>
      <c r="L32" s="336"/>
      <c r="M32" s="326"/>
      <c r="N32" s="333"/>
      <c r="O32" s="326"/>
      <c r="P32" s="332"/>
      <c r="Q32" s="332"/>
      <c r="R32" s="325"/>
    </row>
    <row r="33" spans="2:18" x14ac:dyDescent="0.35">
      <c r="B33" s="319"/>
      <c r="C33" s="328" t="str">
        <f>IF(ISBLANK('Inputs-Market Size'!B47)=TRUE,"No additional filter applied",'Inputs-Market Size'!B47)</f>
        <v>No additional filter applied</v>
      </c>
      <c r="D33" s="329"/>
      <c r="E33" s="334" cm="1">
        <f t="array" ref="E33">IF(G8="N/A",'Inputs-Market Size'!F47,INDEX(Incidence_Filter_Table,8,G8))</f>
        <v>0</v>
      </c>
      <c r="F33" s="329"/>
      <c r="G33" s="331">
        <f>IF(E33=0%,G31*100%,G31*E33)</f>
        <v>0</v>
      </c>
      <c r="H33" s="332"/>
      <c r="I33" s="325"/>
      <c r="K33" s="319"/>
      <c r="L33" s="335" t="str">
        <f>IF(ISBLANK('Inputs-Market Size'!B60)=TRUE,"No additional filter applied",'Inputs-Market Size'!B60)</f>
        <v>No additional filter applied</v>
      </c>
      <c r="M33" s="329"/>
      <c r="N33" s="334" cm="1">
        <f t="array" ref="N33">IF(G8="N/A",'Inputs-Market Size'!F60,INDEX(Prevalence_Filter_Table,8,G8))</f>
        <v>0</v>
      </c>
      <c r="O33" s="329"/>
      <c r="P33" s="331">
        <f>IF(N33=0%,P31*100%,P31*N33)</f>
        <v>0</v>
      </c>
      <c r="Q33" s="332"/>
      <c r="R33" s="325"/>
    </row>
    <row r="34" spans="2:18" x14ac:dyDescent="0.35">
      <c r="B34" s="319"/>
      <c r="C34" s="326"/>
      <c r="D34" s="326"/>
      <c r="E34" s="333"/>
      <c r="F34" s="326"/>
      <c r="G34" s="332"/>
      <c r="H34" s="332"/>
      <c r="I34" s="325"/>
      <c r="K34" s="319"/>
      <c r="L34" s="336"/>
      <c r="M34" s="326"/>
      <c r="N34" s="333"/>
      <c r="O34" s="326"/>
      <c r="P34" s="332"/>
      <c r="Q34" s="332"/>
      <c r="R34" s="325"/>
    </row>
    <row r="35" spans="2:18" x14ac:dyDescent="0.35">
      <c r="B35" s="319"/>
      <c r="C35" s="328" t="str">
        <f>IF(ISBLANK('Inputs-Market Size'!B48)=TRUE,"No additional filter applied",'Inputs-Market Size'!B48)</f>
        <v>No additional filter applied</v>
      </c>
      <c r="D35" s="329"/>
      <c r="E35" s="334" cm="1">
        <f t="array" ref="E35">IF(G8="N/A",'Inputs-Market Size'!F48,INDEX(Incidence_Filter_Table,9,G8))</f>
        <v>0</v>
      </c>
      <c r="F35" s="329"/>
      <c r="G35" s="331">
        <f>IF(E35=0%,G33*100%,G33*E35)</f>
        <v>0</v>
      </c>
      <c r="H35" s="332"/>
      <c r="I35" s="325"/>
      <c r="K35" s="319"/>
      <c r="L35" s="335" t="str">
        <f>IF(ISBLANK('Inputs-Market Size'!B61)=TRUE,"No additional filter applied",'Inputs-Market Size'!B61)</f>
        <v>No additional filter applied</v>
      </c>
      <c r="M35" s="329"/>
      <c r="N35" s="334" cm="1">
        <f t="array" ref="N35">IF(G8="N/A",'Inputs-Market Size'!F61,INDEX(Prevalence_Filter_Table,9,G8))</f>
        <v>0</v>
      </c>
      <c r="O35" s="329"/>
      <c r="P35" s="331">
        <f>IF(N35=0%,P33*100%,P33*N35)</f>
        <v>0</v>
      </c>
      <c r="Q35" s="332"/>
      <c r="R35" s="325"/>
    </row>
    <row r="36" spans="2:18" x14ac:dyDescent="0.35">
      <c r="B36" s="319"/>
      <c r="C36" s="326"/>
      <c r="D36" s="326"/>
      <c r="E36" s="333"/>
      <c r="F36" s="326"/>
      <c r="G36" s="332"/>
      <c r="H36" s="332"/>
      <c r="I36" s="325"/>
      <c r="K36" s="319"/>
      <c r="L36" s="336"/>
      <c r="M36" s="326"/>
      <c r="N36" s="333"/>
      <c r="O36" s="326"/>
      <c r="P36" s="332"/>
      <c r="Q36" s="332"/>
      <c r="R36" s="325"/>
    </row>
    <row r="37" spans="2:18" x14ac:dyDescent="0.35">
      <c r="B37" s="319"/>
      <c r="C37" s="328" t="str">
        <f>IF(ISBLANK('Inputs-Market Size'!B49)=TRUE,"No additional filter applied",'Inputs-Market Size'!B49)</f>
        <v>No additional filter applied</v>
      </c>
      <c r="D37" s="329"/>
      <c r="E37" s="334" cm="1">
        <f t="array" ref="E37">IF(G8="N/A",'Inputs-Market Size'!F49,INDEX(Incidence_Filter_Table,10,G8))</f>
        <v>0</v>
      </c>
      <c r="F37" s="329"/>
      <c r="G37" s="331">
        <f>IF(E37=0%,G35*100%,G35*E37)</f>
        <v>0</v>
      </c>
      <c r="H37" s="332"/>
      <c r="I37" s="325"/>
      <c r="K37" s="319"/>
      <c r="L37" s="335" t="str">
        <f>IF(ISBLANK('Inputs-Market Size'!B62)=TRUE,"No additional filter applied",'Inputs-Market Size'!B62)</f>
        <v>No additional filter applied</v>
      </c>
      <c r="M37" s="329"/>
      <c r="N37" s="334" cm="1">
        <f t="array" ref="N37">IF(G8="N/A",'Inputs-Market Size'!F62,INDEX(Prevalence_Filter_Table,10,G8))</f>
        <v>0</v>
      </c>
      <c r="O37" s="329"/>
      <c r="P37" s="331">
        <f>IF(N37=0%,P35*100%,P35*N37)</f>
        <v>0</v>
      </c>
      <c r="Q37" s="332"/>
      <c r="R37" s="325"/>
    </row>
    <row r="38" spans="2:18" x14ac:dyDescent="0.35">
      <c r="B38" s="319"/>
      <c r="C38" s="326"/>
      <c r="D38" s="326"/>
      <c r="E38" s="326"/>
      <c r="F38" s="326"/>
      <c r="G38" s="332"/>
      <c r="H38" s="332"/>
      <c r="I38" s="325"/>
      <c r="K38" s="319"/>
      <c r="L38" s="326"/>
      <c r="M38" s="326"/>
      <c r="N38" s="326"/>
      <c r="O38" s="326"/>
      <c r="P38" s="332"/>
      <c r="Q38" s="332"/>
      <c r="R38" s="325"/>
    </row>
    <row r="39" spans="2:18" x14ac:dyDescent="0.35">
      <c r="B39" s="319"/>
      <c r="C39" s="326" t="str">
        <f>IF(Switch_CompanionDiag="Yes","Testing filters","No additional testing filters applied")</f>
        <v>No additional testing filters applied</v>
      </c>
      <c r="D39" s="326"/>
      <c r="E39" s="327" t="s">
        <v>132</v>
      </c>
      <c r="F39" s="326"/>
      <c r="G39" s="332" t="s">
        <v>119</v>
      </c>
      <c r="H39" s="332"/>
      <c r="I39" s="325"/>
      <c r="K39" s="319"/>
      <c r="L39" s="326" t="str">
        <f>IF(Switch_CompanionDiag="Yes","Testing filters","No additional testing filters applied")</f>
        <v>No additional testing filters applied</v>
      </c>
      <c r="M39" s="326"/>
      <c r="N39" s="327" t="s">
        <v>132</v>
      </c>
      <c r="O39" s="326"/>
      <c r="P39" s="332" t="s">
        <v>119</v>
      </c>
      <c r="Q39" s="332"/>
      <c r="R39" s="325"/>
    </row>
    <row r="40" spans="2:18" x14ac:dyDescent="0.35">
      <c r="B40" s="319"/>
      <c r="C40" s="326"/>
      <c r="D40" s="326"/>
      <c r="E40" s="326"/>
      <c r="F40" s="326"/>
      <c r="G40" s="332"/>
      <c r="H40" s="332"/>
      <c r="I40" s="325"/>
      <c r="K40" s="319"/>
      <c r="L40" s="326"/>
      <c r="M40" s="326"/>
      <c r="N40" s="326"/>
      <c r="O40" s="326"/>
      <c r="P40" s="332"/>
      <c r="Q40" s="332"/>
      <c r="R40" s="325"/>
    </row>
    <row r="41" spans="2:18" x14ac:dyDescent="0.35">
      <c r="B41" s="319"/>
      <c r="C41" s="328" t="s">
        <v>134</v>
      </c>
      <c r="D41" s="329"/>
      <c r="E41" s="334" cm="1">
        <f t="array" ref="E41">IF(Switch_CompanionDiag="Yes",IF(G8="N/A",'Inputs-Market Size'!F68,INDEX(Testing_Uptake_New_Drug,1,G8)),100%)</f>
        <v>1</v>
      </c>
      <c r="F41" s="329"/>
      <c r="G41" s="331">
        <f>G37*E41</f>
        <v>0</v>
      </c>
      <c r="H41" s="332"/>
      <c r="I41" s="337"/>
      <c r="J41" s="15"/>
      <c r="K41" s="338"/>
      <c r="L41" s="328" t="s">
        <v>134</v>
      </c>
      <c r="M41" s="339"/>
      <c r="N41" s="334" cm="1">
        <f t="array" ref="N41">IF(Switch_CompanionDiag="Yes",IF(G8="N/A",'Inputs-Market Size'!F68,INDEX(Testing_Uptake_New_Drug,1,G8)),100%)</f>
        <v>1</v>
      </c>
      <c r="O41" s="339"/>
      <c r="P41" s="331">
        <f>P37*N41</f>
        <v>0</v>
      </c>
      <c r="Q41" s="332"/>
      <c r="R41" s="325"/>
    </row>
    <row r="42" spans="2:18" x14ac:dyDescent="0.35">
      <c r="B42" s="319"/>
      <c r="C42" s="326"/>
      <c r="D42" s="326"/>
      <c r="E42" s="340"/>
      <c r="F42" s="326"/>
      <c r="G42" s="332"/>
      <c r="H42" s="332"/>
      <c r="I42" s="337"/>
      <c r="J42" s="15"/>
      <c r="K42" s="338"/>
      <c r="L42" s="341"/>
      <c r="M42" s="341"/>
      <c r="N42" s="340"/>
      <c r="O42" s="341"/>
      <c r="P42" s="332"/>
      <c r="Q42" s="332"/>
      <c r="R42" s="325"/>
    </row>
    <row r="43" spans="2:18" x14ac:dyDescent="0.35">
      <c r="B43" s="319"/>
      <c r="C43" s="328" t="s">
        <v>135</v>
      </c>
      <c r="D43" s="329"/>
      <c r="E43" s="334">
        <f>IF(Switch_CompanionDiag="Yes",'Inputs-Market Size'!F75,100%)</f>
        <v>1</v>
      </c>
      <c r="F43" s="329"/>
      <c r="G43" s="331">
        <f>G41*E43</f>
        <v>0</v>
      </c>
      <c r="H43" s="332"/>
      <c r="I43" s="337"/>
      <c r="J43" s="15"/>
      <c r="K43" s="338"/>
      <c r="L43" s="342" t="s">
        <v>135</v>
      </c>
      <c r="M43" s="339"/>
      <c r="N43" s="334">
        <f>IF(Switch_CompanionDiag="Yes",'Inputs-Market Size'!F75,100%)</f>
        <v>1</v>
      </c>
      <c r="O43" s="339"/>
      <c r="P43" s="331">
        <f>P41*N43</f>
        <v>0</v>
      </c>
      <c r="Q43" s="332"/>
      <c r="R43" s="325"/>
    </row>
    <row r="44" spans="2:18" x14ac:dyDescent="0.35">
      <c r="B44" s="319"/>
      <c r="C44" s="326"/>
      <c r="D44" s="326"/>
      <c r="E44" s="326"/>
      <c r="F44" s="326"/>
      <c r="G44" s="332"/>
      <c r="H44" s="332"/>
      <c r="I44" s="337"/>
      <c r="J44" s="15"/>
      <c r="K44" s="338"/>
      <c r="L44" s="341"/>
      <c r="M44" s="341"/>
      <c r="N44" s="341"/>
      <c r="O44" s="341"/>
      <c r="P44" s="332"/>
      <c r="Q44" s="332"/>
      <c r="R44" s="325"/>
    </row>
    <row r="45" spans="2:18" ht="15" thickBot="1" x14ac:dyDescent="0.4">
      <c r="B45" s="319"/>
      <c r="C45" s="326"/>
      <c r="D45" s="326"/>
      <c r="E45" s="326"/>
      <c r="F45" s="326"/>
      <c r="G45" s="332"/>
      <c r="H45" s="332"/>
      <c r="I45" s="337"/>
      <c r="J45" s="15"/>
      <c r="K45" s="338"/>
      <c r="L45" s="341"/>
      <c r="M45" s="341"/>
      <c r="N45" s="341"/>
      <c r="O45" s="341"/>
      <c r="P45" s="332"/>
      <c r="Q45" s="332"/>
      <c r="R45" s="325"/>
    </row>
    <row r="46" spans="2:18" ht="24" customHeight="1" thickBot="1" x14ac:dyDescent="0.4">
      <c r="B46" s="319"/>
      <c r="C46" s="416" t="s">
        <v>465</v>
      </c>
      <c r="D46" s="344"/>
      <c r="E46" s="344"/>
      <c r="F46" s="345"/>
      <c r="G46" s="346">
        <f>G37*E41*E43</f>
        <v>0</v>
      </c>
      <c r="H46" s="332"/>
      <c r="I46" s="337"/>
      <c r="J46" s="15"/>
      <c r="K46" s="338"/>
      <c r="L46" s="347" t="s">
        <v>136</v>
      </c>
      <c r="M46" s="348"/>
      <c r="N46" s="348"/>
      <c r="O46" s="349"/>
      <c r="P46" s="346">
        <f>P37*N41*N43</f>
        <v>0</v>
      </c>
      <c r="Q46" s="332"/>
      <c r="R46" s="325"/>
    </row>
    <row r="47" spans="2:18" ht="15" thickBot="1" x14ac:dyDescent="0.4">
      <c r="B47" s="319"/>
      <c r="C47" s="139"/>
      <c r="D47" s="139"/>
      <c r="E47" s="139"/>
      <c r="F47" s="139"/>
      <c r="G47" s="139"/>
      <c r="H47" s="139"/>
      <c r="I47" s="325"/>
      <c r="K47" s="319"/>
      <c r="L47" s="139"/>
      <c r="M47" s="139"/>
      <c r="N47" s="139"/>
      <c r="O47" s="139"/>
      <c r="P47" s="139"/>
      <c r="Q47" s="139"/>
      <c r="R47" s="325"/>
    </row>
    <row r="48" spans="2:18" ht="26.25" customHeight="1" thickBot="1" x14ac:dyDescent="0.4">
      <c r="B48" s="319"/>
      <c r="C48" s="343" t="s">
        <v>464</v>
      </c>
      <c r="D48" s="344"/>
      <c r="E48" s="344"/>
      <c r="F48" s="345"/>
      <c r="G48" s="346" cm="1">
        <f t="array" ref="G48">IF(G8="N/A",'Inputs-Market Size'!F88,INDEX(Public_Coverage_Table,1,G8))*G46</f>
        <v>0</v>
      </c>
      <c r="H48" s="139"/>
      <c r="I48" s="325"/>
      <c r="K48" s="319"/>
      <c r="L48" s="343" t="s">
        <v>464</v>
      </c>
      <c r="M48" s="344"/>
      <c r="N48" s="344"/>
      <c r="O48" s="345"/>
      <c r="P48" s="346" cm="1">
        <f t="array" ref="P48">IF(G8="N/A",'Inputs-Market Size'!F88,INDEX(Public_Coverage_Table,1,G8))*P46</f>
        <v>0</v>
      </c>
      <c r="Q48" s="139"/>
      <c r="R48" s="325"/>
    </row>
    <row r="49" spans="2:18" ht="15" thickBot="1" x14ac:dyDescent="0.4">
      <c r="B49" s="350"/>
      <c r="C49" s="351"/>
      <c r="D49" s="351"/>
      <c r="E49" s="351"/>
      <c r="F49" s="351"/>
      <c r="G49" s="351"/>
      <c r="H49" s="351"/>
      <c r="I49" s="352"/>
      <c r="K49" s="350"/>
      <c r="L49" s="351"/>
      <c r="M49" s="351"/>
      <c r="N49" s="351"/>
      <c r="O49" s="351"/>
      <c r="P49" s="351"/>
      <c r="Q49" s="351"/>
      <c r="R49" s="352"/>
    </row>
  </sheetData>
  <sheetProtection algorithmName="SHA-512" hashValue="MRzH/8J9ysLxGQseJr1JwG9RTVZUQMY2BK42AcpXGtQj8iN8QwvWhb03MTjvQKJmw6PsbuEfYqExNZlY4YLskg==" saltValue="G+/eTTV5M6wWDqbrA3Omdw==" spinCount="100000" sheet="1" objects="1" scenarios="1"/>
  <mergeCells count="2">
    <mergeCell ref="T4:AC4"/>
    <mergeCell ref="B6:I6"/>
  </mergeCell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 id="{A1B196E2-AA98-4045-8E42-6EA9166EBFF0}">
            <xm:f>'Inputs-Market Size'!$F$34="No"</xm:f>
            <x14:dxf>
              <font>
                <color theme="0"/>
              </font>
              <fill>
                <patternFill>
                  <bgColor theme="0"/>
                </patternFill>
              </fill>
              <border>
                <left/>
                <right/>
                <top/>
                <bottom/>
                <vertical/>
                <horizontal/>
              </border>
            </x14:dxf>
          </x14:cfRule>
          <xm:sqref>C41:H43 L41:Q43</xm:sqref>
        </x14:conditionalFormatting>
        <x14:conditionalFormatting xmlns:xm="http://schemas.microsoft.com/office/excel/2006/main">
          <x14:cfRule type="expression" priority="1" id="{CF1C9915-E85F-4007-A9C0-677318CA74F7}">
            <xm:f>'Inputs-Market Size'!$F$34="No"</xm:f>
            <x14:dxf>
              <font>
                <color theme="0"/>
              </font>
            </x14:dxf>
          </x14:cfRule>
          <xm:sqref>E39:G39 N39:P39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5CA77DA-A9EE-421B-A6EE-DB08F131E3D1}">
          <x14:formula1>
            <xm:f>Dropdowns!$G$1:$G$11</xm:f>
          </x14:formula1>
          <xm:sqref>E8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0D28-4F9A-466D-923C-BEEF8E29E097}">
  <sheetPr codeName="Sheet2">
    <tabColor theme="4"/>
  </sheetPr>
  <dimension ref="B2:AC26"/>
  <sheetViews>
    <sheetView workbookViewId="0">
      <selection activeCell="B12" sqref="B12"/>
    </sheetView>
  </sheetViews>
  <sheetFormatPr defaultColWidth="9.1796875" defaultRowHeight="14.5" x14ac:dyDescent="0.35"/>
  <cols>
    <col min="1" max="1" width="9.1796875" style="43"/>
    <col min="2" max="2" width="75.54296875" style="43" customWidth="1"/>
    <col min="3" max="3" width="3.54296875" style="43" customWidth="1"/>
    <col min="4" max="4" width="21.7265625" style="43" customWidth="1"/>
    <col min="5" max="5" width="41.54296875" style="43" bestFit="1" customWidth="1"/>
    <col min="6" max="6" width="2.54296875" style="43" customWidth="1"/>
    <col min="7" max="7" width="38.453125" style="43" bestFit="1" customWidth="1"/>
    <col min="8" max="9" width="9.1796875" style="43"/>
    <col min="10" max="11" width="0" style="43" hidden="1" customWidth="1"/>
    <col min="12" max="16" width="9.1796875" style="43"/>
    <col min="17" max="18" width="0" style="43" hidden="1" customWidth="1"/>
    <col min="19" max="23" width="9.1796875" style="43"/>
    <col min="24" max="25" width="0" style="43" hidden="1" customWidth="1"/>
    <col min="26" max="30" width="9.1796875" style="43"/>
    <col min="31" max="32" width="0" style="43" hidden="1" customWidth="1"/>
    <col min="33" max="37" width="9.1796875" style="43"/>
    <col min="38" max="39" width="0" style="43" hidden="1" customWidth="1"/>
    <col min="40" max="44" width="9.1796875" style="43"/>
    <col min="45" max="46" width="0" style="43" hidden="1" customWidth="1"/>
    <col min="47" max="51" width="9.1796875" style="43"/>
    <col min="52" max="53" width="0" style="43" hidden="1" customWidth="1"/>
    <col min="54" max="58" width="9.1796875" style="43"/>
    <col min="59" max="60" width="0" style="43" hidden="1" customWidth="1"/>
    <col min="61" max="65" width="9.1796875" style="43"/>
    <col min="66" max="67" width="0" style="43" hidden="1" customWidth="1"/>
    <col min="68" max="72" width="9.1796875" style="43"/>
    <col min="73" max="74" width="0" style="43" hidden="1" customWidth="1"/>
    <col min="75" max="79" width="9.1796875" style="43"/>
    <col min="80" max="81" width="0" style="43" hidden="1" customWidth="1"/>
    <col min="82" max="16384" width="9.1796875" style="43"/>
  </cols>
  <sheetData>
    <row r="2" spans="2:29"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row>
    <row r="4" spans="2:29" ht="25.5" x14ac:dyDescent="0.55000000000000004">
      <c r="B4" s="41" t="s">
        <v>137</v>
      </c>
    </row>
    <row r="5" spans="2:29" x14ac:dyDescent="0.35">
      <c r="G5"/>
      <c r="H5"/>
      <c r="I5"/>
      <c r="J5"/>
      <c r="K5"/>
      <c r="L5"/>
    </row>
    <row r="6" spans="2:29" x14ac:dyDescent="0.35">
      <c r="B6" s="48" t="s">
        <v>138</v>
      </c>
      <c r="G6"/>
      <c r="H6"/>
      <c r="I6"/>
      <c r="J6"/>
      <c r="K6"/>
      <c r="L6"/>
    </row>
    <row r="7" spans="2:29" x14ac:dyDescent="0.35">
      <c r="G7"/>
      <c r="H7"/>
      <c r="I7"/>
      <c r="J7"/>
      <c r="K7"/>
      <c r="L7"/>
    </row>
    <row r="8" spans="2:29" x14ac:dyDescent="0.35">
      <c r="B8" s="70" t="s">
        <v>9</v>
      </c>
      <c r="C8" s="49"/>
      <c r="D8" s="49"/>
      <c r="E8" s="71" t="s">
        <v>34</v>
      </c>
      <c r="F8" s="71"/>
      <c r="G8"/>
      <c r="H8"/>
      <c r="I8"/>
      <c r="J8"/>
      <c r="K8"/>
      <c r="L8"/>
    </row>
    <row r="9" spans="2:29" x14ac:dyDescent="0.35">
      <c r="B9" s="70"/>
      <c r="C9" s="49"/>
      <c r="D9" s="49"/>
      <c r="E9" s="71"/>
      <c r="F9" s="71"/>
      <c r="G9"/>
      <c r="H9"/>
      <c r="I9"/>
      <c r="J9"/>
      <c r="K9"/>
      <c r="L9"/>
    </row>
    <row r="10" spans="2:29" x14ac:dyDescent="0.35">
      <c r="B10" s="43" t="s">
        <v>139</v>
      </c>
      <c r="E10" s="354"/>
      <c r="G10"/>
      <c r="H10"/>
      <c r="I10"/>
      <c r="J10"/>
      <c r="K10"/>
      <c r="L10"/>
    </row>
    <row r="11" spans="2:29" x14ac:dyDescent="0.35">
      <c r="G11"/>
      <c r="H11"/>
      <c r="I11"/>
      <c r="J11"/>
      <c r="K11"/>
      <c r="L11"/>
    </row>
    <row r="12" spans="2:29" ht="43.5" x14ac:dyDescent="0.35">
      <c r="B12" s="43" t="s">
        <v>140</v>
      </c>
      <c r="D12" s="73" t="s">
        <v>141</v>
      </c>
      <c r="E12" s="353"/>
      <c r="G12"/>
      <c r="H12"/>
      <c r="I12"/>
      <c r="J12"/>
      <c r="K12"/>
      <c r="L12"/>
    </row>
    <row r="13" spans="2:29" x14ac:dyDescent="0.35">
      <c r="G13"/>
      <c r="H13"/>
      <c r="I13"/>
      <c r="J13"/>
      <c r="K13"/>
      <c r="L13"/>
    </row>
    <row r="14" spans="2:29" x14ac:dyDescent="0.35">
      <c r="B14" s="43" t="s">
        <v>142</v>
      </c>
      <c r="C14" s="43">
        <v>1</v>
      </c>
      <c r="E14" s="353"/>
      <c r="G14"/>
      <c r="H14"/>
      <c r="I14"/>
      <c r="J14"/>
      <c r="K14"/>
      <c r="L14"/>
    </row>
    <row r="15" spans="2:29" x14ac:dyDescent="0.35">
      <c r="C15" s="43">
        <v>2</v>
      </c>
      <c r="E15" s="353"/>
      <c r="G15"/>
      <c r="H15"/>
      <c r="I15"/>
      <c r="J15"/>
      <c r="K15"/>
      <c r="L15"/>
    </row>
    <row r="16" spans="2:29" x14ac:dyDescent="0.35">
      <c r="C16" s="43">
        <v>3</v>
      </c>
      <c r="E16" s="353"/>
      <c r="G16"/>
      <c r="H16"/>
      <c r="I16"/>
      <c r="J16"/>
      <c r="K16"/>
      <c r="L16"/>
    </row>
    <row r="17" spans="3:12" x14ac:dyDescent="0.35">
      <c r="C17" s="43">
        <v>4</v>
      </c>
      <c r="E17" s="353"/>
      <c r="G17"/>
      <c r="H17"/>
      <c r="I17"/>
      <c r="J17"/>
      <c r="K17"/>
      <c r="L17"/>
    </row>
    <row r="18" spans="3:12" x14ac:dyDescent="0.35">
      <c r="C18" s="43">
        <v>5</v>
      </c>
      <c r="E18" s="353"/>
      <c r="G18"/>
      <c r="H18"/>
      <c r="I18"/>
      <c r="J18"/>
      <c r="K18"/>
      <c r="L18"/>
    </row>
    <row r="19" spans="3:12" x14ac:dyDescent="0.35">
      <c r="C19" s="43">
        <v>6</v>
      </c>
      <c r="E19" s="353"/>
      <c r="G19"/>
      <c r="H19"/>
      <c r="I19"/>
      <c r="J19"/>
      <c r="K19"/>
      <c r="L19"/>
    </row>
    <row r="20" spans="3:12" x14ac:dyDescent="0.35">
      <c r="C20" s="43">
        <v>7</v>
      </c>
      <c r="E20" s="353"/>
      <c r="G20"/>
      <c r="H20"/>
      <c r="I20"/>
      <c r="J20"/>
      <c r="K20"/>
      <c r="L20"/>
    </row>
    <row r="21" spans="3:12" x14ac:dyDescent="0.35">
      <c r="C21" s="43">
        <v>8</v>
      </c>
      <c r="E21" s="353"/>
      <c r="G21"/>
      <c r="H21"/>
      <c r="I21"/>
      <c r="J21"/>
      <c r="K21"/>
      <c r="L21"/>
    </row>
    <row r="22" spans="3:12" x14ac:dyDescent="0.35">
      <c r="C22" s="43">
        <v>9</v>
      </c>
      <c r="E22" s="353"/>
      <c r="G22"/>
      <c r="H22"/>
      <c r="I22"/>
      <c r="J22"/>
      <c r="K22"/>
      <c r="L22"/>
    </row>
    <row r="23" spans="3:12" x14ac:dyDescent="0.35">
      <c r="C23" s="43">
        <v>10</v>
      </c>
      <c r="E23" s="353"/>
      <c r="G23"/>
      <c r="H23"/>
      <c r="I23"/>
      <c r="J23"/>
      <c r="K23"/>
      <c r="L23"/>
    </row>
    <row r="24" spans="3:12" x14ac:dyDescent="0.35">
      <c r="E24" s="75" t="str">
        <f>IF($E$12=(10-(COUNTIF($E$14:$E$23,""))),"","Error-Enter name for all comparators included in the analysis")</f>
        <v/>
      </c>
      <c r="G24"/>
      <c r="H24"/>
      <c r="I24"/>
      <c r="J24"/>
      <c r="K24"/>
      <c r="L24"/>
    </row>
    <row r="25" spans="3:12" x14ac:dyDescent="0.35">
      <c r="G25"/>
      <c r="H25"/>
      <c r="I25"/>
      <c r="J25"/>
      <c r="K25"/>
      <c r="L25"/>
    </row>
    <row r="26" spans="3:12" x14ac:dyDescent="0.35">
      <c r="G26"/>
      <c r="H26"/>
      <c r="I26"/>
      <c r="J26"/>
      <c r="K26"/>
      <c r="L26"/>
    </row>
  </sheetData>
  <sheetProtection algorithmName="SHA-512" hashValue="GmVpEiHrqAF27IexVPWhXFHT63893h4vrxlo9kVXgejbTJp0DRlsrOa9KHkYGpS5+iWxBTnV+tfkmx5nNAk3fg==" saltValue="d5Xg8blXYTGFvIYdYQ5V5g==" spinCount="100000" sheet="1" objects="1" scenarios="1" formatColumns="0" formatRows="0"/>
  <conditionalFormatting sqref="D12">
    <cfRule type="expression" dxfId="36" priority="1">
      <formula>IF(Switch_epi_annual_increase="Yes",TRUE)</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BAC0146-39D6-4371-AE1B-32C147E10BD0}">
          <x14:formula1>
            <xm:f>Dropdowns!$E$1:$E$11</xm:f>
          </x14:formula1>
          <xm:sqref>E12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6022B-9539-4E07-9D07-938CEE64489C}">
  <sheetPr codeName="Sheet3">
    <tabColor theme="4"/>
  </sheetPr>
  <dimension ref="B2:CC81"/>
  <sheetViews>
    <sheetView zoomScaleNormal="100" workbookViewId="0">
      <selection activeCell="N25" sqref="N25"/>
    </sheetView>
  </sheetViews>
  <sheetFormatPr defaultColWidth="9.1796875" defaultRowHeight="14.5" x14ac:dyDescent="0.35"/>
  <cols>
    <col min="1" max="1" width="9.1796875" style="43" customWidth="1"/>
    <col min="2" max="2" width="16.1796875" style="43" customWidth="1"/>
    <col min="3" max="3" width="9.1796875" style="43" customWidth="1"/>
    <col min="4" max="4" width="40.1796875" style="43" customWidth="1"/>
    <col min="5" max="9" width="9.1796875" style="43" customWidth="1"/>
    <col min="10" max="11" width="10.453125" style="43" hidden="1" customWidth="1"/>
    <col min="12" max="16" width="9.1796875" style="43" customWidth="1"/>
    <col min="17" max="18" width="9.1796875" style="43" hidden="1" customWidth="1"/>
    <col min="19" max="23" width="9.1796875" style="43" customWidth="1"/>
    <col min="24" max="25" width="9.1796875" style="43" hidden="1" customWidth="1"/>
    <col min="26" max="30" width="9.1796875" style="43" customWidth="1"/>
    <col min="31" max="32" width="9.1796875" style="43" hidden="1" customWidth="1"/>
    <col min="33" max="37" width="9.1796875" style="43" customWidth="1"/>
    <col min="38" max="39" width="9.1796875" style="43" hidden="1" customWidth="1"/>
    <col min="40" max="44" width="9.1796875" style="43" customWidth="1"/>
    <col min="45" max="46" width="9.1796875" style="43" hidden="1" customWidth="1"/>
    <col min="47" max="51" width="9.1796875" style="43" customWidth="1"/>
    <col min="52" max="53" width="9.1796875" style="43" hidden="1" customWidth="1"/>
    <col min="54" max="58" width="9.1796875" style="43" customWidth="1"/>
    <col min="59" max="60" width="9.1796875" style="43" hidden="1" customWidth="1"/>
    <col min="61" max="65" width="9.1796875" style="43" customWidth="1"/>
    <col min="66" max="67" width="9.1796875" style="43" hidden="1" customWidth="1"/>
    <col min="68" max="72" width="9.1796875" style="43" customWidth="1"/>
    <col min="73" max="74" width="9.1796875" style="43" hidden="1" customWidth="1"/>
    <col min="75" max="79" width="9.1796875" style="43" customWidth="1"/>
    <col min="80" max="81" width="9.1796875" style="43" hidden="1" customWidth="1"/>
    <col min="82" max="703" width="9.1796875" style="43" customWidth="1"/>
    <col min="704" max="16384" width="9.1796875" style="43"/>
  </cols>
  <sheetData>
    <row r="2" spans="2:79"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row>
    <row r="3" spans="2:79" s="45" customFormat="1" x14ac:dyDescent="0.35"/>
    <row r="4" spans="2:79" s="45" customFormat="1" ht="25.5" x14ac:dyDescent="0.55000000000000004">
      <c r="B4" s="41" t="s">
        <v>143</v>
      </c>
    </row>
    <row r="5" spans="2:79" s="45" customFormat="1" x14ac:dyDescent="0.35">
      <c r="C5" s="62"/>
      <c r="D5" s="62"/>
      <c r="E5" s="62"/>
      <c r="F5" s="43"/>
      <c r="M5" s="43"/>
      <c r="T5" s="43"/>
      <c r="AA5" s="43"/>
      <c r="AH5" s="43"/>
      <c r="AO5" s="43"/>
      <c r="AV5" s="43"/>
      <c r="BC5" s="43"/>
      <c r="BJ5" s="43"/>
      <c r="BQ5" s="43"/>
      <c r="BX5" s="43"/>
    </row>
    <row r="6" spans="2:79" s="45" customFormat="1" x14ac:dyDescent="0.35">
      <c r="B6" s="48" t="s">
        <v>144</v>
      </c>
      <c r="G6" s="48"/>
      <c r="H6" s="48"/>
      <c r="I6" s="48"/>
      <c r="J6" s="48"/>
      <c r="K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row>
    <row r="7" spans="2:79" s="45" customFormat="1" x14ac:dyDescent="0.35">
      <c r="B7" s="43" t="s">
        <v>145</v>
      </c>
      <c r="G7" s="48"/>
      <c r="H7" s="48"/>
      <c r="I7" s="48"/>
      <c r="J7" s="48"/>
      <c r="K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row>
    <row r="8" spans="2:79" s="45" customFormat="1" x14ac:dyDescent="0.35">
      <c r="B8" s="388" t="s">
        <v>466</v>
      </c>
      <c r="C8" s="388"/>
      <c r="D8" s="388"/>
      <c r="E8" s="388"/>
      <c r="F8" s="388"/>
      <c r="G8" s="388"/>
      <c r="H8" s="388"/>
      <c r="I8" s="388"/>
      <c r="J8" s="388"/>
      <c r="K8" s="388"/>
      <c r="L8" s="388"/>
      <c r="M8" s="388"/>
      <c r="N8" s="388"/>
      <c r="O8" s="388"/>
      <c r="P8" s="388"/>
      <c r="Q8" s="388"/>
      <c r="R8" s="388"/>
      <c r="S8" s="388"/>
      <c r="T8" s="388"/>
      <c r="U8" s="388"/>
      <c r="V8" s="388"/>
      <c r="W8" s="38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row>
    <row r="9" spans="2:79" s="45" customFormat="1" ht="47.15" customHeight="1" x14ac:dyDescent="0.35">
      <c r="B9" s="388"/>
      <c r="C9" s="388"/>
      <c r="D9" s="388"/>
      <c r="E9" s="388"/>
      <c r="F9" s="388"/>
      <c r="G9" s="388"/>
      <c r="H9" s="388"/>
      <c r="I9" s="388"/>
      <c r="J9" s="388"/>
      <c r="K9" s="388"/>
      <c r="L9" s="388"/>
      <c r="M9" s="388"/>
      <c r="N9" s="388"/>
      <c r="O9" s="388"/>
      <c r="P9" s="388"/>
      <c r="Q9" s="388"/>
      <c r="R9" s="388"/>
      <c r="S9" s="388"/>
      <c r="T9" s="388"/>
      <c r="U9" s="388"/>
      <c r="V9" s="388"/>
      <c r="W9" s="38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row>
    <row r="10" spans="2:79" s="45" customFormat="1" x14ac:dyDescent="0.35">
      <c r="B10" s="48"/>
      <c r="G10" s="48"/>
      <c r="H10" s="48"/>
      <c r="I10" s="48"/>
      <c r="J10" s="48"/>
      <c r="K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row>
    <row r="11" spans="2:79" s="45" customFormat="1" x14ac:dyDescent="0.35">
      <c r="G11" s="48"/>
      <c r="H11" s="48"/>
      <c r="I11" s="48"/>
      <c r="J11" s="48"/>
      <c r="K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row>
    <row r="12" spans="2:79" s="45" customFormat="1" x14ac:dyDescent="0.35">
      <c r="B12" s="70" t="s">
        <v>9</v>
      </c>
      <c r="C12" s="49"/>
      <c r="D12" s="71" t="s">
        <v>33</v>
      </c>
      <c r="E12" s="71"/>
      <c r="F12" s="400" t="s">
        <v>146</v>
      </c>
      <c r="G12" s="400"/>
      <c r="H12" s="400"/>
      <c r="I12" s="400"/>
      <c r="J12" s="400"/>
      <c r="K12" s="400"/>
      <c r="M12" s="400" t="s">
        <v>147</v>
      </c>
      <c r="N12" s="400"/>
      <c r="O12" s="400"/>
      <c r="P12" s="400"/>
      <c r="Q12" s="400"/>
      <c r="R12" s="400"/>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row>
    <row r="13" spans="2:79" s="45" customFormat="1" x14ac:dyDescent="0.35">
      <c r="B13" s="70"/>
      <c r="C13" s="49"/>
      <c r="D13" s="71"/>
      <c r="E13" s="71"/>
      <c r="F13" s="71"/>
      <c r="G13" s="71"/>
      <c r="H13" s="71"/>
      <c r="I13" s="71"/>
      <c r="J13" s="71"/>
      <c r="K13" s="71"/>
      <c r="M13" s="71"/>
      <c r="N13" s="71"/>
      <c r="O13" s="71"/>
      <c r="P13" s="71"/>
      <c r="Q13" s="71"/>
      <c r="R13" s="71"/>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row>
    <row r="14" spans="2:79" s="45" customFormat="1" ht="46.15" customHeight="1" x14ac:dyDescent="0.35">
      <c r="B14" s="54" t="s">
        <v>148</v>
      </c>
      <c r="C14" s="49"/>
      <c r="D14" s="73" t="s">
        <v>467</v>
      </c>
      <c r="E14" s="71"/>
      <c r="F14" s="361"/>
      <c r="G14" s="71"/>
      <c r="I14" s="71"/>
      <c r="J14" s="71"/>
      <c r="K14" s="71"/>
      <c r="M14" s="71"/>
      <c r="N14" s="71"/>
      <c r="O14" s="71"/>
      <c r="P14" s="71"/>
      <c r="Q14" s="71"/>
      <c r="R14" s="71"/>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row>
    <row r="15" spans="2:79" s="45" customFormat="1" x14ac:dyDescent="0.35">
      <c r="B15" s="70"/>
      <c r="C15" s="49"/>
      <c r="D15" s="71"/>
      <c r="E15" s="71"/>
      <c r="F15" s="71"/>
      <c r="G15" s="71"/>
      <c r="H15" s="71"/>
      <c r="I15" s="71"/>
      <c r="J15" s="71"/>
      <c r="K15" s="71"/>
      <c r="M15" s="71"/>
      <c r="N15" s="71"/>
      <c r="O15" s="71"/>
      <c r="P15" s="71"/>
      <c r="Q15" s="71"/>
      <c r="R15" s="71"/>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row>
    <row r="16" spans="2:79" ht="14.9" customHeight="1" x14ac:dyDescent="0.35"/>
    <row r="17" spans="2:81" x14ac:dyDescent="0.35">
      <c r="B17" s="48" t="s">
        <v>149</v>
      </c>
      <c r="C17" s="48"/>
      <c r="D17" s="48"/>
      <c r="E17" s="48"/>
      <c r="F17" s="403" t="s">
        <v>57</v>
      </c>
      <c r="G17" s="403"/>
      <c r="H17" s="403"/>
      <c r="I17" s="403"/>
      <c r="J17" s="403"/>
      <c r="K17" s="403"/>
      <c r="M17" s="392" t="s">
        <v>42</v>
      </c>
      <c r="N17" s="392"/>
      <c r="O17" s="392"/>
      <c r="P17" s="392"/>
      <c r="Q17" s="392"/>
      <c r="R17" s="392"/>
      <c r="T17" s="392" t="s">
        <v>43</v>
      </c>
      <c r="U17" s="392"/>
      <c r="V17" s="392"/>
      <c r="W17" s="392"/>
      <c r="X17" s="392"/>
      <c r="Y17" s="392"/>
      <c r="AA17" s="392" t="s">
        <v>44</v>
      </c>
      <c r="AB17" s="392"/>
      <c r="AC17" s="392"/>
      <c r="AD17" s="392"/>
      <c r="AE17" s="392"/>
      <c r="AF17" s="392"/>
      <c r="AH17" s="392" t="s">
        <v>45</v>
      </c>
      <c r="AI17" s="392"/>
      <c r="AJ17" s="392"/>
      <c r="AK17" s="392"/>
      <c r="AL17" s="392"/>
      <c r="AM17" s="392"/>
      <c r="AO17" s="392" t="s">
        <v>46</v>
      </c>
      <c r="AP17" s="392"/>
      <c r="AQ17" s="392"/>
      <c r="AR17" s="392"/>
      <c r="AS17" s="392"/>
      <c r="AT17" s="392"/>
      <c r="AV17" s="392" t="s">
        <v>47</v>
      </c>
      <c r="AW17" s="392"/>
      <c r="AX17" s="392"/>
      <c r="AY17" s="392"/>
      <c r="AZ17" s="392"/>
      <c r="BA17" s="392"/>
      <c r="BC17" s="392" t="s">
        <v>48</v>
      </c>
      <c r="BD17" s="392"/>
      <c r="BE17" s="392"/>
      <c r="BF17" s="392"/>
      <c r="BG17" s="392"/>
      <c r="BH17" s="392"/>
      <c r="BJ17" s="392" t="s">
        <v>49</v>
      </c>
      <c r="BK17" s="392"/>
      <c r="BL17" s="392"/>
      <c r="BM17" s="392"/>
      <c r="BN17" s="392"/>
      <c r="BO17" s="392"/>
      <c r="BQ17" s="392" t="s">
        <v>50</v>
      </c>
      <c r="BR17" s="392"/>
      <c r="BS17" s="392"/>
      <c r="BT17" s="392"/>
      <c r="BU17" s="392"/>
      <c r="BV17" s="392"/>
      <c r="BX17" s="392" t="s">
        <v>51</v>
      </c>
      <c r="BY17" s="392"/>
      <c r="BZ17" s="392"/>
      <c r="CA17" s="392"/>
      <c r="CB17" s="392"/>
      <c r="CC17" s="392"/>
    </row>
    <row r="18" spans="2:81" x14ac:dyDescent="0.35">
      <c r="B18" s="48"/>
      <c r="C18" s="48"/>
      <c r="D18" s="401" t="s">
        <v>468</v>
      </c>
      <c r="E18" s="48"/>
      <c r="F18" s="48" t="s">
        <v>105</v>
      </c>
      <c r="G18" s="48" t="s">
        <v>106</v>
      </c>
      <c r="H18" s="48" t="s">
        <v>150</v>
      </c>
      <c r="I18" s="48" t="s">
        <v>108</v>
      </c>
      <c r="J18" s="48" t="s">
        <v>109</v>
      </c>
      <c r="K18" s="48" t="s">
        <v>110</v>
      </c>
      <c r="M18" s="48" t="s">
        <v>105</v>
      </c>
      <c r="N18" s="48" t="s">
        <v>106</v>
      </c>
      <c r="O18" s="48" t="s">
        <v>150</v>
      </c>
      <c r="P18" s="48" t="s">
        <v>108</v>
      </c>
      <c r="Q18" s="48" t="s">
        <v>109</v>
      </c>
      <c r="R18" s="48" t="s">
        <v>110</v>
      </c>
      <c r="T18" s="48" t="s">
        <v>105</v>
      </c>
      <c r="U18" s="48" t="s">
        <v>106</v>
      </c>
      <c r="V18" s="48" t="s">
        <v>150</v>
      </c>
      <c r="W18" s="48" t="s">
        <v>108</v>
      </c>
      <c r="X18" s="48" t="s">
        <v>109</v>
      </c>
      <c r="Y18" s="48" t="s">
        <v>110</v>
      </c>
      <c r="AA18" s="48" t="s">
        <v>105</v>
      </c>
      <c r="AB18" s="48" t="s">
        <v>106</v>
      </c>
      <c r="AC18" s="48" t="s">
        <v>150</v>
      </c>
      <c r="AD18" s="48" t="s">
        <v>108</v>
      </c>
      <c r="AE18" s="48" t="s">
        <v>109</v>
      </c>
      <c r="AF18" s="48" t="s">
        <v>110</v>
      </c>
      <c r="AH18" s="48" t="s">
        <v>105</v>
      </c>
      <c r="AI18" s="48" t="s">
        <v>106</v>
      </c>
      <c r="AJ18" s="48" t="s">
        <v>150</v>
      </c>
      <c r="AK18" s="48" t="s">
        <v>108</v>
      </c>
      <c r="AL18" s="48" t="s">
        <v>109</v>
      </c>
      <c r="AM18" s="48" t="s">
        <v>110</v>
      </c>
      <c r="AO18" s="48" t="s">
        <v>105</v>
      </c>
      <c r="AP18" s="48" t="s">
        <v>106</v>
      </c>
      <c r="AQ18" s="48" t="s">
        <v>150</v>
      </c>
      <c r="AR18" s="48" t="s">
        <v>108</v>
      </c>
      <c r="AS18" s="48" t="s">
        <v>109</v>
      </c>
      <c r="AT18" s="48" t="s">
        <v>110</v>
      </c>
      <c r="AV18" s="48" t="s">
        <v>105</v>
      </c>
      <c r="AW18" s="48" t="s">
        <v>106</v>
      </c>
      <c r="AX18" s="48" t="s">
        <v>150</v>
      </c>
      <c r="AY18" s="48" t="s">
        <v>108</v>
      </c>
      <c r="AZ18" s="48" t="s">
        <v>109</v>
      </c>
      <c r="BA18" s="48" t="s">
        <v>110</v>
      </c>
      <c r="BC18" s="48" t="s">
        <v>105</v>
      </c>
      <c r="BD18" s="48" t="s">
        <v>106</v>
      </c>
      <c r="BE18" s="48" t="s">
        <v>150</v>
      </c>
      <c r="BF18" s="48" t="s">
        <v>108</v>
      </c>
      <c r="BG18" s="48" t="s">
        <v>109</v>
      </c>
      <c r="BH18" s="48" t="s">
        <v>110</v>
      </c>
      <c r="BJ18" s="48" t="s">
        <v>105</v>
      </c>
      <c r="BK18" s="48" t="s">
        <v>106</v>
      </c>
      <c r="BL18" s="48" t="s">
        <v>150</v>
      </c>
      <c r="BM18" s="48" t="s">
        <v>108</v>
      </c>
      <c r="BN18" s="48" t="s">
        <v>109</v>
      </c>
      <c r="BO18" s="48" t="s">
        <v>110</v>
      </c>
      <c r="BQ18" s="48" t="s">
        <v>105</v>
      </c>
      <c r="BR18" s="48" t="s">
        <v>106</v>
      </c>
      <c r="BS18" s="48" t="s">
        <v>150</v>
      </c>
      <c r="BT18" s="48" t="s">
        <v>108</v>
      </c>
      <c r="BU18" s="48" t="s">
        <v>109</v>
      </c>
      <c r="BV18" s="48" t="s">
        <v>110</v>
      </c>
      <c r="BX18" s="48" t="s">
        <v>105</v>
      </c>
      <c r="BY18" s="48" t="s">
        <v>106</v>
      </c>
      <c r="BZ18" s="48" t="s">
        <v>150</v>
      </c>
      <c r="CA18" s="48" t="s">
        <v>108</v>
      </c>
      <c r="CB18" s="48" t="s">
        <v>109</v>
      </c>
      <c r="CC18" s="48" t="s">
        <v>110</v>
      </c>
    </row>
    <row r="19" spans="2:81" ht="43.5" customHeight="1" x14ac:dyDescent="0.35">
      <c r="B19" s="44" t="str">
        <f>IF(Name_DUR="","Drug Under Review",Name_DUR)</f>
        <v>Drug Under Review</v>
      </c>
      <c r="C19" s="44"/>
      <c r="D19" s="402"/>
      <c r="E19" s="44"/>
      <c r="F19" s="292"/>
      <c r="G19" s="292"/>
      <c r="H19" s="292"/>
      <c r="I19" s="292"/>
      <c r="J19" s="292"/>
      <c r="K19" s="292"/>
      <c r="L19" s="355"/>
      <c r="M19" s="292"/>
      <c r="N19" s="292"/>
      <c r="O19" s="292"/>
      <c r="P19" s="292"/>
      <c r="Q19" s="292"/>
      <c r="R19" s="292"/>
      <c r="S19" s="355"/>
      <c r="T19" s="292"/>
      <c r="U19" s="292"/>
      <c r="V19" s="292"/>
      <c r="W19" s="292"/>
      <c r="X19" s="292"/>
      <c r="Y19" s="292"/>
      <c r="Z19" s="355"/>
      <c r="AA19" s="292"/>
      <c r="AB19" s="292"/>
      <c r="AC19" s="292"/>
      <c r="AD19" s="292"/>
      <c r="AE19" s="292"/>
      <c r="AF19" s="292"/>
      <c r="AG19" s="355"/>
      <c r="AH19" s="292"/>
      <c r="AI19" s="292"/>
      <c r="AJ19" s="292"/>
      <c r="AK19" s="292"/>
      <c r="AL19" s="292"/>
      <c r="AM19" s="292"/>
      <c r="AN19" s="355"/>
      <c r="AO19" s="292"/>
      <c r="AP19" s="292"/>
      <c r="AQ19" s="292"/>
      <c r="AR19" s="292"/>
      <c r="AS19" s="292"/>
      <c r="AT19" s="292"/>
      <c r="AU19" s="355"/>
      <c r="AV19" s="292"/>
      <c r="AW19" s="292"/>
      <c r="AX19" s="292"/>
      <c r="AY19" s="292"/>
      <c r="AZ19" s="292"/>
      <c r="BA19" s="292"/>
      <c r="BB19" s="355"/>
      <c r="BC19" s="292"/>
      <c r="BD19" s="292"/>
      <c r="BE19" s="292"/>
      <c r="BF19" s="292"/>
      <c r="BG19" s="292"/>
      <c r="BH19" s="292"/>
      <c r="BI19" s="355"/>
      <c r="BJ19" s="292"/>
      <c r="BK19" s="292"/>
      <c r="BL19" s="292"/>
      <c r="BM19" s="292"/>
      <c r="BN19" s="292"/>
      <c r="BO19" s="292"/>
      <c r="BP19" s="355"/>
      <c r="BQ19" s="292"/>
      <c r="BR19" s="292"/>
      <c r="BS19" s="292"/>
      <c r="BT19" s="292"/>
      <c r="BU19" s="292"/>
      <c r="BV19" s="292"/>
      <c r="BW19" s="355"/>
      <c r="BX19" s="292"/>
      <c r="BY19" s="292"/>
      <c r="BZ19" s="292"/>
      <c r="CA19" s="292"/>
      <c r="CB19" s="292"/>
      <c r="CC19" s="292"/>
    </row>
    <row r="20" spans="2:81" x14ac:dyDescent="0.35">
      <c r="B20" s="44" t="s">
        <v>151</v>
      </c>
      <c r="C20" s="44"/>
      <c r="D20"/>
      <c r="E20" s="44"/>
      <c r="F20" s="292"/>
      <c r="G20" s="292"/>
      <c r="H20" s="292"/>
      <c r="I20" s="292"/>
      <c r="J20" s="292"/>
      <c r="K20" s="292"/>
      <c r="L20" s="355"/>
      <c r="M20" s="292"/>
      <c r="N20" s="292"/>
      <c r="O20" s="292"/>
      <c r="P20" s="292"/>
      <c r="Q20" s="292"/>
      <c r="R20" s="292"/>
      <c r="S20" s="355"/>
      <c r="T20" s="292"/>
      <c r="U20" s="292"/>
      <c r="V20" s="292"/>
      <c r="W20" s="292"/>
      <c r="X20" s="292"/>
      <c r="Y20" s="292"/>
      <c r="Z20" s="355"/>
      <c r="AA20" s="292"/>
      <c r="AB20" s="292"/>
      <c r="AC20" s="292"/>
      <c r="AD20" s="292"/>
      <c r="AE20" s="292"/>
      <c r="AF20" s="292"/>
      <c r="AG20" s="355"/>
      <c r="AH20" s="292"/>
      <c r="AI20" s="292"/>
      <c r="AJ20" s="292"/>
      <c r="AK20" s="292"/>
      <c r="AL20" s="292"/>
      <c r="AM20" s="292"/>
      <c r="AN20" s="355"/>
      <c r="AO20" s="292"/>
      <c r="AP20" s="292"/>
      <c r="AQ20" s="292"/>
      <c r="AR20" s="292"/>
      <c r="AS20" s="292"/>
      <c r="AT20" s="292"/>
      <c r="AU20" s="355"/>
      <c r="AV20" s="292"/>
      <c r="AW20" s="292"/>
      <c r="AX20" s="292"/>
      <c r="AY20" s="292"/>
      <c r="AZ20" s="292"/>
      <c r="BA20" s="292"/>
      <c r="BB20" s="355"/>
      <c r="BC20" s="292"/>
      <c r="BD20" s="292"/>
      <c r="BE20" s="292"/>
      <c r="BF20" s="292"/>
      <c r="BG20" s="292"/>
      <c r="BH20" s="292"/>
      <c r="BI20" s="355"/>
      <c r="BJ20" s="292"/>
      <c r="BK20" s="292"/>
      <c r="BL20" s="292"/>
      <c r="BM20" s="292"/>
      <c r="BN20" s="292"/>
      <c r="BO20" s="292"/>
      <c r="BP20" s="355"/>
      <c r="BQ20" s="292"/>
      <c r="BR20" s="292"/>
      <c r="BS20" s="292"/>
      <c r="BT20" s="292"/>
      <c r="BU20" s="292"/>
      <c r="BV20" s="292"/>
      <c r="BW20" s="355"/>
      <c r="BX20" s="292"/>
      <c r="BY20" s="292"/>
      <c r="BZ20" s="292"/>
      <c r="CA20" s="292"/>
      <c r="CB20" s="292"/>
      <c r="CC20" s="292"/>
    </row>
    <row r="21" spans="2:81" x14ac:dyDescent="0.35">
      <c r="B21" s="44" t="str">
        <f>IF(Namedrug1="","Drug 1",Namedrug1)</f>
        <v>Drug 1</v>
      </c>
      <c r="C21" s="44"/>
      <c r="D21" s="44"/>
      <c r="E21" s="44"/>
      <c r="F21" s="292"/>
      <c r="G21" s="292"/>
      <c r="H21" s="292"/>
      <c r="I21" s="292"/>
      <c r="J21" s="292"/>
      <c r="K21" s="292"/>
      <c r="L21" s="355"/>
      <c r="M21" s="292"/>
      <c r="N21" s="292"/>
      <c r="O21" s="292"/>
      <c r="P21" s="292"/>
      <c r="Q21" s="292"/>
      <c r="R21" s="292"/>
      <c r="S21" s="355"/>
      <c r="T21" s="292"/>
      <c r="U21" s="292"/>
      <c r="V21" s="292"/>
      <c r="W21" s="292"/>
      <c r="X21" s="292"/>
      <c r="Y21" s="292"/>
      <c r="Z21" s="355"/>
      <c r="AA21" s="292"/>
      <c r="AB21" s="292"/>
      <c r="AC21" s="292"/>
      <c r="AD21" s="292"/>
      <c r="AE21" s="292"/>
      <c r="AF21" s="292"/>
      <c r="AG21" s="355"/>
      <c r="AH21" s="292"/>
      <c r="AI21" s="292"/>
      <c r="AJ21" s="292"/>
      <c r="AK21" s="292"/>
      <c r="AL21" s="292"/>
      <c r="AM21" s="292"/>
      <c r="AN21" s="355"/>
      <c r="AO21" s="292"/>
      <c r="AP21" s="292"/>
      <c r="AQ21" s="292"/>
      <c r="AR21" s="292"/>
      <c r="AS21" s="292"/>
      <c r="AT21" s="292"/>
      <c r="AU21" s="355"/>
      <c r="AV21" s="292"/>
      <c r="AW21" s="292"/>
      <c r="AX21" s="292"/>
      <c r="AY21" s="292"/>
      <c r="AZ21" s="292"/>
      <c r="BA21" s="292"/>
      <c r="BB21" s="355"/>
      <c r="BC21" s="292"/>
      <c r="BD21" s="292"/>
      <c r="BE21" s="292"/>
      <c r="BF21" s="292"/>
      <c r="BG21" s="292"/>
      <c r="BH21" s="292"/>
      <c r="BI21" s="355"/>
      <c r="BJ21" s="292"/>
      <c r="BK21" s="292"/>
      <c r="BL21" s="292"/>
      <c r="BM21" s="292"/>
      <c r="BN21" s="292"/>
      <c r="BO21" s="292"/>
      <c r="BP21" s="355"/>
      <c r="BQ21" s="292"/>
      <c r="BR21" s="292"/>
      <c r="BS21" s="292"/>
      <c r="BT21" s="292"/>
      <c r="BU21" s="292"/>
      <c r="BV21" s="292"/>
      <c r="BW21" s="355"/>
      <c r="BX21" s="292"/>
      <c r="BY21" s="292"/>
      <c r="BZ21" s="292"/>
      <c r="CA21" s="292"/>
      <c r="CB21" s="292"/>
      <c r="CC21" s="292"/>
    </row>
    <row r="22" spans="2:81" x14ac:dyDescent="0.35">
      <c r="B22" s="44" t="str">
        <f>IF(Namedrug2="","Drug 2",Namedrug2)</f>
        <v>Drug 2</v>
      </c>
      <c r="C22" s="44"/>
      <c r="D22" s="44"/>
      <c r="E22" s="44"/>
      <c r="F22" s="292"/>
      <c r="G22" s="292"/>
      <c r="H22" s="292"/>
      <c r="I22" s="292"/>
      <c r="J22" s="292"/>
      <c r="K22" s="292"/>
      <c r="L22" s="355"/>
      <c r="M22" s="292"/>
      <c r="N22" s="292"/>
      <c r="O22" s="292"/>
      <c r="P22" s="292"/>
      <c r="Q22" s="292"/>
      <c r="R22" s="292"/>
      <c r="S22" s="355"/>
      <c r="T22" s="292"/>
      <c r="U22" s="292"/>
      <c r="V22" s="292"/>
      <c r="W22" s="292"/>
      <c r="X22" s="292"/>
      <c r="Y22" s="292"/>
      <c r="Z22" s="355"/>
      <c r="AA22" s="292"/>
      <c r="AB22" s="292"/>
      <c r="AC22" s="292"/>
      <c r="AD22" s="292"/>
      <c r="AE22" s="292"/>
      <c r="AF22" s="292"/>
      <c r="AG22" s="355"/>
      <c r="AH22" s="292"/>
      <c r="AI22" s="292"/>
      <c r="AJ22" s="292"/>
      <c r="AK22" s="292"/>
      <c r="AL22" s="292"/>
      <c r="AM22" s="292"/>
      <c r="AN22" s="355"/>
      <c r="AO22" s="292"/>
      <c r="AP22" s="292"/>
      <c r="AQ22" s="292"/>
      <c r="AR22" s="292"/>
      <c r="AS22" s="292"/>
      <c r="AT22" s="292"/>
      <c r="AU22" s="355"/>
      <c r="AV22" s="292"/>
      <c r="AW22" s="292"/>
      <c r="AX22" s="292"/>
      <c r="AY22" s="292"/>
      <c r="AZ22" s="292"/>
      <c r="BA22" s="292"/>
      <c r="BB22" s="355"/>
      <c r="BC22" s="292"/>
      <c r="BD22" s="292"/>
      <c r="BE22" s="292"/>
      <c r="BF22" s="292"/>
      <c r="BG22" s="292"/>
      <c r="BH22" s="292"/>
      <c r="BI22" s="355"/>
      <c r="BJ22" s="292"/>
      <c r="BK22" s="292"/>
      <c r="BL22" s="292"/>
      <c r="BM22" s="292"/>
      <c r="BN22" s="292"/>
      <c r="BO22" s="292"/>
      <c r="BP22" s="355"/>
      <c r="BQ22" s="292"/>
      <c r="BR22" s="292"/>
      <c r="BS22" s="292"/>
      <c r="BT22" s="292"/>
      <c r="BU22" s="292"/>
      <c r="BV22" s="292"/>
      <c r="BW22" s="355"/>
      <c r="BX22" s="292"/>
      <c r="BY22" s="292"/>
      <c r="BZ22" s="292"/>
      <c r="CA22" s="292"/>
      <c r="CB22" s="292"/>
      <c r="CC22" s="292"/>
    </row>
    <row r="23" spans="2:81" x14ac:dyDescent="0.35">
      <c r="B23" s="44" t="str">
        <f>IF(Namedrug3="","Drug 3",Namedrug3)</f>
        <v>Drug 3</v>
      </c>
      <c r="C23" s="44"/>
      <c r="D23" s="44"/>
      <c r="E23" s="44"/>
      <c r="F23" s="292"/>
      <c r="G23" s="292"/>
      <c r="H23" s="292"/>
      <c r="I23" s="292"/>
      <c r="J23" s="292"/>
      <c r="K23" s="292"/>
      <c r="L23" s="355"/>
      <c r="M23" s="292"/>
      <c r="N23" s="292"/>
      <c r="O23" s="292"/>
      <c r="P23" s="292"/>
      <c r="Q23" s="292"/>
      <c r="R23" s="292"/>
      <c r="S23" s="355"/>
      <c r="T23" s="292"/>
      <c r="U23" s="292"/>
      <c r="V23" s="292"/>
      <c r="W23" s="292"/>
      <c r="X23" s="292"/>
      <c r="Y23" s="292"/>
      <c r="Z23" s="355"/>
      <c r="AA23" s="292"/>
      <c r="AB23" s="292"/>
      <c r="AC23" s="292"/>
      <c r="AD23" s="292"/>
      <c r="AE23" s="292"/>
      <c r="AF23" s="292"/>
      <c r="AG23" s="355"/>
      <c r="AH23" s="292"/>
      <c r="AI23" s="292"/>
      <c r="AJ23" s="292"/>
      <c r="AK23" s="292"/>
      <c r="AL23" s="292"/>
      <c r="AM23" s="292"/>
      <c r="AN23" s="355"/>
      <c r="AO23" s="292"/>
      <c r="AP23" s="292"/>
      <c r="AQ23" s="292"/>
      <c r="AR23" s="292"/>
      <c r="AS23" s="292"/>
      <c r="AT23" s="292"/>
      <c r="AU23" s="355"/>
      <c r="AV23" s="292"/>
      <c r="AW23" s="292"/>
      <c r="AX23" s="292"/>
      <c r="AY23" s="292"/>
      <c r="AZ23" s="292"/>
      <c r="BA23" s="292"/>
      <c r="BB23" s="355"/>
      <c r="BC23" s="292"/>
      <c r="BD23" s="292"/>
      <c r="BE23" s="292"/>
      <c r="BF23" s="292"/>
      <c r="BG23" s="292"/>
      <c r="BH23" s="292"/>
      <c r="BI23" s="355"/>
      <c r="BJ23" s="292"/>
      <c r="BK23" s="292"/>
      <c r="BL23" s="292"/>
      <c r="BM23" s="292"/>
      <c r="BN23" s="292"/>
      <c r="BO23" s="292"/>
      <c r="BP23" s="355"/>
      <c r="BQ23" s="292"/>
      <c r="BR23" s="292"/>
      <c r="BS23" s="292"/>
      <c r="BT23" s="292"/>
      <c r="BU23" s="292"/>
      <c r="BV23" s="292"/>
      <c r="BW23" s="355"/>
      <c r="BX23" s="292"/>
      <c r="BY23" s="292"/>
      <c r="BZ23" s="292"/>
      <c r="CA23" s="292"/>
      <c r="CB23" s="292"/>
      <c r="CC23" s="292"/>
    </row>
    <row r="24" spans="2:81" x14ac:dyDescent="0.35">
      <c r="B24" s="44" t="str">
        <f>IF(Namedrug4="","Drug 4",Namedrug4)</f>
        <v>Drug 4</v>
      </c>
      <c r="C24" s="44"/>
      <c r="D24" s="44"/>
      <c r="E24" s="44"/>
      <c r="F24" s="292"/>
      <c r="G24" s="292"/>
      <c r="H24" s="292"/>
      <c r="I24" s="292"/>
      <c r="J24" s="292"/>
      <c r="K24" s="292"/>
      <c r="L24" s="355"/>
      <c r="M24" s="292"/>
      <c r="N24" s="292"/>
      <c r="O24" s="292"/>
      <c r="P24" s="292"/>
      <c r="Q24" s="292"/>
      <c r="R24" s="292"/>
      <c r="S24" s="355"/>
      <c r="T24" s="292"/>
      <c r="U24" s="292"/>
      <c r="V24" s="292"/>
      <c r="W24" s="292"/>
      <c r="X24" s="292"/>
      <c r="Y24" s="292"/>
      <c r="Z24" s="355"/>
      <c r="AA24" s="292"/>
      <c r="AB24" s="292"/>
      <c r="AC24" s="292"/>
      <c r="AD24" s="292"/>
      <c r="AE24" s="292"/>
      <c r="AF24" s="292"/>
      <c r="AG24" s="355"/>
      <c r="AH24" s="292"/>
      <c r="AI24" s="292"/>
      <c r="AJ24" s="292"/>
      <c r="AK24" s="292"/>
      <c r="AL24" s="292"/>
      <c r="AM24" s="292"/>
      <c r="AN24" s="355"/>
      <c r="AO24" s="292"/>
      <c r="AP24" s="292"/>
      <c r="AQ24" s="292"/>
      <c r="AR24" s="292"/>
      <c r="AS24" s="292"/>
      <c r="AT24" s="292"/>
      <c r="AU24" s="355"/>
      <c r="AV24" s="292"/>
      <c r="AW24" s="292"/>
      <c r="AX24" s="292"/>
      <c r="AY24" s="292"/>
      <c r="AZ24" s="292"/>
      <c r="BA24" s="292"/>
      <c r="BB24" s="355"/>
      <c r="BC24" s="292"/>
      <c r="BD24" s="292"/>
      <c r="BE24" s="292"/>
      <c r="BF24" s="292"/>
      <c r="BG24" s="292"/>
      <c r="BH24" s="292"/>
      <c r="BI24" s="355"/>
      <c r="BJ24" s="292"/>
      <c r="BK24" s="292"/>
      <c r="BL24" s="292"/>
      <c r="BM24" s="292"/>
      <c r="BN24" s="292"/>
      <c r="BO24" s="292"/>
      <c r="BP24" s="355"/>
      <c r="BQ24" s="292"/>
      <c r="BR24" s="292"/>
      <c r="BS24" s="292"/>
      <c r="BT24" s="292"/>
      <c r="BU24" s="292"/>
      <c r="BV24" s="292"/>
      <c r="BW24" s="355"/>
      <c r="BX24" s="292"/>
      <c r="BY24" s="292"/>
      <c r="BZ24" s="292"/>
      <c r="CA24" s="292"/>
      <c r="CB24" s="292"/>
      <c r="CC24" s="292"/>
    </row>
    <row r="25" spans="2:81" x14ac:dyDescent="0.35">
      <c r="B25" s="44" t="str">
        <f>IF(Namedrug5="","Drug 5",Namedrug5)</f>
        <v>Drug 5</v>
      </c>
      <c r="C25" s="44"/>
      <c r="D25" s="44"/>
      <c r="E25" s="44"/>
      <c r="F25" s="292"/>
      <c r="G25" s="292"/>
      <c r="H25" s="292"/>
      <c r="I25" s="292"/>
      <c r="J25" s="292"/>
      <c r="K25" s="292"/>
      <c r="L25" s="355"/>
      <c r="M25" s="292"/>
      <c r="N25" s="292"/>
      <c r="O25" s="292"/>
      <c r="P25" s="292"/>
      <c r="Q25" s="292"/>
      <c r="R25" s="292"/>
      <c r="S25" s="355"/>
      <c r="T25" s="292"/>
      <c r="U25" s="292"/>
      <c r="V25" s="292"/>
      <c r="W25" s="292"/>
      <c r="X25" s="292"/>
      <c r="Y25" s="292"/>
      <c r="Z25" s="355"/>
      <c r="AA25" s="292"/>
      <c r="AB25" s="292"/>
      <c r="AC25" s="292"/>
      <c r="AD25" s="292"/>
      <c r="AE25" s="292"/>
      <c r="AF25" s="292"/>
      <c r="AG25" s="355"/>
      <c r="AH25" s="292"/>
      <c r="AI25" s="292"/>
      <c r="AJ25" s="292"/>
      <c r="AK25" s="292"/>
      <c r="AL25" s="292"/>
      <c r="AM25" s="292"/>
      <c r="AN25" s="355"/>
      <c r="AO25" s="292"/>
      <c r="AP25" s="292"/>
      <c r="AQ25" s="292"/>
      <c r="AR25" s="292"/>
      <c r="AS25" s="292"/>
      <c r="AT25" s="292"/>
      <c r="AU25" s="355"/>
      <c r="AV25" s="292"/>
      <c r="AW25" s="292"/>
      <c r="AX25" s="292"/>
      <c r="AY25" s="292"/>
      <c r="AZ25" s="292"/>
      <c r="BA25" s="292"/>
      <c r="BB25" s="355"/>
      <c r="BC25" s="292"/>
      <c r="BD25" s="292"/>
      <c r="BE25" s="292"/>
      <c r="BF25" s="292"/>
      <c r="BG25" s="292"/>
      <c r="BH25" s="292"/>
      <c r="BI25" s="355"/>
      <c r="BJ25" s="292"/>
      <c r="BK25" s="292"/>
      <c r="BL25" s="292"/>
      <c r="BM25" s="292"/>
      <c r="BN25" s="292"/>
      <c r="BO25" s="292"/>
      <c r="BP25" s="355"/>
      <c r="BQ25" s="292"/>
      <c r="BR25" s="292"/>
      <c r="BS25" s="292"/>
      <c r="BT25" s="292"/>
      <c r="BU25" s="292"/>
      <c r="BV25" s="292"/>
      <c r="BW25" s="355"/>
      <c r="BX25" s="292"/>
      <c r="BY25" s="292"/>
      <c r="BZ25" s="292"/>
      <c r="CA25" s="292"/>
      <c r="CB25" s="292"/>
      <c r="CC25" s="292"/>
    </row>
    <row r="26" spans="2:81" x14ac:dyDescent="0.35">
      <c r="B26" s="44" t="str">
        <f>IF(Namedrug6="","Drug 6",Namedrug6)</f>
        <v>Drug 6</v>
      </c>
      <c r="C26" s="44"/>
      <c r="D26" s="44"/>
      <c r="E26" s="44"/>
      <c r="F26" s="292"/>
      <c r="G26" s="292"/>
      <c r="H26" s="292"/>
      <c r="I26" s="292"/>
      <c r="J26" s="292"/>
      <c r="K26" s="292"/>
      <c r="L26" s="355"/>
      <c r="M26" s="292"/>
      <c r="N26" s="292"/>
      <c r="O26" s="292"/>
      <c r="P26" s="292"/>
      <c r="Q26" s="292"/>
      <c r="R26" s="292"/>
      <c r="S26" s="355"/>
      <c r="T26" s="292"/>
      <c r="U26" s="292"/>
      <c r="V26" s="292"/>
      <c r="W26" s="292"/>
      <c r="X26" s="292"/>
      <c r="Y26" s="292"/>
      <c r="Z26" s="355"/>
      <c r="AA26" s="292"/>
      <c r="AB26" s="292"/>
      <c r="AC26" s="292"/>
      <c r="AD26" s="292"/>
      <c r="AE26" s="292"/>
      <c r="AF26" s="292"/>
      <c r="AG26" s="355"/>
      <c r="AH26" s="292"/>
      <c r="AI26" s="292"/>
      <c r="AJ26" s="292"/>
      <c r="AK26" s="292"/>
      <c r="AL26" s="292"/>
      <c r="AM26" s="292"/>
      <c r="AN26" s="355"/>
      <c r="AO26" s="292"/>
      <c r="AP26" s="292"/>
      <c r="AQ26" s="292"/>
      <c r="AR26" s="292"/>
      <c r="AS26" s="292"/>
      <c r="AT26" s="292"/>
      <c r="AU26" s="355"/>
      <c r="AV26" s="292"/>
      <c r="AW26" s="292"/>
      <c r="AX26" s="292"/>
      <c r="AY26" s="292"/>
      <c r="AZ26" s="292"/>
      <c r="BA26" s="292"/>
      <c r="BB26" s="355"/>
      <c r="BC26" s="292"/>
      <c r="BD26" s="292"/>
      <c r="BE26" s="292"/>
      <c r="BF26" s="292"/>
      <c r="BG26" s="292"/>
      <c r="BH26" s="292"/>
      <c r="BI26" s="355"/>
      <c r="BJ26" s="292"/>
      <c r="BK26" s="292"/>
      <c r="BL26" s="292"/>
      <c r="BM26" s="292"/>
      <c r="BN26" s="292"/>
      <c r="BO26" s="292"/>
      <c r="BP26" s="355"/>
      <c r="BQ26" s="292"/>
      <c r="BR26" s="292"/>
      <c r="BS26" s="292"/>
      <c r="BT26" s="292"/>
      <c r="BU26" s="292"/>
      <c r="BV26" s="292"/>
      <c r="BW26" s="355"/>
      <c r="BX26" s="292"/>
      <c r="BY26" s="292"/>
      <c r="BZ26" s="292"/>
      <c r="CA26" s="292"/>
      <c r="CB26" s="292"/>
      <c r="CC26" s="292"/>
    </row>
    <row r="27" spans="2:81" x14ac:dyDescent="0.35">
      <c r="B27" s="44" t="str">
        <f>IF(Namedrug7="","Drug 7",Namedrug7)</f>
        <v>Drug 7</v>
      </c>
      <c r="C27" s="44"/>
      <c r="D27" s="44"/>
      <c r="E27" s="44"/>
      <c r="F27" s="292"/>
      <c r="G27" s="292"/>
      <c r="H27" s="292"/>
      <c r="I27" s="292"/>
      <c r="J27" s="292"/>
      <c r="K27" s="292"/>
      <c r="L27" s="355"/>
      <c r="M27" s="292"/>
      <c r="N27" s="292"/>
      <c r="O27" s="292"/>
      <c r="P27" s="292"/>
      <c r="Q27" s="292"/>
      <c r="R27" s="292"/>
      <c r="S27" s="355"/>
      <c r="T27" s="292"/>
      <c r="U27" s="292"/>
      <c r="V27" s="292"/>
      <c r="W27" s="292"/>
      <c r="X27" s="292"/>
      <c r="Y27" s="292"/>
      <c r="Z27" s="355"/>
      <c r="AA27" s="292"/>
      <c r="AB27" s="292"/>
      <c r="AC27" s="292"/>
      <c r="AD27" s="292"/>
      <c r="AE27" s="292"/>
      <c r="AF27" s="292"/>
      <c r="AG27" s="355"/>
      <c r="AH27" s="292"/>
      <c r="AI27" s="292"/>
      <c r="AJ27" s="292"/>
      <c r="AK27" s="292"/>
      <c r="AL27" s="292"/>
      <c r="AM27" s="292"/>
      <c r="AN27" s="355"/>
      <c r="AO27" s="292"/>
      <c r="AP27" s="292"/>
      <c r="AQ27" s="292"/>
      <c r="AR27" s="292"/>
      <c r="AS27" s="292"/>
      <c r="AT27" s="292"/>
      <c r="AU27" s="355"/>
      <c r="AV27" s="292"/>
      <c r="AW27" s="292"/>
      <c r="AX27" s="292"/>
      <c r="AY27" s="292"/>
      <c r="AZ27" s="292"/>
      <c r="BA27" s="292"/>
      <c r="BB27" s="355"/>
      <c r="BC27" s="292"/>
      <c r="BD27" s="292"/>
      <c r="BE27" s="292"/>
      <c r="BF27" s="292"/>
      <c r="BG27" s="292"/>
      <c r="BH27" s="292"/>
      <c r="BI27" s="355"/>
      <c r="BJ27" s="292"/>
      <c r="BK27" s="292"/>
      <c r="BL27" s="292"/>
      <c r="BM27" s="292"/>
      <c r="BN27" s="292"/>
      <c r="BO27" s="292"/>
      <c r="BP27" s="355"/>
      <c r="BQ27" s="292"/>
      <c r="BR27" s="292"/>
      <c r="BS27" s="292"/>
      <c r="BT27" s="292"/>
      <c r="BU27" s="292"/>
      <c r="BV27" s="292"/>
      <c r="BW27" s="355"/>
      <c r="BX27" s="292"/>
      <c r="BY27" s="292"/>
      <c r="BZ27" s="292"/>
      <c r="CA27" s="292"/>
      <c r="CB27" s="292"/>
      <c r="CC27" s="292"/>
    </row>
    <row r="28" spans="2:81" x14ac:dyDescent="0.35">
      <c r="B28" s="44" t="str">
        <f>IF(Namedrug8="","Drug 8",Namedrug8)</f>
        <v>Drug 8</v>
      </c>
      <c r="C28" s="44"/>
      <c r="D28" s="44"/>
      <c r="E28" s="44"/>
      <c r="F28" s="292"/>
      <c r="G28" s="292"/>
      <c r="H28" s="292"/>
      <c r="I28" s="292"/>
      <c r="J28" s="292"/>
      <c r="K28" s="292"/>
      <c r="L28" s="355"/>
      <c r="M28" s="292"/>
      <c r="N28" s="292"/>
      <c r="O28" s="292"/>
      <c r="P28" s="292"/>
      <c r="Q28" s="292"/>
      <c r="R28" s="292"/>
      <c r="S28" s="355"/>
      <c r="T28" s="292"/>
      <c r="U28" s="292"/>
      <c r="V28" s="292"/>
      <c r="W28" s="292"/>
      <c r="X28" s="292"/>
      <c r="Y28" s="292"/>
      <c r="Z28" s="355"/>
      <c r="AA28" s="292"/>
      <c r="AB28" s="292"/>
      <c r="AC28" s="292"/>
      <c r="AD28" s="292"/>
      <c r="AE28" s="292"/>
      <c r="AF28" s="292"/>
      <c r="AG28" s="355"/>
      <c r="AH28" s="292"/>
      <c r="AI28" s="292"/>
      <c r="AJ28" s="292"/>
      <c r="AK28" s="292"/>
      <c r="AL28" s="292"/>
      <c r="AM28" s="292"/>
      <c r="AN28" s="355"/>
      <c r="AO28" s="292"/>
      <c r="AP28" s="292"/>
      <c r="AQ28" s="292"/>
      <c r="AR28" s="292"/>
      <c r="AS28" s="292"/>
      <c r="AT28" s="292"/>
      <c r="AU28" s="355"/>
      <c r="AV28" s="292"/>
      <c r="AW28" s="292"/>
      <c r="AX28" s="292"/>
      <c r="AY28" s="292"/>
      <c r="AZ28" s="292"/>
      <c r="BA28" s="292"/>
      <c r="BB28" s="355"/>
      <c r="BC28" s="292"/>
      <c r="BD28" s="292"/>
      <c r="BE28" s="292"/>
      <c r="BF28" s="292"/>
      <c r="BG28" s="292"/>
      <c r="BH28" s="292"/>
      <c r="BI28" s="355"/>
      <c r="BJ28" s="292"/>
      <c r="BK28" s="292"/>
      <c r="BL28" s="292"/>
      <c r="BM28" s="292"/>
      <c r="BN28" s="292"/>
      <c r="BO28" s="292"/>
      <c r="BP28" s="355"/>
      <c r="BQ28" s="292"/>
      <c r="BR28" s="292"/>
      <c r="BS28" s="292"/>
      <c r="BT28" s="292"/>
      <c r="BU28" s="292"/>
      <c r="BV28" s="292"/>
      <c r="BW28" s="355"/>
      <c r="BX28" s="292"/>
      <c r="BY28" s="292"/>
      <c r="BZ28" s="292"/>
      <c r="CA28" s="292"/>
      <c r="CB28" s="292"/>
      <c r="CC28" s="292"/>
    </row>
    <row r="29" spans="2:81" x14ac:dyDescent="0.35">
      <c r="B29" s="44" t="str">
        <f>IF(Namedrug9="","Drug 9",Namedrug9)</f>
        <v>Drug 9</v>
      </c>
      <c r="C29" s="44"/>
      <c r="D29" s="44"/>
      <c r="E29" s="44"/>
      <c r="F29" s="292"/>
      <c r="G29" s="292"/>
      <c r="H29" s="292"/>
      <c r="I29" s="292"/>
      <c r="J29" s="292"/>
      <c r="K29" s="292"/>
      <c r="L29" s="355"/>
      <c r="M29" s="292"/>
      <c r="N29" s="292"/>
      <c r="O29" s="292"/>
      <c r="P29" s="292"/>
      <c r="Q29" s="292"/>
      <c r="R29" s="292"/>
      <c r="S29" s="355"/>
      <c r="T29" s="292"/>
      <c r="U29" s="292"/>
      <c r="V29" s="292"/>
      <c r="W29" s="292"/>
      <c r="X29" s="292"/>
      <c r="Y29" s="292"/>
      <c r="Z29" s="355"/>
      <c r="AA29" s="292"/>
      <c r="AB29" s="292"/>
      <c r="AC29" s="292"/>
      <c r="AD29" s="292"/>
      <c r="AE29" s="292"/>
      <c r="AF29" s="292"/>
      <c r="AG29" s="355"/>
      <c r="AH29" s="292"/>
      <c r="AI29" s="292"/>
      <c r="AJ29" s="292"/>
      <c r="AK29" s="292"/>
      <c r="AL29" s="292"/>
      <c r="AM29" s="292"/>
      <c r="AN29" s="355"/>
      <c r="AO29" s="292"/>
      <c r="AP29" s="292"/>
      <c r="AQ29" s="292"/>
      <c r="AR29" s="292"/>
      <c r="AS29" s="292"/>
      <c r="AT29" s="292"/>
      <c r="AU29" s="355"/>
      <c r="AV29" s="292"/>
      <c r="AW29" s="292"/>
      <c r="AX29" s="292"/>
      <c r="AY29" s="292"/>
      <c r="AZ29" s="292"/>
      <c r="BA29" s="292"/>
      <c r="BB29" s="355"/>
      <c r="BC29" s="292"/>
      <c r="BD29" s="292"/>
      <c r="BE29" s="292"/>
      <c r="BF29" s="292"/>
      <c r="BG29" s="292"/>
      <c r="BH29" s="292"/>
      <c r="BI29" s="355"/>
      <c r="BJ29" s="292"/>
      <c r="BK29" s="292"/>
      <c r="BL29" s="292"/>
      <c r="BM29" s="292"/>
      <c r="BN29" s="292"/>
      <c r="BO29" s="292"/>
      <c r="BP29" s="355"/>
      <c r="BQ29" s="292"/>
      <c r="BR29" s="292"/>
      <c r="BS29" s="292"/>
      <c r="BT29" s="292"/>
      <c r="BU29" s="292"/>
      <c r="BV29" s="292"/>
      <c r="BW29" s="355"/>
      <c r="BX29" s="292"/>
      <c r="BY29" s="292"/>
      <c r="BZ29" s="292"/>
      <c r="CA29" s="292"/>
      <c r="CB29" s="292"/>
      <c r="CC29" s="292"/>
    </row>
    <row r="30" spans="2:81" x14ac:dyDescent="0.35">
      <c r="B30" s="44" t="str">
        <f>IF(Namedrug10="","Drug 10",Namedrug10)</f>
        <v>Drug 10</v>
      </c>
      <c r="C30" s="44"/>
      <c r="D30" s="44"/>
      <c r="E30" s="44"/>
      <c r="F30" s="292"/>
      <c r="G30" s="292"/>
      <c r="H30" s="292"/>
      <c r="I30" s="292"/>
      <c r="J30" s="292"/>
      <c r="K30" s="292"/>
      <c r="L30" s="355"/>
      <c r="M30" s="292"/>
      <c r="N30" s="292"/>
      <c r="O30" s="292"/>
      <c r="P30" s="292"/>
      <c r="Q30" s="292"/>
      <c r="R30" s="292"/>
      <c r="S30" s="355"/>
      <c r="T30" s="292"/>
      <c r="U30" s="292"/>
      <c r="V30" s="292"/>
      <c r="W30" s="292"/>
      <c r="X30" s="292"/>
      <c r="Y30" s="292"/>
      <c r="Z30" s="355"/>
      <c r="AA30" s="292"/>
      <c r="AB30" s="292"/>
      <c r="AC30" s="292"/>
      <c r="AD30" s="292"/>
      <c r="AE30" s="292"/>
      <c r="AF30" s="292"/>
      <c r="AG30" s="355"/>
      <c r="AH30" s="292"/>
      <c r="AI30" s="292"/>
      <c r="AJ30" s="292"/>
      <c r="AK30" s="292"/>
      <c r="AL30" s="292"/>
      <c r="AM30" s="292"/>
      <c r="AN30" s="355"/>
      <c r="AO30" s="292"/>
      <c r="AP30" s="292"/>
      <c r="AQ30" s="292"/>
      <c r="AR30" s="292"/>
      <c r="AS30" s="292"/>
      <c r="AT30" s="292"/>
      <c r="AU30" s="355"/>
      <c r="AV30" s="292"/>
      <c r="AW30" s="292"/>
      <c r="AX30" s="292"/>
      <c r="AY30" s="292"/>
      <c r="AZ30" s="292"/>
      <c r="BA30" s="292"/>
      <c r="BB30" s="355"/>
      <c r="BC30" s="292"/>
      <c r="BD30" s="292"/>
      <c r="BE30" s="292"/>
      <c r="BF30" s="292"/>
      <c r="BG30" s="292"/>
      <c r="BH30" s="292"/>
      <c r="BI30" s="355"/>
      <c r="BJ30" s="292"/>
      <c r="BK30" s="292"/>
      <c r="BL30" s="292"/>
      <c r="BM30" s="292"/>
      <c r="BN30" s="292"/>
      <c r="BO30" s="292"/>
      <c r="BP30" s="355"/>
      <c r="BQ30" s="292"/>
      <c r="BR30" s="292"/>
      <c r="BS30" s="292"/>
      <c r="BT30" s="292"/>
      <c r="BU30" s="292"/>
      <c r="BV30" s="292"/>
      <c r="BW30" s="355"/>
      <c r="BX30" s="292"/>
      <c r="BY30" s="292"/>
      <c r="BZ30" s="292"/>
      <c r="CA30" s="292"/>
      <c r="CB30" s="292"/>
      <c r="CC30" s="292"/>
    </row>
    <row r="31" spans="2:81" s="48" customFormat="1" x14ac:dyDescent="0.35">
      <c r="B31" s="48" t="s">
        <v>74</v>
      </c>
      <c r="F31" s="66">
        <f t="shared" ref="F31:K31" si="0">SUM(F19:F30)</f>
        <v>0</v>
      </c>
      <c r="G31" s="66">
        <f t="shared" si="0"/>
        <v>0</v>
      </c>
      <c r="H31" s="66">
        <f t="shared" si="0"/>
        <v>0</v>
      </c>
      <c r="I31" s="66">
        <f>SUM(I19:I30)</f>
        <v>0</v>
      </c>
      <c r="J31" s="66">
        <f t="shared" si="0"/>
        <v>0</v>
      </c>
      <c r="K31" s="66">
        <f t="shared" si="0"/>
        <v>0</v>
      </c>
      <c r="M31" s="66">
        <f t="shared" ref="M31:R31" si="1">SUM(M19:M30)</f>
        <v>0</v>
      </c>
      <c r="N31" s="66">
        <f t="shared" si="1"/>
        <v>0</v>
      </c>
      <c r="O31" s="66">
        <f t="shared" si="1"/>
        <v>0</v>
      </c>
      <c r="P31" s="66">
        <f t="shared" si="1"/>
        <v>0</v>
      </c>
      <c r="Q31" s="66">
        <f t="shared" si="1"/>
        <v>0</v>
      </c>
      <c r="R31" s="66">
        <f t="shared" si="1"/>
        <v>0</v>
      </c>
      <c r="T31" s="66">
        <f t="shared" ref="T31:Y31" si="2">SUM(T19:T30)</f>
        <v>0</v>
      </c>
      <c r="U31" s="66">
        <f t="shared" si="2"/>
        <v>0</v>
      </c>
      <c r="V31" s="66">
        <f t="shared" si="2"/>
        <v>0</v>
      </c>
      <c r="W31" s="66">
        <f t="shared" si="2"/>
        <v>0</v>
      </c>
      <c r="X31" s="66">
        <f t="shared" si="2"/>
        <v>0</v>
      </c>
      <c r="Y31" s="66">
        <f t="shared" si="2"/>
        <v>0</v>
      </c>
      <c r="AA31" s="66">
        <f t="shared" ref="AA31:AF31" si="3">SUM(AA19:AA30)</f>
        <v>0</v>
      </c>
      <c r="AB31" s="66">
        <f t="shared" si="3"/>
        <v>0</v>
      </c>
      <c r="AC31" s="66">
        <f t="shared" si="3"/>
        <v>0</v>
      </c>
      <c r="AD31" s="66">
        <f t="shared" si="3"/>
        <v>0</v>
      </c>
      <c r="AE31" s="66">
        <f t="shared" si="3"/>
        <v>0</v>
      </c>
      <c r="AF31" s="66">
        <f t="shared" si="3"/>
        <v>0</v>
      </c>
      <c r="AH31" s="66">
        <f t="shared" ref="AH31:AM31" si="4">SUM(AH19:AH30)</f>
        <v>0</v>
      </c>
      <c r="AI31" s="66">
        <f t="shared" si="4"/>
        <v>0</v>
      </c>
      <c r="AJ31" s="66">
        <f t="shared" si="4"/>
        <v>0</v>
      </c>
      <c r="AK31" s="66">
        <f t="shared" si="4"/>
        <v>0</v>
      </c>
      <c r="AL31" s="66">
        <f t="shared" si="4"/>
        <v>0</v>
      </c>
      <c r="AM31" s="66">
        <f t="shared" si="4"/>
        <v>0</v>
      </c>
      <c r="AO31" s="66">
        <f t="shared" ref="AO31:AT31" si="5">SUM(AO19:AO30)</f>
        <v>0</v>
      </c>
      <c r="AP31" s="66">
        <f t="shared" si="5"/>
        <v>0</v>
      </c>
      <c r="AQ31" s="66">
        <f t="shared" si="5"/>
        <v>0</v>
      </c>
      <c r="AR31" s="66">
        <f t="shared" si="5"/>
        <v>0</v>
      </c>
      <c r="AS31" s="66">
        <f t="shared" si="5"/>
        <v>0</v>
      </c>
      <c r="AT31" s="66">
        <f t="shared" si="5"/>
        <v>0</v>
      </c>
      <c r="AV31" s="66">
        <f t="shared" ref="AV31:BA31" si="6">SUM(AV19:AV30)</f>
        <v>0</v>
      </c>
      <c r="AW31" s="66">
        <f t="shared" si="6"/>
        <v>0</v>
      </c>
      <c r="AX31" s="66">
        <f t="shared" si="6"/>
        <v>0</v>
      </c>
      <c r="AY31" s="66">
        <f t="shared" si="6"/>
        <v>0</v>
      </c>
      <c r="AZ31" s="66">
        <f t="shared" si="6"/>
        <v>0</v>
      </c>
      <c r="BA31" s="66">
        <f t="shared" si="6"/>
        <v>0</v>
      </c>
      <c r="BC31" s="66">
        <f t="shared" ref="BC31:BH31" si="7">SUM(BC19:BC30)</f>
        <v>0</v>
      </c>
      <c r="BD31" s="66">
        <f t="shared" si="7"/>
        <v>0</v>
      </c>
      <c r="BE31" s="66">
        <f t="shared" si="7"/>
        <v>0</v>
      </c>
      <c r="BF31" s="66">
        <f t="shared" si="7"/>
        <v>0</v>
      </c>
      <c r="BG31" s="66">
        <f t="shared" si="7"/>
        <v>0</v>
      </c>
      <c r="BH31" s="66">
        <f t="shared" si="7"/>
        <v>0</v>
      </c>
      <c r="BJ31" s="66">
        <f t="shared" ref="BJ31:BO31" si="8">SUM(BJ19:BJ30)</f>
        <v>0</v>
      </c>
      <c r="BK31" s="66">
        <f t="shared" si="8"/>
        <v>0</v>
      </c>
      <c r="BL31" s="66">
        <f t="shared" si="8"/>
        <v>0</v>
      </c>
      <c r="BM31" s="66">
        <f t="shared" si="8"/>
        <v>0</v>
      </c>
      <c r="BN31" s="66">
        <f t="shared" si="8"/>
        <v>0</v>
      </c>
      <c r="BO31" s="66">
        <f t="shared" si="8"/>
        <v>0</v>
      </c>
      <c r="BQ31" s="66">
        <f t="shared" ref="BQ31:BV31" si="9">SUM(BQ19:BQ30)</f>
        <v>0</v>
      </c>
      <c r="BR31" s="66">
        <f t="shared" si="9"/>
        <v>0</v>
      </c>
      <c r="BS31" s="66">
        <f t="shared" si="9"/>
        <v>0</v>
      </c>
      <c r="BT31" s="66">
        <f t="shared" si="9"/>
        <v>0</v>
      </c>
      <c r="BU31" s="66">
        <f t="shared" si="9"/>
        <v>0</v>
      </c>
      <c r="BV31" s="66">
        <f t="shared" si="9"/>
        <v>0</v>
      </c>
      <c r="BX31" s="66">
        <f t="shared" ref="BX31:CC31" si="10">SUM(BX19:BX30)</f>
        <v>0</v>
      </c>
      <c r="BY31" s="66">
        <f t="shared" si="10"/>
        <v>0</v>
      </c>
      <c r="BZ31" s="66">
        <f t="shared" si="10"/>
        <v>0</v>
      </c>
      <c r="CA31" s="66">
        <f t="shared" si="10"/>
        <v>0</v>
      </c>
      <c r="CB31" s="66">
        <f t="shared" si="10"/>
        <v>0</v>
      </c>
      <c r="CC31" s="66">
        <f t="shared" si="10"/>
        <v>0</v>
      </c>
    </row>
    <row r="32" spans="2:81" x14ac:dyDescent="0.35">
      <c r="F32" s="75" t="str">
        <f>IF(OR(F31=100%,F31=0%),"","Error-Total market shares in baseline year must sum to 100%")</f>
        <v/>
      </c>
      <c r="G32" s="75" t="str">
        <f>IF(OR(G31=100%,G31=0%),"","Error-Total market shares in Year 1 must sum to 100%")</f>
        <v/>
      </c>
      <c r="H32" s="75" t="str">
        <f>IF(OR(H31=100%,H31=0%),"","Error-Total market shares in Year 2 must sum to 100%")</f>
        <v/>
      </c>
      <c r="I32" s="75" t="str">
        <f>IF(OR(I31=100%,I31=0%),"","Error-Total market shares in Year 3 must sum to 100%")</f>
        <v/>
      </c>
      <c r="J32" s="75" t="str">
        <f t="shared" ref="J32:K32" si="11">IF(OR(J31=100%,J31=0%),"","Error-Total market shares in Year 3 must sum to 100%")</f>
        <v/>
      </c>
      <c r="K32" s="75" t="str">
        <f t="shared" si="11"/>
        <v/>
      </c>
      <c r="N32" s="43" t="str">
        <f>IF(OR(N31=100%,N31=0%),"","Error-Total market shares IN Year 1 must sum to 100%")</f>
        <v/>
      </c>
      <c r="O32" s="43" t="str">
        <f>IF(OR(O31=100%,O31=0%),"","Error-Total market shares in Year 2 must sum to 100%")</f>
        <v/>
      </c>
      <c r="P32" s="43" t="str">
        <f>IF(OR(P31=100%,P31=0%),"","Error-Total market shares in Year 3 must sum to 100%")</f>
        <v/>
      </c>
      <c r="Q32" s="43" t="str">
        <f t="shared" ref="Q32:R32" si="12">IF(OR(Q31=100%,Q31=0%),"","Error-Total market shares in Year 3 must sum to 100%")</f>
        <v/>
      </c>
      <c r="R32" s="43" t="str">
        <f t="shared" si="12"/>
        <v/>
      </c>
      <c r="U32" s="43" t="str">
        <f>IF(OR(U31=100%,U31=0%),"","Error-Total market shares IN Year 1 must sum to 100%")</f>
        <v/>
      </c>
      <c r="V32" s="43" t="str">
        <f>IF(OR(V31=100%,V31=0%),"","Error-Total market shares in Year 2 must sum to 100%")</f>
        <v/>
      </c>
      <c r="W32" s="43" t="str">
        <f>IF(OR(W31=100%,W31=0%),"","Error-Total market shares in Year 3 must sum to 100%")</f>
        <v/>
      </c>
      <c r="X32" s="43" t="str">
        <f t="shared" ref="X32" si="13">IF(OR(X31=100%,X31=0%),"","Error-Total market shares in Year 3 must sum to 100%")</f>
        <v/>
      </c>
      <c r="Y32" s="43" t="str">
        <f t="shared" ref="Y32" si="14">IF(OR(Y31=100%,Y31=0%),"","Error-Total market shares in Year 3 must sum to 100%")</f>
        <v/>
      </c>
      <c r="AB32" s="43" t="str">
        <f>IF(OR(AB31=100%,AB31=0%),"","Error-Total market shares IN Year 1 must sum to 100%")</f>
        <v/>
      </c>
      <c r="AC32" s="43" t="str">
        <f>IF(OR(AC31=100%,AC31=0%),"","Error-Total market shares in Year 2 must sum to 100%")</f>
        <v/>
      </c>
      <c r="AD32" s="43" t="str">
        <f>IF(OR(AD31=100%,AD31=0%),"","Error-Total market shares in Year 3 must sum to 100%")</f>
        <v/>
      </c>
      <c r="AE32" s="43" t="str">
        <f t="shared" ref="AE32" si="15">IF(OR(AE31=100%,AE31=0%),"","Error-Total market shares in Year 3 must sum to 100%")</f>
        <v/>
      </c>
      <c r="AF32" s="43" t="str">
        <f t="shared" ref="AF32" si="16">IF(OR(AF31=100%,AF31=0%),"","Error-Total market shares in Year 3 must sum to 100%")</f>
        <v/>
      </c>
      <c r="AI32" s="43" t="str">
        <f>IF(OR(AI31=100%,AI31=0%),"","Error-Total market shares IN Year 1 must sum to 100%")</f>
        <v/>
      </c>
      <c r="AJ32" s="43" t="str">
        <f>IF(OR(AJ31=100%,AJ31=0%),"","Error-Total market shares in Year 2 must sum to 100%")</f>
        <v/>
      </c>
      <c r="AK32" s="43" t="str">
        <f>IF(OR(AK31=100%,AK31=0%),"","Error-Total market shares in Year 3 must sum to 100%")</f>
        <v/>
      </c>
      <c r="AL32" s="43" t="str">
        <f t="shared" ref="AL32" si="17">IF(OR(AL31=100%,AL31=0%),"","Error-Total market shares in Year 3 must sum to 100%")</f>
        <v/>
      </c>
      <c r="AM32" s="43" t="str">
        <f t="shared" ref="AM32" si="18">IF(OR(AM31=100%,AM31=0%),"","Error-Total market shares in Year 3 must sum to 100%")</f>
        <v/>
      </c>
      <c r="AP32" s="43" t="str">
        <f>IF(OR(AP31=100%,AP31=0%),"","Error-Total market shares IN Year 1 must sum to 100%")</f>
        <v/>
      </c>
      <c r="AQ32" s="43" t="str">
        <f>IF(OR(AQ31=100%,AQ31=0%),"","Error-Total market shares in Year 2 must sum to 100%")</f>
        <v/>
      </c>
      <c r="AR32" s="43" t="str">
        <f>IF(OR(AR31=100%,AR31=0%),"","Error-Total market shares in Year 3 must sum to 100%")</f>
        <v/>
      </c>
      <c r="AS32" s="43" t="str">
        <f t="shared" ref="AS32" si="19">IF(OR(AS31=100%,AS31=0%),"","Error-Total market shares in Year 3 must sum to 100%")</f>
        <v/>
      </c>
      <c r="AT32" s="43" t="str">
        <f t="shared" ref="AT32" si="20">IF(OR(AT31=100%,AT31=0%),"","Error-Total market shares in Year 3 must sum to 100%")</f>
        <v/>
      </c>
      <c r="AW32" s="43" t="str">
        <f>IF(OR(AW31=100%,AW31=0%),"","Error-Total market shares IN Year 1 must sum to 100%")</f>
        <v/>
      </c>
      <c r="AX32" s="43" t="str">
        <f>IF(OR(AX31=100%,AX31=0%),"","Error-Total market shares in Year 2 must sum to 100%")</f>
        <v/>
      </c>
      <c r="AY32" s="43" t="str">
        <f>IF(OR(AY31=100%,AY31=0%),"","Error-Total market shares in Year 3 must sum to 100%")</f>
        <v/>
      </c>
      <c r="AZ32" s="43" t="str">
        <f t="shared" ref="AZ32" si="21">IF(OR(AZ31=100%,AZ31=0%),"","Error-Total market shares in Year 3 must sum to 100%")</f>
        <v/>
      </c>
      <c r="BA32" s="43" t="str">
        <f t="shared" ref="BA32" si="22">IF(OR(BA31=100%,BA31=0%),"","Error-Total market shares in Year 3 must sum to 100%")</f>
        <v/>
      </c>
      <c r="BD32" s="43" t="str">
        <f>IF(OR(BD31=100%,BD31=0%),"","Error-Total market shares IN Year 1 must sum to 100%")</f>
        <v/>
      </c>
      <c r="BE32" s="43" t="str">
        <f>IF(OR(BE31=100%,BE31=0%),"","Error-Total market shares in Year 2 must sum to 100%")</f>
        <v/>
      </c>
      <c r="BF32" s="43" t="str">
        <f>IF(OR(BF31=100%,BF31=0%),"","Error-Total market shares in Year 3 must sum to 100%")</f>
        <v/>
      </c>
      <c r="BG32" s="43" t="str">
        <f t="shared" ref="BG32" si="23">IF(OR(BG31=100%,BG31=0%),"","Error-Total market shares in Year 3 must sum to 100%")</f>
        <v/>
      </c>
      <c r="BH32" s="43" t="str">
        <f t="shared" ref="BH32" si="24">IF(OR(BH31=100%,BH31=0%),"","Error-Total market shares in Year 3 must sum to 100%")</f>
        <v/>
      </c>
      <c r="BK32" s="43" t="str">
        <f>IF(OR(BK31=100%,BK31=0%),"","Error-Total market shares IN Year 1 must sum to 100%")</f>
        <v/>
      </c>
      <c r="BL32" s="43" t="str">
        <f>IF(OR(BL31=100%,BL31=0%),"","Error-Total market shares in Year 2 must sum to 100%")</f>
        <v/>
      </c>
      <c r="BM32" s="43" t="str">
        <f>IF(OR(BM31=100%,BM31=0%),"","Error-Total market shares in Year 3 must sum to 100%")</f>
        <v/>
      </c>
      <c r="BN32" s="43" t="str">
        <f t="shared" ref="BN32" si="25">IF(OR(BN31=100%,BN31=0%),"","Error-Total market shares in Year 3 must sum to 100%")</f>
        <v/>
      </c>
      <c r="BO32" s="43" t="str">
        <f t="shared" ref="BO32" si="26">IF(OR(BO31=100%,BO31=0%),"","Error-Total market shares in Year 3 must sum to 100%")</f>
        <v/>
      </c>
      <c r="BR32" s="43" t="str">
        <f>IF(OR(BR31=100%,BR31=0%),"","Error-Total market shares IN Year 1 must sum to 100%")</f>
        <v/>
      </c>
      <c r="BS32" s="43" t="str">
        <f>IF(OR(BS31=100%,BS31=0%),"","Error-Total market shares in Year 2 must sum to 100%")</f>
        <v/>
      </c>
      <c r="BT32" s="43" t="str">
        <f>IF(OR(BT31=100%,BT31=0%),"","Error-Total market shares in Year 3 must sum to 100%")</f>
        <v/>
      </c>
      <c r="BU32" s="43" t="str">
        <f t="shared" ref="BU32" si="27">IF(OR(BU31=100%,BU31=0%),"","Error-Total market shares in Year 3 must sum to 100%")</f>
        <v/>
      </c>
      <c r="BV32" s="43" t="str">
        <f t="shared" ref="BV32" si="28">IF(OR(BV31=100%,BV31=0%),"","Error-Total market shares in Year 3 must sum to 100%")</f>
        <v/>
      </c>
      <c r="BY32" s="43" t="str">
        <f>IF(OR(BY31=100%,BY31=0%),"","Error-Total market shares IN Year 1 must sum to 100%")</f>
        <v/>
      </c>
      <c r="BZ32" s="43" t="str">
        <f>IF(OR(BZ31=100%,BZ31=0%),"","Error-Total market shares in Year 2 must sum to 100%")</f>
        <v/>
      </c>
      <c r="CA32" s="43" t="str">
        <f>IF(OR(CA31=100%,CA31=0%),"","Error-Total market shares in Year 3 must sum to 100%")</f>
        <v/>
      </c>
      <c r="CB32" s="43" t="str">
        <f t="shared" ref="CB32" si="29">IF(OR(CB31=100%,CB31=0%),"","Error-Total market shares in Year 3 must sum to 100%")</f>
        <v/>
      </c>
      <c r="CC32" s="43" t="str">
        <f t="shared" ref="CC32" si="30">IF(OR(CC31=100%,CC31=0%),"","Error-Total market shares in Year 3 must sum to 100%")</f>
        <v/>
      </c>
    </row>
    <row r="33" spans="2:81" x14ac:dyDescent="0.35">
      <c r="B33" s="48" t="s">
        <v>152</v>
      </c>
    </row>
    <row r="34" spans="2:81" x14ac:dyDescent="0.35">
      <c r="C34" s="48"/>
      <c r="D34" s="48"/>
      <c r="E34" s="48"/>
      <c r="F34"/>
      <c r="G34" s="48" t="s">
        <v>106</v>
      </c>
      <c r="H34" s="48" t="s">
        <v>150</v>
      </c>
      <c r="I34" s="48" t="s">
        <v>108</v>
      </c>
      <c r="J34" s="48" t="s">
        <v>109</v>
      </c>
      <c r="K34" s="48" t="s">
        <v>110</v>
      </c>
      <c r="M34"/>
      <c r="N34" s="48" t="s">
        <v>106</v>
      </c>
      <c r="O34" s="48" t="s">
        <v>150</v>
      </c>
      <c r="P34" s="48" t="s">
        <v>108</v>
      </c>
      <c r="Q34" s="48" t="s">
        <v>109</v>
      </c>
      <c r="R34" s="48" t="s">
        <v>110</v>
      </c>
      <c r="T34"/>
      <c r="U34" s="48" t="s">
        <v>106</v>
      </c>
      <c r="V34" s="48" t="s">
        <v>150</v>
      </c>
      <c r="W34" s="48" t="s">
        <v>108</v>
      </c>
      <c r="X34" s="48" t="s">
        <v>109</v>
      </c>
      <c r="Y34" s="48" t="s">
        <v>110</v>
      </c>
      <c r="AA34"/>
      <c r="AB34" s="48" t="s">
        <v>106</v>
      </c>
      <c r="AC34" s="48" t="s">
        <v>150</v>
      </c>
      <c r="AD34" s="48" t="s">
        <v>108</v>
      </c>
      <c r="AE34" s="48" t="s">
        <v>109</v>
      </c>
      <c r="AF34" s="48" t="s">
        <v>110</v>
      </c>
      <c r="AH34"/>
      <c r="AI34" s="48" t="s">
        <v>106</v>
      </c>
      <c r="AJ34" s="48" t="s">
        <v>150</v>
      </c>
      <c r="AK34" s="48" t="s">
        <v>108</v>
      </c>
      <c r="AL34" s="48" t="s">
        <v>109</v>
      </c>
      <c r="AM34" s="48" t="s">
        <v>110</v>
      </c>
      <c r="AO34"/>
      <c r="AP34" s="48" t="s">
        <v>106</v>
      </c>
      <c r="AQ34" s="48" t="s">
        <v>150</v>
      </c>
      <c r="AR34" s="48" t="s">
        <v>108</v>
      </c>
      <c r="AS34" s="48" t="s">
        <v>109</v>
      </c>
      <c r="AT34" s="48" t="s">
        <v>110</v>
      </c>
      <c r="AV34"/>
      <c r="AW34" s="48" t="s">
        <v>106</v>
      </c>
      <c r="AX34" s="48" t="s">
        <v>150</v>
      </c>
      <c r="AY34" s="48" t="s">
        <v>108</v>
      </c>
      <c r="AZ34" s="48" t="s">
        <v>109</v>
      </c>
      <c r="BA34" s="48" t="s">
        <v>110</v>
      </c>
      <c r="BC34"/>
      <c r="BD34" s="48" t="s">
        <v>106</v>
      </c>
      <c r="BE34" s="48" t="s">
        <v>150</v>
      </c>
      <c r="BF34" s="48" t="s">
        <v>108</v>
      </c>
      <c r="BG34" s="48" t="s">
        <v>109</v>
      </c>
      <c r="BH34" s="48" t="s">
        <v>110</v>
      </c>
      <c r="BJ34"/>
      <c r="BK34" s="48" t="s">
        <v>106</v>
      </c>
      <c r="BL34" s="48" t="s">
        <v>150</v>
      </c>
      <c r="BM34" s="48" t="s">
        <v>108</v>
      </c>
      <c r="BN34" s="48" t="s">
        <v>109</v>
      </c>
      <c r="BO34" s="48" t="s">
        <v>110</v>
      </c>
      <c r="BQ34"/>
      <c r="BR34" s="48" t="s">
        <v>106</v>
      </c>
      <c r="BS34" s="48" t="s">
        <v>150</v>
      </c>
      <c r="BT34" s="48" t="s">
        <v>108</v>
      </c>
      <c r="BU34" s="48" t="s">
        <v>109</v>
      </c>
      <c r="BV34" s="48" t="s">
        <v>110</v>
      </c>
      <c r="BX34"/>
      <c r="BY34" s="48" t="s">
        <v>106</v>
      </c>
      <c r="BZ34" s="48" t="s">
        <v>150</v>
      </c>
      <c r="CA34" s="48" t="s">
        <v>108</v>
      </c>
      <c r="CB34" s="48" t="s">
        <v>109</v>
      </c>
      <c r="CC34" s="48" t="s">
        <v>110</v>
      </c>
    </row>
    <row r="35" spans="2:81" x14ac:dyDescent="0.35">
      <c r="B35" s="44" t="str">
        <f>IF(Name_DUR="","Drug Under Review",Name_DUR)</f>
        <v>Drug Under Review</v>
      </c>
      <c r="C35" s="44"/>
      <c r="D35" s="44"/>
      <c r="E35" s="44"/>
      <c r="F35"/>
      <c r="G35" s="292"/>
      <c r="H35" s="292"/>
      <c r="I35" s="292"/>
      <c r="J35" s="292"/>
      <c r="K35" s="292"/>
      <c r="L35" s="355"/>
      <c r="M35" s="356"/>
      <c r="N35" s="292"/>
      <c r="O35" s="292"/>
      <c r="P35" s="292"/>
      <c r="Q35" s="292"/>
      <c r="R35" s="292"/>
      <c r="S35" s="355"/>
      <c r="T35" s="356"/>
      <c r="U35" s="292"/>
      <c r="V35" s="292"/>
      <c r="W35" s="292"/>
      <c r="X35" s="292"/>
      <c r="Y35" s="292"/>
      <c r="Z35" s="355"/>
      <c r="AA35" s="356"/>
      <c r="AB35" s="292"/>
      <c r="AC35" s="292"/>
      <c r="AD35" s="292"/>
      <c r="AE35" s="292"/>
      <c r="AF35" s="292"/>
      <c r="AG35" s="355"/>
      <c r="AH35" s="356"/>
      <c r="AI35" s="292"/>
      <c r="AJ35" s="292"/>
      <c r="AK35" s="292"/>
      <c r="AL35" s="292"/>
      <c r="AM35" s="292"/>
      <c r="AN35" s="355"/>
      <c r="AO35" s="356"/>
      <c r="AP35" s="292"/>
      <c r="AQ35" s="292"/>
      <c r="AR35" s="292"/>
      <c r="AS35" s="292"/>
      <c r="AT35" s="292"/>
      <c r="AU35" s="355"/>
      <c r="AV35" s="356"/>
      <c r="AW35" s="292"/>
      <c r="AX35" s="292"/>
      <c r="AY35" s="292"/>
      <c r="AZ35" s="292"/>
      <c r="BA35" s="292"/>
      <c r="BB35" s="355"/>
      <c r="BC35" s="356"/>
      <c r="BD35" s="292"/>
      <c r="BE35" s="292"/>
      <c r="BF35" s="292"/>
      <c r="BG35" s="292"/>
      <c r="BH35" s="292"/>
      <c r="BI35" s="355"/>
      <c r="BJ35" s="356"/>
      <c r="BK35" s="292"/>
      <c r="BL35" s="292"/>
      <c r="BM35" s="292"/>
      <c r="BN35" s="292"/>
      <c r="BO35" s="292"/>
      <c r="BP35" s="355"/>
      <c r="BQ35" s="356"/>
      <c r="BR35" s="292"/>
      <c r="BS35" s="292"/>
      <c r="BT35" s="292"/>
      <c r="BU35" s="292"/>
      <c r="BV35" s="292"/>
      <c r="BW35" s="355"/>
      <c r="BX35" s="356"/>
      <c r="BY35" s="292"/>
      <c r="BZ35" s="292"/>
      <c r="CA35" s="292"/>
      <c r="CB35" s="292"/>
      <c r="CC35" s="292"/>
    </row>
    <row r="36" spans="2:81" x14ac:dyDescent="0.35">
      <c r="B36" s="44" t="s">
        <v>151</v>
      </c>
      <c r="C36" s="44"/>
      <c r="D36" s="44"/>
      <c r="E36" s="44"/>
      <c r="F36"/>
      <c r="G36" s="292"/>
      <c r="H36" s="292"/>
      <c r="I36" s="292"/>
      <c r="J36" s="292"/>
      <c r="K36" s="292"/>
      <c r="L36" s="355"/>
      <c r="M36" s="356"/>
      <c r="N36" s="292"/>
      <c r="O36" s="292"/>
      <c r="P36" s="292"/>
      <c r="Q36" s="292"/>
      <c r="R36" s="292"/>
      <c r="S36" s="355"/>
      <c r="T36" s="356"/>
      <c r="U36" s="292"/>
      <c r="V36" s="292"/>
      <c r="W36" s="292"/>
      <c r="X36" s="292"/>
      <c r="Y36" s="292"/>
      <c r="Z36" s="355"/>
      <c r="AA36" s="356"/>
      <c r="AB36" s="292"/>
      <c r="AC36" s="292"/>
      <c r="AD36" s="292"/>
      <c r="AE36" s="292"/>
      <c r="AF36" s="292"/>
      <c r="AG36" s="355"/>
      <c r="AH36" s="356"/>
      <c r="AI36" s="292"/>
      <c r="AJ36" s="292"/>
      <c r="AK36" s="292"/>
      <c r="AL36" s="292"/>
      <c r="AM36" s="292"/>
      <c r="AN36" s="355"/>
      <c r="AO36" s="356"/>
      <c r="AP36" s="292"/>
      <c r="AQ36" s="292"/>
      <c r="AR36" s="292"/>
      <c r="AS36" s="292"/>
      <c r="AT36" s="292"/>
      <c r="AU36" s="355"/>
      <c r="AV36" s="356"/>
      <c r="AW36" s="292"/>
      <c r="AX36" s="292"/>
      <c r="AY36" s="292"/>
      <c r="AZ36" s="292"/>
      <c r="BA36" s="292"/>
      <c r="BB36" s="355"/>
      <c r="BC36" s="356"/>
      <c r="BD36" s="292"/>
      <c r="BE36" s="292"/>
      <c r="BF36" s="292"/>
      <c r="BG36" s="292"/>
      <c r="BH36" s="292"/>
      <c r="BI36" s="355"/>
      <c r="BJ36" s="356"/>
      <c r="BK36" s="292"/>
      <c r="BL36" s="292"/>
      <c r="BM36" s="292"/>
      <c r="BN36" s="292"/>
      <c r="BO36" s="292"/>
      <c r="BP36" s="355"/>
      <c r="BQ36" s="356"/>
      <c r="BR36" s="292"/>
      <c r="BS36" s="292"/>
      <c r="BT36" s="292"/>
      <c r="BU36" s="292"/>
      <c r="BV36" s="292"/>
      <c r="BW36" s="355"/>
      <c r="BX36" s="356"/>
      <c r="BY36" s="292"/>
      <c r="BZ36" s="292"/>
      <c r="CA36" s="292"/>
      <c r="CB36" s="292"/>
      <c r="CC36" s="292"/>
    </row>
    <row r="37" spans="2:81" x14ac:dyDescent="0.35">
      <c r="B37" s="44" t="str">
        <f>IF(Namedrug1="","Drug 1",Namedrug1)</f>
        <v>Drug 1</v>
      </c>
      <c r="C37" s="44"/>
      <c r="D37" s="44"/>
      <c r="E37" s="44"/>
      <c r="F37"/>
      <c r="G37" s="292"/>
      <c r="H37" s="292"/>
      <c r="I37" s="292"/>
      <c r="J37" s="292"/>
      <c r="K37" s="292"/>
      <c r="L37" s="355"/>
      <c r="M37" s="356"/>
      <c r="N37" s="292"/>
      <c r="O37" s="292"/>
      <c r="P37" s="292"/>
      <c r="Q37" s="292"/>
      <c r="R37" s="292"/>
      <c r="S37" s="355"/>
      <c r="T37" s="356"/>
      <c r="U37" s="292"/>
      <c r="V37" s="292"/>
      <c r="W37" s="292"/>
      <c r="X37" s="292"/>
      <c r="Y37" s="292"/>
      <c r="Z37" s="355"/>
      <c r="AA37" s="356"/>
      <c r="AB37" s="292"/>
      <c r="AC37" s="292"/>
      <c r="AD37" s="292"/>
      <c r="AE37" s="292"/>
      <c r="AF37" s="292"/>
      <c r="AG37" s="355"/>
      <c r="AH37" s="356"/>
      <c r="AI37" s="292"/>
      <c r="AJ37" s="292"/>
      <c r="AK37" s="292"/>
      <c r="AL37" s="292"/>
      <c r="AM37" s="292"/>
      <c r="AN37" s="355"/>
      <c r="AO37" s="356"/>
      <c r="AP37" s="292"/>
      <c r="AQ37" s="292"/>
      <c r="AR37" s="292"/>
      <c r="AS37" s="292"/>
      <c r="AT37" s="292"/>
      <c r="AU37" s="355"/>
      <c r="AV37" s="356"/>
      <c r="AW37" s="292"/>
      <c r="AX37" s="292"/>
      <c r="AY37" s="292"/>
      <c r="AZ37" s="292"/>
      <c r="BA37" s="292"/>
      <c r="BB37" s="355"/>
      <c r="BC37" s="356"/>
      <c r="BD37" s="292"/>
      <c r="BE37" s="292"/>
      <c r="BF37" s="292"/>
      <c r="BG37" s="292"/>
      <c r="BH37" s="292"/>
      <c r="BI37" s="355"/>
      <c r="BJ37" s="356"/>
      <c r="BK37" s="292"/>
      <c r="BL37" s="292"/>
      <c r="BM37" s="292"/>
      <c r="BN37" s="292"/>
      <c r="BO37" s="292"/>
      <c r="BP37" s="355"/>
      <c r="BQ37" s="356"/>
      <c r="BR37" s="292"/>
      <c r="BS37" s="292"/>
      <c r="BT37" s="292"/>
      <c r="BU37" s="292"/>
      <c r="BV37" s="292"/>
      <c r="BW37" s="355"/>
      <c r="BX37" s="356"/>
      <c r="BY37" s="292"/>
      <c r="BZ37" s="292"/>
      <c r="CA37" s="292"/>
      <c r="CB37" s="292"/>
      <c r="CC37" s="292"/>
    </row>
    <row r="38" spans="2:81" x14ac:dyDescent="0.35">
      <c r="B38" s="44" t="str">
        <f>IF(Namedrug2="","Drug 2",Namedrug2)</f>
        <v>Drug 2</v>
      </c>
      <c r="C38" s="44"/>
      <c r="D38" s="44"/>
      <c r="E38" s="44"/>
      <c r="F38"/>
      <c r="G38" s="292"/>
      <c r="H38" s="292"/>
      <c r="I38" s="292"/>
      <c r="J38" s="292"/>
      <c r="K38" s="292"/>
      <c r="L38" s="355"/>
      <c r="M38" s="356"/>
      <c r="N38" s="292"/>
      <c r="O38" s="292"/>
      <c r="P38" s="292"/>
      <c r="Q38" s="292"/>
      <c r="R38" s="292"/>
      <c r="S38" s="355"/>
      <c r="T38" s="356"/>
      <c r="U38" s="292"/>
      <c r="V38" s="292"/>
      <c r="W38" s="292"/>
      <c r="X38" s="292"/>
      <c r="Y38" s="292"/>
      <c r="Z38" s="355"/>
      <c r="AA38" s="356"/>
      <c r="AB38" s="292"/>
      <c r="AC38" s="292"/>
      <c r="AD38" s="292"/>
      <c r="AE38" s="292"/>
      <c r="AF38" s="292"/>
      <c r="AG38" s="355"/>
      <c r="AH38" s="356"/>
      <c r="AI38" s="292"/>
      <c r="AJ38" s="292"/>
      <c r="AK38" s="292"/>
      <c r="AL38" s="292"/>
      <c r="AM38" s="292"/>
      <c r="AN38" s="355"/>
      <c r="AO38" s="356"/>
      <c r="AP38" s="292"/>
      <c r="AQ38" s="292"/>
      <c r="AR38" s="292"/>
      <c r="AS38" s="292"/>
      <c r="AT38" s="292"/>
      <c r="AU38" s="355"/>
      <c r="AV38" s="356"/>
      <c r="AW38" s="292"/>
      <c r="AX38" s="292"/>
      <c r="AY38" s="292"/>
      <c r="AZ38" s="292"/>
      <c r="BA38" s="292"/>
      <c r="BB38" s="355"/>
      <c r="BC38" s="356"/>
      <c r="BD38" s="292"/>
      <c r="BE38" s="292"/>
      <c r="BF38" s="292"/>
      <c r="BG38" s="292"/>
      <c r="BH38" s="292"/>
      <c r="BI38" s="355"/>
      <c r="BJ38" s="356"/>
      <c r="BK38" s="292"/>
      <c r="BL38" s="292"/>
      <c r="BM38" s="292"/>
      <c r="BN38" s="292"/>
      <c r="BO38" s="292"/>
      <c r="BP38" s="355"/>
      <c r="BQ38" s="356"/>
      <c r="BR38" s="292"/>
      <c r="BS38" s="292"/>
      <c r="BT38" s="292"/>
      <c r="BU38" s="292"/>
      <c r="BV38" s="292"/>
      <c r="BW38" s="355"/>
      <c r="BX38" s="356"/>
      <c r="BY38" s="292"/>
      <c r="BZ38" s="292"/>
      <c r="CA38" s="292"/>
      <c r="CB38" s="292"/>
      <c r="CC38" s="292"/>
    </row>
    <row r="39" spans="2:81" x14ac:dyDescent="0.35">
      <c r="B39" s="44" t="str">
        <f>IF(Namedrug3="","Drug 3",Namedrug3)</f>
        <v>Drug 3</v>
      </c>
      <c r="C39" s="44"/>
      <c r="D39" s="44"/>
      <c r="E39" s="44"/>
      <c r="F39"/>
      <c r="G39" s="292"/>
      <c r="H39" s="292"/>
      <c r="I39" s="292"/>
      <c r="J39" s="292"/>
      <c r="K39" s="292"/>
      <c r="L39" s="355"/>
      <c r="M39" s="356"/>
      <c r="N39" s="292"/>
      <c r="O39" s="292"/>
      <c r="P39" s="292"/>
      <c r="Q39" s="292"/>
      <c r="R39" s="292"/>
      <c r="S39" s="355"/>
      <c r="T39" s="356"/>
      <c r="U39" s="292"/>
      <c r="V39" s="292"/>
      <c r="W39" s="292"/>
      <c r="X39" s="292"/>
      <c r="Y39" s="292"/>
      <c r="Z39" s="355"/>
      <c r="AA39" s="356"/>
      <c r="AB39" s="292"/>
      <c r="AC39" s="292"/>
      <c r="AD39" s="292"/>
      <c r="AE39" s="292"/>
      <c r="AF39" s="292"/>
      <c r="AG39" s="355"/>
      <c r="AH39" s="356"/>
      <c r="AI39" s="292"/>
      <c r="AJ39" s="292"/>
      <c r="AK39" s="292"/>
      <c r="AL39" s="292"/>
      <c r="AM39" s="292"/>
      <c r="AN39" s="355"/>
      <c r="AO39" s="356"/>
      <c r="AP39" s="292"/>
      <c r="AQ39" s="292"/>
      <c r="AR39" s="292"/>
      <c r="AS39" s="292"/>
      <c r="AT39" s="292"/>
      <c r="AU39" s="355"/>
      <c r="AV39" s="356"/>
      <c r="AW39" s="292"/>
      <c r="AX39" s="292"/>
      <c r="AY39" s="292"/>
      <c r="AZ39" s="292"/>
      <c r="BA39" s="292"/>
      <c r="BB39" s="355"/>
      <c r="BC39" s="356"/>
      <c r="BD39" s="292"/>
      <c r="BE39" s="292"/>
      <c r="BF39" s="292"/>
      <c r="BG39" s="292"/>
      <c r="BH39" s="292"/>
      <c r="BI39" s="355"/>
      <c r="BJ39" s="356"/>
      <c r="BK39" s="292"/>
      <c r="BL39" s="292"/>
      <c r="BM39" s="292"/>
      <c r="BN39" s="292"/>
      <c r="BO39" s="292"/>
      <c r="BP39" s="355"/>
      <c r="BQ39" s="356"/>
      <c r="BR39" s="292"/>
      <c r="BS39" s="292"/>
      <c r="BT39" s="292"/>
      <c r="BU39" s="292"/>
      <c r="BV39" s="292"/>
      <c r="BW39" s="355"/>
      <c r="BX39" s="356"/>
      <c r="BY39" s="292"/>
      <c r="BZ39" s="292"/>
      <c r="CA39" s="292"/>
      <c r="CB39" s="292"/>
      <c r="CC39" s="292"/>
    </row>
    <row r="40" spans="2:81" x14ac:dyDescent="0.35">
      <c r="B40" s="44" t="str">
        <f>IF(Namedrug4="","Drug 4",Namedrug4)</f>
        <v>Drug 4</v>
      </c>
      <c r="C40" s="44"/>
      <c r="D40" s="44"/>
      <c r="E40" s="44"/>
      <c r="F40"/>
      <c r="G40" s="292"/>
      <c r="H40" s="292"/>
      <c r="I40" s="292"/>
      <c r="J40" s="292"/>
      <c r="K40" s="292"/>
      <c r="L40" s="355"/>
      <c r="M40" s="356"/>
      <c r="N40" s="292"/>
      <c r="O40" s="292"/>
      <c r="P40" s="292"/>
      <c r="Q40" s="292"/>
      <c r="R40" s="292"/>
      <c r="S40" s="355"/>
      <c r="T40" s="356"/>
      <c r="U40" s="292"/>
      <c r="V40" s="292"/>
      <c r="W40" s="292"/>
      <c r="X40" s="292"/>
      <c r="Y40" s="292"/>
      <c r="Z40" s="355"/>
      <c r="AA40" s="356"/>
      <c r="AB40" s="292"/>
      <c r="AC40" s="292"/>
      <c r="AD40" s="292"/>
      <c r="AE40" s="292"/>
      <c r="AF40" s="292"/>
      <c r="AG40" s="355"/>
      <c r="AH40" s="356"/>
      <c r="AI40" s="292"/>
      <c r="AJ40" s="292"/>
      <c r="AK40" s="292"/>
      <c r="AL40" s="292"/>
      <c r="AM40" s="292"/>
      <c r="AN40" s="355"/>
      <c r="AO40" s="356"/>
      <c r="AP40" s="292"/>
      <c r="AQ40" s="292"/>
      <c r="AR40" s="292"/>
      <c r="AS40" s="292"/>
      <c r="AT40" s="292"/>
      <c r="AU40" s="355"/>
      <c r="AV40" s="356"/>
      <c r="AW40" s="292"/>
      <c r="AX40" s="292"/>
      <c r="AY40" s="292"/>
      <c r="AZ40" s="292"/>
      <c r="BA40" s="292"/>
      <c r="BB40" s="355"/>
      <c r="BC40" s="356"/>
      <c r="BD40" s="292"/>
      <c r="BE40" s="292"/>
      <c r="BF40" s="292"/>
      <c r="BG40" s="292"/>
      <c r="BH40" s="292"/>
      <c r="BI40" s="355"/>
      <c r="BJ40" s="356"/>
      <c r="BK40" s="292"/>
      <c r="BL40" s="292"/>
      <c r="BM40" s="292"/>
      <c r="BN40" s="292"/>
      <c r="BO40" s="292"/>
      <c r="BP40" s="355"/>
      <c r="BQ40" s="356"/>
      <c r="BR40" s="292"/>
      <c r="BS40" s="292"/>
      <c r="BT40" s="292"/>
      <c r="BU40" s="292"/>
      <c r="BV40" s="292"/>
      <c r="BW40" s="355"/>
      <c r="BX40" s="356"/>
      <c r="BY40" s="292"/>
      <c r="BZ40" s="292"/>
      <c r="CA40" s="292"/>
      <c r="CB40" s="292"/>
      <c r="CC40" s="292"/>
    </row>
    <row r="41" spans="2:81" x14ac:dyDescent="0.35">
      <c r="B41" s="44" t="str">
        <f>IF(Namedrug5="","Drug 5",Namedrug5)</f>
        <v>Drug 5</v>
      </c>
      <c r="C41" s="44"/>
      <c r="D41" s="44"/>
      <c r="E41" s="44"/>
      <c r="F41"/>
      <c r="G41" s="292"/>
      <c r="H41" s="292"/>
      <c r="I41" s="292"/>
      <c r="J41" s="292"/>
      <c r="K41" s="292"/>
      <c r="L41" s="355"/>
      <c r="M41" s="356"/>
      <c r="N41" s="292"/>
      <c r="O41" s="292"/>
      <c r="P41" s="292"/>
      <c r="Q41" s="292"/>
      <c r="R41" s="292"/>
      <c r="S41" s="355"/>
      <c r="T41" s="356"/>
      <c r="U41" s="292"/>
      <c r="V41" s="292"/>
      <c r="W41" s="292"/>
      <c r="X41" s="292"/>
      <c r="Y41" s="292"/>
      <c r="Z41" s="355"/>
      <c r="AA41" s="356"/>
      <c r="AB41" s="292"/>
      <c r="AC41" s="292"/>
      <c r="AD41" s="292"/>
      <c r="AE41" s="292"/>
      <c r="AF41" s="292"/>
      <c r="AG41" s="355"/>
      <c r="AH41" s="356"/>
      <c r="AI41" s="292"/>
      <c r="AJ41" s="292"/>
      <c r="AK41" s="292"/>
      <c r="AL41" s="292"/>
      <c r="AM41" s="292"/>
      <c r="AN41" s="355"/>
      <c r="AO41" s="356"/>
      <c r="AP41" s="292"/>
      <c r="AQ41" s="292"/>
      <c r="AR41" s="292"/>
      <c r="AS41" s="292"/>
      <c r="AT41" s="292"/>
      <c r="AU41" s="355"/>
      <c r="AV41" s="356"/>
      <c r="AW41" s="292"/>
      <c r="AX41" s="292"/>
      <c r="AY41" s="292"/>
      <c r="AZ41" s="292"/>
      <c r="BA41" s="292"/>
      <c r="BB41" s="355"/>
      <c r="BC41" s="356"/>
      <c r="BD41" s="292"/>
      <c r="BE41" s="292"/>
      <c r="BF41" s="292"/>
      <c r="BG41" s="292"/>
      <c r="BH41" s="292"/>
      <c r="BI41" s="355"/>
      <c r="BJ41" s="356"/>
      <c r="BK41" s="292"/>
      <c r="BL41" s="292"/>
      <c r="BM41" s="292"/>
      <c r="BN41" s="292"/>
      <c r="BO41" s="292"/>
      <c r="BP41" s="355"/>
      <c r="BQ41" s="356"/>
      <c r="BR41" s="292"/>
      <c r="BS41" s="292"/>
      <c r="BT41" s="292"/>
      <c r="BU41" s="292"/>
      <c r="BV41" s="292"/>
      <c r="BW41" s="355"/>
      <c r="BX41" s="356"/>
      <c r="BY41" s="292"/>
      <c r="BZ41" s="292"/>
      <c r="CA41" s="292"/>
      <c r="CB41" s="292"/>
      <c r="CC41" s="292"/>
    </row>
    <row r="42" spans="2:81" x14ac:dyDescent="0.35">
      <c r="B42" s="44" t="str">
        <f>IF(Namedrug6="","Drug 6",Namedrug6)</f>
        <v>Drug 6</v>
      </c>
      <c r="C42" s="44"/>
      <c r="D42" s="44"/>
      <c r="E42" s="44"/>
      <c r="F42"/>
      <c r="G42" s="292"/>
      <c r="H42" s="292"/>
      <c r="I42" s="292"/>
      <c r="J42" s="292"/>
      <c r="K42" s="292"/>
      <c r="L42" s="355"/>
      <c r="M42" s="356"/>
      <c r="N42" s="292"/>
      <c r="O42" s="292"/>
      <c r="P42" s="292"/>
      <c r="Q42" s="292"/>
      <c r="R42" s="292"/>
      <c r="S42" s="355"/>
      <c r="T42" s="356"/>
      <c r="U42" s="292"/>
      <c r="V42" s="292"/>
      <c r="W42" s="292"/>
      <c r="X42" s="292"/>
      <c r="Y42" s="292"/>
      <c r="Z42" s="355"/>
      <c r="AA42" s="356"/>
      <c r="AB42" s="292"/>
      <c r="AC42" s="292"/>
      <c r="AD42" s="292"/>
      <c r="AE42" s="292"/>
      <c r="AF42" s="292"/>
      <c r="AG42" s="355"/>
      <c r="AH42" s="356"/>
      <c r="AI42" s="292"/>
      <c r="AJ42" s="292"/>
      <c r="AK42" s="292"/>
      <c r="AL42" s="292"/>
      <c r="AM42" s="292"/>
      <c r="AN42" s="355"/>
      <c r="AO42" s="356"/>
      <c r="AP42" s="292"/>
      <c r="AQ42" s="292"/>
      <c r="AR42" s="292"/>
      <c r="AS42" s="292"/>
      <c r="AT42" s="292"/>
      <c r="AU42" s="355"/>
      <c r="AV42" s="356"/>
      <c r="AW42" s="292"/>
      <c r="AX42" s="292"/>
      <c r="AY42" s="292"/>
      <c r="AZ42" s="292"/>
      <c r="BA42" s="292"/>
      <c r="BB42" s="355"/>
      <c r="BC42" s="356"/>
      <c r="BD42" s="292"/>
      <c r="BE42" s="292"/>
      <c r="BF42" s="292"/>
      <c r="BG42" s="292"/>
      <c r="BH42" s="292"/>
      <c r="BI42" s="355"/>
      <c r="BJ42" s="356"/>
      <c r="BK42" s="292"/>
      <c r="BL42" s="292"/>
      <c r="BM42" s="292"/>
      <c r="BN42" s="292"/>
      <c r="BO42" s="292"/>
      <c r="BP42" s="355"/>
      <c r="BQ42" s="356"/>
      <c r="BR42" s="292"/>
      <c r="BS42" s="292"/>
      <c r="BT42" s="292"/>
      <c r="BU42" s="292"/>
      <c r="BV42" s="292"/>
      <c r="BW42" s="355"/>
      <c r="BX42" s="356"/>
      <c r="BY42" s="292"/>
      <c r="BZ42" s="292"/>
      <c r="CA42" s="292"/>
      <c r="CB42" s="292"/>
      <c r="CC42" s="292"/>
    </row>
    <row r="43" spans="2:81" x14ac:dyDescent="0.35">
      <c r="B43" s="44" t="str">
        <f>IF(Namedrug7="","Drug 7",Namedrug7)</f>
        <v>Drug 7</v>
      </c>
      <c r="C43" s="44"/>
      <c r="D43" s="44"/>
      <c r="E43" s="44"/>
      <c r="F43"/>
      <c r="G43" s="292"/>
      <c r="H43" s="292"/>
      <c r="I43" s="292"/>
      <c r="J43" s="292"/>
      <c r="K43" s="292"/>
      <c r="L43" s="355"/>
      <c r="M43" s="356"/>
      <c r="N43" s="292"/>
      <c r="O43" s="292"/>
      <c r="P43" s="292"/>
      <c r="Q43" s="292"/>
      <c r="R43" s="292"/>
      <c r="S43" s="355"/>
      <c r="T43" s="356"/>
      <c r="U43" s="292"/>
      <c r="V43" s="292"/>
      <c r="W43" s="292"/>
      <c r="X43" s="292"/>
      <c r="Y43" s="292"/>
      <c r="Z43" s="355"/>
      <c r="AA43" s="356"/>
      <c r="AB43" s="292"/>
      <c r="AC43" s="292"/>
      <c r="AD43" s="292"/>
      <c r="AE43" s="292"/>
      <c r="AF43" s="292"/>
      <c r="AG43" s="355"/>
      <c r="AH43" s="356"/>
      <c r="AI43" s="292"/>
      <c r="AJ43" s="292"/>
      <c r="AK43" s="292"/>
      <c r="AL43" s="292"/>
      <c r="AM43" s="292"/>
      <c r="AN43" s="355"/>
      <c r="AO43" s="356"/>
      <c r="AP43" s="292"/>
      <c r="AQ43" s="292"/>
      <c r="AR43" s="292"/>
      <c r="AS43" s="292"/>
      <c r="AT43" s="292"/>
      <c r="AU43" s="355"/>
      <c r="AV43" s="356"/>
      <c r="AW43" s="292"/>
      <c r="AX43" s="292"/>
      <c r="AY43" s="292"/>
      <c r="AZ43" s="292"/>
      <c r="BA43" s="292"/>
      <c r="BB43" s="355"/>
      <c r="BC43" s="356"/>
      <c r="BD43" s="292"/>
      <c r="BE43" s="292"/>
      <c r="BF43" s="292"/>
      <c r="BG43" s="292"/>
      <c r="BH43" s="292"/>
      <c r="BI43" s="355"/>
      <c r="BJ43" s="356"/>
      <c r="BK43" s="292"/>
      <c r="BL43" s="292"/>
      <c r="BM43" s="292"/>
      <c r="BN43" s="292"/>
      <c r="BO43" s="292"/>
      <c r="BP43" s="355"/>
      <c r="BQ43" s="356"/>
      <c r="BR43" s="292"/>
      <c r="BS43" s="292"/>
      <c r="BT43" s="292"/>
      <c r="BU43" s="292"/>
      <c r="BV43" s="292"/>
      <c r="BW43" s="355"/>
      <c r="BX43" s="356"/>
      <c r="BY43" s="292"/>
      <c r="BZ43" s="292"/>
      <c r="CA43" s="292"/>
      <c r="CB43" s="292"/>
      <c r="CC43" s="292"/>
    </row>
    <row r="44" spans="2:81" x14ac:dyDescent="0.35">
      <c r="B44" s="44" t="str">
        <f>IF(Namedrug8="","Drug 8",Namedrug8)</f>
        <v>Drug 8</v>
      </c>
      <c r="C44" s="44"/>
      <c r="D44" s="44"/>
      <c r="E44" s="44"/>
      <c r="F44"/>
      <c r="G44" s="292"/>
      <c r="H44" s="292"/>
      <c r="I44" s="292"/>
      <c r="J44" s="292"/>
      <c r="K44" s="292"/>
      <c r="L44" s="355"/>
      <c r="M44" s="356"/>
      <c r="N44" s="292"/>
      <c r="O44" s="292"/>
      <c r="P44" s="292"/>
      <c r="Q44" s="292"/>
      <c r="R44" s="292"/>
      <c r="S44" s="355"/>
      <c r="T44" s="356"/>
      <c r="U44" s="292"/>
      <c r="V44" s="292"/>
      <c r="W44" s="292"/>
      <c r="X44" s="292"/>
      <c r="Y44" s="292"/>
      <c r="Z44" s="355"/>
      <c r="AA44" s="356"/>
      <c r="AB44" s="292"/>
      <c r="AC44" s="292"/>
      <c r="AD44" s="292"/>
      <c r="AE44" s="292"/>
      <c r="AF44" s="292"/>
      <c r="AG44" s="355"/>
      <c r="AH44" s="356"/>
      <c r="AI44" s="292"/>
      <c r="AJ44" s="292"/>
      <c r="AK44" s="292"/>
      <c r="AL44" s="292"/>
      <c r="AM44" s="292"/>
      <c r="AN44" s="355"/>
      <c r="AO44" s="356"/>
      <c r="AP44" s="292"/>
      <c r="AQ44" s="292"/>
      <c r="AR44" s="292"/>
      <c r="AS44" s="292"/>
      <c r="AT44" s="292"/>
      <c r="AU44" s="355"/>
      <c r="AV44" s="356"/>
      <c r="AW44" s="292"/>
      <c r="AX44" s="292"/>
      <c r="AY44" s="292"/>
      <c r="AZ44" s="292"/>
      <c r="BA44" s="292"/>
      <c r="BB44" s="355"/>
      <c r="BC44" s="356"/>
      <c r="BD44" s="292"/>
      <c r="BE44" s="292"/>
      <c r="BF44" s="292"/>
      <c r="BG44" s="292"/>
      <c r="BH44" s="292"/>
      <c r="BI44" s="355"/>
      <c r="BJ44" s="356"/>
      <c r="BK44" s="292"/>
      <c r="BL44" s="292"/>
      <c r="BM44" s="292"/>
      <c r="BN44" s="292"/>
      <c r="BO44" s="292"/>
      <c r="BP44" s="355"/>
      <c r="BQ44" s="356"/>
      <c r="BR44" s="292"/>
      <c r="BS44" s="292"/>
      <c r="BT44" s="292"/>
      <c r="BU44" s="292"/>
      <c r="BV44" s="292"/>
      <c r="BW44" s="355"/>
      <c r="BX44" s="356"/>
      <c r="BY44" s="292"/>
      <c r="BZ44" s="292"/>
      <c r="CA44" s="292"/>
      <c r="CB44" s="292"/>
      <c r="CC44" s="292"/>
    </row>
    <row r="45" spans="2:81" x14ac:dyDescent="0.35">
      <c r="B45" s="44" t="str">
        <f>IF(Namedrug9="","Drug 9",Namedrug9)</f>
        <v>Drug 9</v>
      </c>
      <c r="C45" s="44"/>
      <c r="D45" s="44"/>
      <c r="E45" s="44"/>
      <c r="F45"/>
      <c r="G45" s="292"/>
      <c r="H45" s="292"/>
      <c r="I45" s="292"/>
      <c r="J45" s="292"/>
      <c r="K45" s="292"/>
      <c r="L45" s="355"/>
      <c r="M45" s="356"/>
      <c r="N45" s="292"/>
      <c r="O45" s="292"/>
      <c r="P45" s="292"/>
      <c r="Q45" s="292"/>
      <c r="R45" s="292"/>
      <c r="S45" s="355"/>
      <c r="T45" s="356"/>
      <c r="U45" s="292"/>
      <c r="V45" s="292"/>
      <c r="W45" s="292"/>
      <c r="X45" s="292"/>
      <c r="Y45" s="292"/>
      <c r="Z45" s="355"/>
      <c r="AA45" s="356"/>
      <c r="AB45" s="292"/>
      <c r="AC45" s="292"/>
      <c r="AD45" s="292"/>
      <c r="AE45" s="292"/>
      <c r="AF45" s="292"/>
      <c r="AG45" s="355"/>
      <c r="AH45" s="356"/>
      <c r="AI45" s="292"/>
      <c r="AJ45" s="292"/>
      <c r="AK45" s="292"/>
      <c r="AL45" s="292"/>
      <c r="AM45" s="292"/>
      <c r="AN45" s="355"/>
      <c r="AO45" s="356"/>
      <c r="AP45" s="292"/>
      <c r="AQ45" s="292"/>
      <c r="AR45" s="292"/>
      <c r="AS45" s="292"/>
      <c r="AT45" s="292"/>
      <c r="AU45" s="355"/>
      <c r="AV45" s="356"/>
      <c r="AW45" s="292"/>
      <c r="AX45" s="292"/>
      <c r="AY45" s="292"/>
      <c r="AZ45" s="292"/>
      <c r="BA45" s="292"/>
      <c r="BB45" s="355"/>
      <c r="BC45" s="356"/>
      <c r="BD45" s="292"/>
      <c r="BE45" s="292"/>
      <c r="BF45" s="292"/>
      <c r="BG45" s="292"/>
      <c r="BH45" s="292"/>
      <c r="BI45" s="355"/>
      <c r="BJ45" s="356"/>
      <c r="BK45" s="292"/>
      <c r="BL45" s="292"/>
      <c r="BM45" s="292"/>
      <c r="BN45" s="292"/>
      <c r="BO45" s="292"/>
      <c r="BP45" s="355"/>
      <c r="BQ45" s="356"/>
      <c r="BR45" s="292"/>
      <c r="BS45" s="292"/>
      <c r="BT45" s="292"/>
      <c r="BU45" s="292"/>
      <c r="BV45" s="292"/>
      <c r="BW45" s="355"/>
      <c r="BX45" s="356"/>
      <c r="BY45" s="292"/>
      <c r="BZ45" s="292"/>
      <c r="CA45" s="292"/>
      <c r="CB45" s="292"/>
      <c r="CC45" s="292"/>
    </row>
    <row r="46" spans="2:81" x14ac:dyDescent="0.35">
      <c r="B46" s="44" t="str">
        <f>IF(Namedrug10="","Drug 10",Namedrug10)</f>
        <v>Drug 10</v>
      </c>
      <c r="C46" s="44"/>
      <c r="D46" s="44"/>
      <c r="E46" s="44"/>
      <c r="F46"/>
      <c r="G46" s="292"/>
      <c r="H46" s="292"/>
      <c r="I46" s="292"/>
      <c r="J46" s="292"/>
      <c r="K46" s="292"/>
      <c r="L46" s="355"/>
      <c r="M46" s="356"/>
      <c r="N46" s="292"/>
      <c r="O46" s="292"/>
      <c r="P46" s="292"/>
      <c r="Q46" s="292"/>
      <c r="R46" s="292"/>
      <c r="S46" s="355"/>
      <c r="T46" s="356"/>
      <c r="U46" s="292"/>
      <c r="V46" s="292"/>
      <c r="W46" s="292"/>
      <c r="X46" s="292"/>
      <c r="Y46" s="292"/>
      <c r="Z46" s="355"/>
      <c r="AA46" s="356"/>
      <c r="AB46" s="292"/>
      <c r="AC46" s="292"/>
      <c r="AD46" s="292"/>
      <c r="AE46" s="292"/>
      <c r="AF46" s="292"/>
      <c r="AG46" s="355"/>
      <c r="AH46" s="356"/>
      <c r="AI46" s="292"/>
      <c r="AJ46" s="292"/>
      <c r="AK46" s="292"/>
      <c r="AL46" s="292"/>
      <c r="AM46" s="292"/>
      <c r="AN46" s="355"/>
      <c r="AO46" s="356"/>
      <c r="AP46" s="292"/>
      <c r="AQ46" s="292"/>
      <c r="AR46" s="292"/>
      <c r="AS46" s="292"/>
      <c r="AT46" s="292"/>
      <c r="AU46" s="355"/>
      <c r="AV46" s="356"/>
      <c r="AW46" s="292"/>
      <c r="AX46" s="292"/>
      <c r="AY46" s="292"/>
      <c r="AZ46" s="292"/>
      <c r="BA46" s="292"/>
      <c r="BB46" s="355"/>
      <c r="BC46" s="356"/>
      <c r="BD46" s="292"/>
      <c r="BE46" s="292"/>
      <c r="BF46" s="292"/>
      <c r="BG46" s="292"/>
      <c r="BH46" s="292"/>
      <c r="BI46" s="355"/>
      <c r="BJ46" s="356"/>
      <c r="BK46" s="292"/>
      <c r="BL46" s="292"/>
      <c r="BM46" s="292"/>
      <c r="BN46" s="292"/>
      <c r="BO46" s="292"/>
      <c r="BP46" s="355"/>
      <c r="BQ46" s="356"/>
      <c r="BR46" s="292"/>
      <c r="BS46" s="292"/>
      <c r="BT46" s="292"/>
      <c r="BU46" s="292"/>
      <c r="BV46" s="292"/>
      <c r="BW46" s="355"/>
      <c r="BX46" s="356"/>
      <c r="BY46" s="292"/>
      <c r="BZ46" s="292"/>
      <c r="CA46" s="292"/>
      <c r="CB46" s="292"/>
      <c r="CC46" s="292"/>
    </row>
    <row r="47" spans="2:81" s="48" customFormat="1" x14ac:dyDescent="0.35">
      <c r="B47" s="48" t="s">
        <v>74</v>
      </c>
      <c r="F47" s="66">
        <f>SUM(F35:F46)</f>
        <v>0</v>
      </c>
      <c r="G47" s="66">
        <f>SUM(G35:G46)</f>
        <v>0</v>
      </c>
      <c r="H47" s="66">
        <f t="shared" ref="H47" si="31">SUM(H35:H46)</f>
        <v>0</v>
      </c>
      <c r="I47" s="66">
        <f t="shared" ref="I47:K47" si="32">SUM(I35:I46)</f>
        <v>0</v>
      </c>
      <c r="J47" s="66">
        <f t="shared" si="32"/>
        <v>0</v>
      </c>
      <c r="K47" s="66">
        <f t="shared" si="32"/>
        <v>0</v>
      </c>
      <c r="M47"/>
      <c r="N47" s="66">
        <f>SUM(N35:N46)</f>
        <v>0</v>
      </c>
      <c r="O47" s="66">
        <f t="shared" ref="O47" si="33">SUM(O35:O46)</f>
        <v>0</v>
      </c>
      <c r="P47" s="66">
        <f t="shared" ref="P47:R47" si="34">SUM(P35:P46)</f>
        <v>0</v>
      </c>
      <c r="Q47" s="66">
        <f t="shared" si="34"/>
        <v>0</v>
      </c>
      <c r="R47" s="66">
        <f t="shared" si="34"/>
        <v>0</v>
      </c>
      <c r="T47"/>
      <c r="U47" s="66">
        <f>SUM(U35:U46)</f>
        <v>0</v>
      </c>
      <c r="V47" s="66">
        <f t="shared" ref="V47:Y47" si="35">SUM(V35:V46)</f>
        <v>0</v>
      </c>
      <c r="W47" s="66">
        <f t="shared" si="35"/>
        <v>0</v>
      </c>
      <c r="X47" s="66">
        <f t="shared" si="35"/>
        <v>0</v>
      </c>
      <c r="Y47" s="66">
        <f t="shared" si="35"/>
        <v>0</v>
      </c>
      <c r="AA47"/>
      <c r="AB47" s="66">
        <f>SUM(AB35:AB46)</f>
        <v>0</v>
      </c>
      <c r="AC47" s="66">
        <f t="shared" ref="AC47:AF47" si="36">SUM(AC35:AC46)</f>
        <v>0</v>
      </c>
      <c r="AD47" s="66">
        <f t="shared" si="36"/>
        <v>0</v>
      </c>
      <c r="AE47" s="66">
        <f t="shared" si="36"/>
        <v>0</v>
      </c>
      <c r="AF47" s="66">
        <f t="shared" si="36"/>
        <v>0</v>
      </c>
      <c r="AH47"/>
      <c r="AI47" s="66">
        <f>SUM(AI35:AI46)</f>
        <v>0</v>
      </c>
      <c r="AJ47" s="66">
        <f t="shared" ref="AJ47:AM47" si="37">SUM(AJ35:AJ46)</f>
        <v>0</v>
      </c>
      <c r="AK47" s="66">
        <f t="shared" si="37"/>
        <v>0</v>
      </c>
      <c r="AL47" s="66">
        <f t="shared" si="37"/>
        <v>0</v>
      </c>
      <c r="AM47" s="66">
        <f t="shared" si="37"/>
        <v>0</v>
      </c>
      <c r="AO47"/>
      <c r="AP47" s="66">
        <f>SUM(AP35:AP46)</f>
        <v>0</v>
      </c>
      <c r="AQ47" s="66">
        <f t="shared" ref="AQ47:AT47" si="38">SUM(AQ35:AQ46)</f>
        <v>0</v>
      </c>
      <c r="AR47" s="66">
        <f t="shared" si="38"/>
        <v>0</v>
      </c>
      <c r="AS47" s="66">
        <f t="shared" si="38"/>
        <v>0</v>
      </c>
      <c r="AT47" s="66">
        <f t="shared" si="38"/>
        <v>0</v>
      </c>
      <c r="AV47"/>
      <c r="AW47" s="66">
        <f>SUM(AW35:AW46)</f>
        <v>0</v>
      </c>
      <c r="AX47" s="66">
        <f t="shared" ref="AX47:BA47" si="39">SUM(AX35:AX46)</f>
        <v>0</v>
      </c>
      <c r="AY47" s="66">
        <f t="shared" si="39"/>
        <v>0</v>
      </c>
      <c r="AZ47" s="66">
        <f t="shared" si="39"/>
        <v>0</v>
      </c>
      <c r="BA47" s="66">
        <f t="shared" si="39"/>
        <v>0</v>
      </c>
      <c r="BC47"/>
      <c r="BD47" s="66">
        <f>SUM(BD35:BD46)</f>
        <v>0</v>
      </c>
      <c r="BE47" s="66">
        <f t="shared" ref="BE47:BH47" si="40">SUM(BE35:BE46)</f>
        <v>0</v>
      </c>
      <c r="BF47" s="66">
        <f t="shared" si="40"/>
        <v>0</v>
      </c>
      <c r="BG47" s="66">
        <f t="shared" si="40"/>
        <v>0</v>
      </c>
      <c r="BH47" s="66">
        <f t="shared" si="40"/>
        <v>0</v>
      </c>
      <c r="BJ47"/>
      <c r="BK47" s="66">
        <f>SUM(BK35:BK46)</f>
        <v>0</v>
      </c>
      <c r="BL47" s="66">
        <f t="shared" ref="BL47:BO47" si="41">SUM(BL35:BL46)</f>
        <v>0</v>
      </c>
      <c r="BM47" s="66">
        <f t="shared" si="41"/>
        <v>0</v>
      </c>
      <c r="BN47" s="66">
        <f t="shared" si="41"/>
        <v>0</v>
      </c>
      <c r="BO47" s="66">
        <f t="shared" si="41"/>
        <v>0</v>
      </c>
      <c r="BQ47"/>
      <c r="BR47" s="66">
        <f>SUM(BR35:BR46)</f>
        <v>0</v>
      </c>
      <c r="BS47" s="66">
        <f t="shared" ref="BS47:BV47" si="42">SUM(BS35:BS46)</f>
        <v>0</v>
      </c>
      <c r="BT47" s="66">
        <f t="shared" si="42"/>
        <v>0</v>
      </c>
      <c r="BU47" s="66">
        <f t="shared" si="42"/>
        <v>0</v>
      </c>
      <c r="BV47" s="66">
        <f t="shared" si="42"/>
        <v>0</v>
      </c>
      <c r="BX47"/>
      <c r="BY47" s="66">
        <f>SUM(BY35:BY46)</f>
        <v>0</v>
      </c>
      <c r="BZ47" s="66">
        <f t="shared" ref="BZ47:CC47" si="43">SUM(BZ35:BZ46)</f>
        <v>0</v>
      </c>
      <c r="CA47" s="66">
        <f t="shared" si="43"/>
        <v>0</v>
      </c>
      <c r="CB47" s="66">
        <f t="shared" si="43"/>
        <v>0</v>
      </c>
      <c r="CC47" s="66">
        <f t="shared" si="43"/>
        <v>0</v>
      </c>
    </row>
    <row r="48" spans="2:81" x14ac:dyDescent="0.35">
      <c r="F48" s="75" t="str">
        <f t="shared" ref="F48:K48" si="44">IF(OR(F47=100%,F47=0%),"","Error-Total market shares in baseline year must sum to 100%")</f>
        <v/>
      </c>
      <c r="G48" s="75" t="str">
        <f t="shared" si="44"/>
        <v/>
      </c>
      <c r="H48" s="75" t="str">
        <f t="shared" si="44"/>
        <v/>
      </c>
      <c r="I48" s="75" t="str">
        <f t="shared" si="44"/>
        <v/>
      </c>
      <c r="J48" s="75" t="str">
        <f t="shared" si="44"/>
        <v/>
      </c>
      <c r="K48" s="75" t="str">
        <f t="shared" si="44"/>
        <v/>
      </c>
    </row>
    <row r="49" spans="2:81" x14ac:dyDescent="0.35">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48"/>
      <c r="BL49" s="48"/>
      <c r="BM49" s="48"/>
      <c r="BN49" s="48"/>
      <c r="BO49" s="48"/>
      <c r="BP49" s="48"/>
      <c r="BQ49" s="48"/>
      <c r="BR49" s="48"/>
      <c r="BS49" s="48"/>
      <c r="BT49" s="48"/>
      <c r="BU49" s="48"/>
      <c r="BV49" s="48"/>
      <c r="BW49" s="48"/>
      <c r="BX49" s="48"/>
      <c r="BY49" s="48"/>
      <c r="BZ49" s="48"/>
      <c r="CA49" s="48"/>
    </row>
    <row r="50" spans="2:81" ht="14.5" customHeight="1" x14ac:dyDescent="0.35">
      <c r="M50" s="400" t="s">
        <v>153</v>
      </c>
      <c r="N50" s="400"/>
      <c r="O50" s="400"/>
      <c r="P50" s="400"/>
      <c r="Q50" s="400"/>
      <c r="R50" s="400"/>
    </row>
    <row r="51" spans="2:81" ht="15" customHeight="1" x14ac:dyDescent="0.35">
      <c r="B51" s="48" t="s">
        <v>149</v>
      </c>
      <c r="M51" s="43" t="s">
        <v>42</v>
      </c>
      <c r="N51" s="43" t="s">
        <v>42</v>
      </c>
      <c r="O51" s="43" t="s">
        <v>42</v>
      </c>
      <c r="P51" s="43" t="s">
        <v>42</v>
      </c>
      <c r="Q51" s="43" t="s">
        <v>42</v>
      </c>
      <c r="R51" s="43" t="s">
        <v>42</v>
      </c>
      <c r="T51" s="43" t="s">
        <v>43</v>
      </c>
      <c r="U51" s="43" t="s">
        <v>43</v>
      </c>
      <c r="V51" s="43" t="s">
        <v>43</v>
      </c>
      <c r="W51" s="43" t="s">
        <v>43</v>
      </c>
      <c r="X51" s="43" t="s">
        <v>43</v>
      </c>
      <c r="Y51" s="43" t="s">
        <v>43</v>
      </c>
      <c r="AA51" s="43" t="s">
        <v>44</v>
      </c>
      <c r="AB51" s="43" t="s">
        <v>44</v>
      </c>
      <c r="AC51" s="43" t="s">
        <v>44</v>
      </c>
      <c r="AD51" s="43" t="s">
        <v>44</v>
      </c>
      <c r="AE51" s="43" t="s">
        <v>44</v>
      </c>
      <c r="AF51" s="43" t="s">
        <v>44</v>
      </c>
      <c r="AH51" s="43" t="s">
        <v>45</v>
      </c>
      <c r="AI51" s="43" t="s">
        <v>45</v>
      </c>
      <c r="AJ51" s="43" t="s">
        <v>45</v>
      </c>
      <c r="AK51" s="43" t="s">
        <v>45</v>
      </c>
      <c r="AL51" s="43" t="s">
        <v>45</v>
      </c>
      <c r="AM51" s="43" t="s">
        <v>45</v>
      </c>
      <c r="AO51" s="43" t="s">
        <v>46</v>
      </c>
      <c r="AP51" s="43" t="s">
        <v>46</v>
      </c>
      <c r="AQ51" s="43" t="s">
        <v>46</v>
      </c>
      <c r="AR51" s="43" t="s">
        <v>46</v>
      </c>
      <c r="AS51" s="43" t="s">
        <v>46</v>
      </c>
      <c r="AT51" s="43" t="s">
        <v>46</v>
      </c>
      <c r="AV51" s="43" t="s">
        <v>47</v>
      </c>
      <c r="AW51" s="43" t="s">
        <v>47</v>
      </c>
      <c r="AX51" s="43" t="s">
        <v>47</v>
      </c>
      <c r="AY51" s="43" t="s">
        <v>47</v>
      </c>
      <c r="AZ51" s="43" t="s">
        <v>47</v>
      </c>
      <c r="BA51" s="43" t="s">
        <v>47</v>
      </c>
      <c r="BC51" s="43" t="s">
        <v>48</v>
      </c>
      <c r="BD51" s="43" t="s">
        <v>48</v>
      </c>
      <c r="BE51" s="43" t="s">
        <v>48</v>
      </c>
      <c r="BF51" s="43" t="s">
        <v>48</v>
      </c>
      <c r="BG51" s="43" t="s">
        <v>48</v>
      </c>
      <c r="BH51" s="43" t="s">
        <v>48</v>
      </c>
      <c r="BJ51" s="43" t="s">
        <v>49</v>
      </c>
      <c r="BK51" s="43" t="s">
        <v>49</v>
      </c>
      <c r="BL51" s="43" t="s">
        <v>49</v>
      </c>
      <c r="BM51" s="43" t="s">
        <v>49</v>
      </c>
      <c r="BN51" s="43" t="s">
        <v>49</v>
      </c>
      <c r="BO51" s="43" t="s">
        <v>49</v>
      </c>
      <c r="BQ51" s="43" t="s">
        <v>50</v>
      </c>
      <c r="BR51" s="43" t="s">
        <v>50</v>
      </c>
      <c r="BS51" s="43" t="s">
        <v>50</v>
      </c>
      <c r="BT51" s="43" t="s">
        <v>50</v>
      </c>
      <c r="BU51" s="43" t="s">
        <v>50</v>
      </c>
      <c r="BV51" s="43" t="s">
        <v>50</v>
      </c>
      <c r="BX51" s="43" t="s">
        <v>51</v>
      </c>
      <c r="BY51" s="43" t="s">
        <v>51</v>
      </c>
      <c r="BZ51" s="43" t="s">
        <v>51</v>
      </c>
      <c r="CA51" s="43" t="s">
        <v>51</v>
      </c>
      <c r="CB51" s="43" t="s">
        <v>51</v>
      </c>
      <c r="CC51" s="43" t="s">
        <v>51</v>
      </c>
    </row>
    <row r="52" spans="2:81" x14ac:dyDescent="0.35">
      <c r="B52" s="48" t="s">
        <v>154</v>
      </c>
      <c r="M52" s="48" t="s">
        <v>105</v>
      </c>
      <c r="N52" s="48" t="s">
        <v>106</v>
      </c>
      <c r="O52" s="48" t="s">
        <v>107</v>
      </c>
      <c r="P52" s="48" t="s">
        <v>108</v>
      </c>
      <c r="Q52" s="48" t="s">
        <v>109</v>
      </c>
      <c r="R52" s="48" t="s">
        <v>110</v>
      </c>
      <c r="T52" s="48" t="s">
        <v>105</v>
      </c>
      <c r="U52" s="48" t="s">
        <v>106</v>
      </c>
      <c r="V52" s="48" t="s">
        <v>107</v>
      </c>
      <c r="W52" s="48" t="s">
        <v>108</v>
      </c>
      <c r="X52" s="48" t="s">
        <v>109</v>
      </c>
      <c r="Y52" s="48" t="s">
        <v>110</v>
      </c>
      <c r="AA52" s="48" t="s">
        <v>105</v>
      </c>
      <c r="AB52" s="48" t="s">
        <v>106</v>
      </c>
      <c r="AC52" s="48" t="s">
        <v>107</v>
      </c>
      <c r="AD52" s="48" t="s">
        <v>108</v>
      </c>
      <c r="AE52" s="48" t="s">
        <v>109</v>
      </c>
      <c r="AF52" s="48" t="s">
        <v>110</v>
      </c>
      <c r="AH52" s="48" t="s">
        <v>105</v>
      </c>
      <c r="AI52" s="48" t="s">
        <v>106</v>
      </c>
      <c r="AJ52" s="48" t="s">
        <v>107</v>
      </c>
      <c r="AK52" s="48" t="s">
        <v>108</v>
      </c>
      <c r="AL52" s="48" t="s">
        <v>109</v>
      </c>
      <c r="AM52" s="48" t="s">
        <v>110</v>
      </c>
      <c r="AO52" s="48" t="s">
        <v>105</v>
      </c>
      <c r="AP52" s="48" t="s">
        <v>106</v>
      </c>
      <c r="AQ52" s="48" t="s">
        <v>107</v>
      </c>
      <c r="AR52" s="48" t="s">
        <v>108</v>
      </c>
      <c r="AS52" s="48" t="s">
        <v>109</v>
      </c>
      <c r="AT52" s="48" t="s">
        <v>110</v>
      </c>
      <c r="AV52" s="48" t="s">
        <v>105</v>
      </c>
      <c r="AW52" s="48" t="s">
        <v>106</v>
      </c>
      <c r="AX52" s="48" t="s">
        <v>107</v>
      </c>
      <c r="AY52" s="48" t="s">
        <v>108</v>
      </c>
      <c r="AZ52" s="48" t="s">
        <v>109</v>
      </c>
      <c r="BA52" s="48" t="s">
        <v>110</v>
      </c>
      <c r="BC52" s="48" t="s">
        <v>105</v>
      </c>
      <c r="BD52" s="48" t="s">
        <v>106</v>
      </c>
      <c r="BE52" s="48" t="s">
        <v>107</v>
      </c>
      <c r="BF52" s="48" t="s">
        <v>108</v>
      </c>
      <c r="BG52" s="48" t="s">
        <v>109</v>
      </c>
      <c r="BH52" s="48" t="s">
        <v>110</v>
      </c>
      <c r="BJ52" s="48" t="s">
        <v>105</v>
      </c>
      <c r="BK52" s="48" t="s">
        <v>106</v>
      </c>
      <c r="BL52" s="48" t="s">
        <v>107</v>
      </c>
      <c r="BM52" s="48" t="s">
        <v>108</v>
      </c>
      <c r="BN52" s="48" t="s">
        <v>109</v>
      </c>
      <c r="BO52" s="48" t="s">
        <v>110</v>
      </c>
      <c r="BQ52" s="48" t="s">
        <v>105</v>
      </c>
      <c r="BR52" s="48" t="s">
        <v>106</v>
      </c>
      <c r="BS52" s="48" t="s">
        <v>107</v>
      </c>
      <c r="BT52" s="48" t="s">
        <v>108</v>
      </c>
      <c r="BU52" s="48" t="s">
        <v>109</v>
      </c>
      <c r="BV52" s="48" t="s">
        <v>110</v>
      </c>
      <c r="BX52" s="48" t="s">
        <v>105</v>
      </c>
      <c r="BY52" s="48" t="s">
        <v>106</v>
      </c>
      <c r="BZ52" s="48" t="s">
        <v>107</v>
      </c>
      <c r="CA52" s="48" t="s">
        <v>108</v>
      </c>
      <c r="CB52" s="48" t="s">
        <v>109</v>
      </c>
      <c r="CC52" s="48" t="s">
        <v>110</v>
      </c>
    </row>
    <row r="53" spans="2:81" x14ac:dyDescent="0.35">
      <c r="B53" s="44" t="str">
        <f>IF(Name_DUR="","Drug Under Review",Name_DUR)</f>
        <v>Drug Under Review</v>
      </c>
      <c r="M53" s="65">
        <f t="shared" ref="M53:M64" si="45">IF(SUM($M$19:$R$30)=0,F19,M19)</f>
        <v>0</v>
      </c>
      <c r="N53" s="65">
        <f t="shared" ref="N53:N64" si="46">IF(SUM($M$19:$R$30)=0,G19,N19)</f>
        <v>0</v>
      </c>
      <c r="O53" s="65">
        <f t="shared" ref="O53:O64" si="47">IF(SUM($M$19:$R$30)=0,H19,O19)</f>
        <v>0</v>
      </c>
      <c r="P53" s="65">
        <f t="shared" ref="P53:P64" si="48">IF(SUM($M$19:$R$30)=0,I19,P19)</f>
        <v>0</v>
      </c>
      <c r="Q53" s="64">
        <f>IF(SUM($M$19:$R$30)=0,J19,Q19)</f>
        <v>0</v>
      </c>
      <c r="R53" s="65">
        <f t="shared" ref="R53:R63" si="49">IF(SUM($M$19:$R$30)=0,K19,R19)</f>
        <v>0</v>
      </c>
      <c r="T53" s="65">
        <f t="shared" ref="T53:T64" si="50">IF(SUM($T$19:$Y$30)=0,F19,T19)</f>
        <v>0</v>
      </c>
      <c r="U53" s="65">
        <f t="shared" ref="U53:U64" si="51">IF(SUM($T$19:$Y$30)=0,G19,U19)</f>
        <v>0</v>
      </c>
      <c r="V53" s="65">
        <f t="shared" ref="V53:V64" si="52">IF(SUM($T$19:$Y$30)=0,H19,V19)</f>
        <v>0</v>
      </c>
      <c r="W53" s="65">
        <f t="shared" ref="W53:W64" si="53">IF(SUM($T$19:$Y$30)=0,I19,W19)</f>
        <v>0</v>
      </c>
      <c r="X53" s="65">
        <f t="shared" ref="X53:X64" si="54">IF(SUM($T$19:$Y$30)=0,J19,X19)</f>
        <v>0</v>
      </c>
      <c r="Y53" s="65">
        <f t="shared" ref="Y53:Y63" si="55">IF(SUM($T$19:$Y$30)=0,K19,Y19)</f>
        <v>0</v>
      </c>
      <c r="AA53" s="65">
        <f t="shared" ref="AA53:AA64" si="56">IF(SUM($AA$19:$AF$30)=0,F19,AA19)</f>
        <v>0</v>
      </c>
      <c r="AB53" s="65">
        <f t="shared" ref="AB53:AB64" si="57">IF(SUM($AA$19:$AF$30)=0,G19,AB19)</f>
        <v>0</v>
      </c>
      <c r="AC53" s="65">
        <f t="shared" ref="AC53:AC64" si="58">IF(SUM($AA$19:$AF$30)=0,H19,AC19)</f>
        <v>0</v>
      </c>
      <c r="AD53" s="65">
        <f t="shared" ref="AD53:AD64" si="59">IF(SUM($AA$19:$AF$30)=0,I19,AD19)</f>
        <v>0</v>
      </c>
      <c r="AE53" s="65">
        <f t="shared" ref="AE53:AE64" si="60">IF(SUM($AA$19:$AF$30)=0,J19,AE19)</f>
        <v>0</v>
      </c>
      <c r="AF53" s="65">
        <f t="shared" ref="AF53:AF63" si="61">IF(SUM($AA$19:$AF$30)=0,K19,AF19)</f>
        <v>0</v>
      </c>
      <c r="AH53" s="65">
        <f t="shared" ref="AH53:AH64" si="62">IF(SUM($AH$19:$AM$30)=0,F19,AH19)</f>
        <v>0</v>
      </c>
      <c r="AI53" s="65">
        <f t="shared" ref="AI53:AI64" si="63">IF(SUM($AH$19:$AM$30)=0,G19,AI19)</f>
        <v>0</v>
      </c>
      <c r="AJ53" s="65">
        <f t="shared" ref="AJ53:AJ64" si="64">IF(SUM($AH$19:$AM$30)=0,H19,AJ19)</f>
        <v>0</v>
      </c>
      <c r="AK53" s="65">
        <f t="shared" ref="AK53:AK64" si="65">IF(SUM($AH$19:$AM$30)=0,I19,AK19)</f>
        <v>0</v>
      </c>
      <c r="AL53" s="65">
        <f t="shared" ref="AL53:AL64" si="66">IF(SUM($AH$19:$AM$30)=0,J19,AL19)</f>
        <v>0</v>
      </c>
      <c r="AM53" s="65">
        <f t="shared" ref="AM53:AM63" si="67">IF(SUM($AH$19:$AM$30)=0,K19,AM19)</f>
        <v>0</v>
      </c>
      <c r="AO53" s="65">
        <f t="shared" ref="AO53:AO64" si="68">IF(SUM($AO$19:$AT$30)=0,F19,AO19)</f>
        <v>0</v>
      </c>
      <c r="AP53" s="65">
        <f t="shared" ref="AP53:AP64" si="69">IF(SUM($AO$19:$AT$30)=0,G19,AP19)</f>
        <v>0</v>
      </c>
      <c r="AQ53" s="65">
        <f t="shared" ref="AQ53:AQ64" si="70">IF(SUM($AO$19:$AT$30)=0,H19,AQ19)</f>
        <v>0</v>
      </c>
      <c r="AR53" s="65">
        <f t="shared" ref="AR53:AR64" si="71">IF(SUM($AO$19:$AT$30)=0,I19,AR19)</f>
        <v>0</v>
      </c>
      <c r="AS53" s="65">
        <f t="shared" ref="AS53:AS64" si="72">IF(SUM($AO$19:$AT$30)=0,J19,AS19)</f>
        <v>0</v>
      </c>
      <c r="AT53" s="65">
        <f t="shared" ref="AT53:AT63" si="73">IF(SUM($AO$19:$AT$30)=0,K19,AT19)</f>
        <v>0</v>
      </c>
      <c r="AV53" s="65">
        <f t="shared" ref="AV53:AV64" si="74">IF(SUM($AV$19:$BA$30)=0,F19,AV19)</f>
        <v>0</v>
      </c>
      <c r="AW53" s="65">
        <f t="shared" ref="AW53:AW64" si="75">IF(SUM($AV$19:$BA$30)=0,G19,AW19)</f>
        <v>0</v>
      </c>
      <c r="AX53" s="65">
        <f t="shared" ref="AX53:AX64" si="76">IF(SUM($AV$19:$BA$30)=0,H19,AX19)</f>
        <v>0</v>
      </c>
      <c r="AY53" s="65">
        <f t="shared" ref="AY53:AY64" si="77">IF(SUM($AV$19:$BA$30)=0,I19,AY19)</f>
        <v>0</v>
      </c>
      <c r="AZ53" s="65">
        <f t="shared" ref="AZ53:AZ64" si="78">IF(SUM($AV$19:$BA$30)=0,J19,AZ19)</f>
        <v>0</v>
      </c>
      <c r="BA53" s="65">
        <f t="shared" ref="BA53:BA63" si="79">IF(SUM($AV$19:$BA$30)=0,K19,BA19)</f>
        <v>0</v>
      </c>
      <c r="BC53" s="65">
        <f t="shared" ref="BC53:BC64" si="80">IF(SUM($BC$19:$BH$30)=0,F19,BC19)</f>
        <v>0</v>
      </c>
      <c r="BD53" s="65">
        <f t="shared" ref="BD53:BD64" si="81">IF(SUM($BC$19:$BH$30)=0,G19,BD19)</f>
        <v>0</v>
      </c>
      <c r="BE53" s="65">
        <f t="shared" ref="BE53:BE64" si="82">IF(SUM($BC$19:$BH$30)=0,H19,BE19)</f>
        <v>0</v>
      </c>
      <c r="BF53" s="65">
        <f t="shared" ref="BF53:BF64" si="83">IF(SUM($BC$19:$BH$30)=0,I19,BF19)</f>
        <v>0</v>
      </c>
      <c r="BG53" s="65">
        <f t="shared" ref="BG53:BG64" si="84">IF(SUM($BC$19:$BH$30)=0,J19,BG19)</f>
        <v>0</v>
      </c>
      <c r="BH53" s="65">
        <f t="shared" ref="BH53:BH63" si="85">IF(SUM($BC$19:$BH$30)=0,K19,BH19)</f>
        <v>0</v>
      </c>
      <c r="BJ53" s="65">
        <f t="shared" ref="BJ53:BJ64" si="86">IF(SUM($BJ$19:$BO$30)=0,F19,BJ19)</f>
        <v>0</v>
      </c>
      <c r="BK53" s="65">
        <f t="shared" ref="BK53:BK64" si="87">IF(SUM($BJ$19:$BO$30)=0,G19,BK19)</f>
        <v>0</v>
      </c>
      <c r="BL53" s="65">
        <f t="shared" ref="BL53:BL64" si="88">IF(SUM($BJ$19:$BO$30)=0,H19,BL19)</f>
        <v>0</v>
      </c>
      <c r="BM53" s="65">
        <f t="shared" ref="BM53:BM64" si="89">IF(SUM($BJ$19:$BO$30)=0,I19,BM19)</f>
        <v>0</v>
      </c>
      <c r="BN53" s="65">
        <f t="shared" ref="BN53:BN64" si="90">IF(SUM($BJ$19:$BO$30)=0,J19,BN19)</f>
        <v>0</v>
      </c>
      <c r="BO53" s="65">
        <f t="shared" ref="BO53:BO63" si="91">IF(SUM($BJ$19:$BO$30)=0,K19,BO19)</f>
        <v>0</v>
      </c>
      <c r="BQ53" s="65">
        <f t="shared" ref="BQ53:BQ64" si="92">IF(SUM($BQ$19:$BV$30)=0,F19,BQ19)</f>
        <v>0</v>
      </c>
      <c r="BR53" s="65">
        <f t="shared" ref="BR53:BR64" si="93">IF(SUM($BQ$19:$BV$30)=0,G19,BR19)</f>
        <v>0</v>
      </c>
      <c r="BS53" s="65">
        <f t="shared" ref="BS53:BS64" si="94">IF(SUM($BQ$19:$BV$30)=0,H19,BS19)</f>
        <v>0</v>
      </c>
      <c r="BT53" s="65">
        <f t="shared" ref="BT53:BT64" si="95">IF(SUM($BQ$19:$BV$30)=0,I19,BT19)</f>
        <v>0</v>
      </c>
      <c r="BU53" s="65">
        <f t="shared" ref="BU53:BU64" si="96">IF(SUM($BQ$19:$BV$30)=0,J19,BU19)</f>
        <v>0</v>
      </c>
      <c r="BV53" s="65">
        <f t="shared" ref="BV53:BV63" si="97">IF(SUM($BQ$19:$BV$30)=0,K19,BV19)</f>
        <v>0</v>
      </c>
      <c r="BX53" s="65">
        <f t="shared" ref="BX53:BX64" si="98">IF(SUM($BX$19:$CC$30)=0,F19,BX19)</f>
        <v>0</v>
      </c>
      <c r="BY53" s="65">
        <f t="shared" ref="BY53:BY64" si="99">IF(SUM($BX$19:$CC$30)=0,G19,BY19)</f>
        <v>0</v>
      </c>
      <c r="BZ53" s="65">
        <f t="shared" ref="BZ53:BZ64" si="100">IF(SUM($BX$19:$CC$30)=0,H19,BZ19)</f>
        <v>0</v>
      </c>
      <c r="CA53" s="65">
        <f t="shared" ref="CA53:CA64" si="101">IF(SUM($BX$19:$CC$30)=0,I19,CA19)</f>
        <v>0</v>
      </c>
      <c r="CB53" s="65">
        <f t="shared" ref="CB53:CB64" si="102">IF(SUM($BX$19:$CC$30)=0,J19,CB19)</f>
        <v>0</v>
      </c>
      <c r="CC53" s="65">
        <f t="shared" ref="CC53:CC63" si="103">IF(SUM($BX$19:$CC$30)=0,K19,CC19)</f>
        <v>0</v>
      </c>
    </row>
    <row r="54" spans="2:81" x14ac:dyDescent="0.35">
      <c r="B54" s="44" t="s">
        <v>151</v>
      </c>
      <c r="M54" s="65">
        <f t="shared" ref="M54:P57" si="104">IF(SUM($M$19:$R$30)=0,F20,M20)</f>
        <v>0</v>
      </c>
      <c r="N54" s="65">
        <f t="shared" si="104"/>
        <v>0</v>
      </c>
      <c r="O54" s="65">
        <f t="shared" si="104"/>
        <v>0</v>
      </c>
      <c r="P54" s="65">
        <f t="shared" si="104"/>
        <v>0</v>
      </c>
      <c r="Q54" s="64">
        <f t="shared" ref="Q54:Q64" si="105">IF(SUM($M$19:$R$30)=0,J20,Q20)</f>
        <v>0</v>
      </c>
      <c r="R54" s="65">
        <f t="shared" si="49"/>
        <v>0</v>
      </c>
      <c r="T54" s="65">
        <f t="shared" ref="T54:W57" si="106">IF(SUM($T$19:$Y$30)=0,F20,T20)</f>
        <v>0</v>
      </c>
      <c r="U54" s="65">
        <f t="shared" si="106"/>
        <v>0</v>
      </c>
      <c r="V54" s="65">
        <f t="shared" si="106"/>
        <v>0</v>
      </c>
      <c r="W54" s="65">
        <f t="shared" si="106"/>
        <v>0</v>
      </c>
      <c r="X54" s="65">
        <f t="shared" si="54"/>
        <v>0</v>
      </c>
      <c r="Y54" s="65">
        <f t="shared" si="55"/>
        <v>0</v>
      </c>
      <c r="AA54" s="65">
        <f t="shared" ref="AA54:AD57" si="107">IF(SUM($AA$19:$AF$30)=0,F20,AA20)</f>
        <v>0</v>
      </c>
      <c r="AB54" s="65">
        <f t="shared" si="107"/>
        <v>0</v>
      </c>
      <c r="AC54" s="65">
        <f t="shared" si="107"/>
        <v>0</v>
      </c>
      <c r="AD54" s="65">
        <f t="shared" si="107"/>
        <v>0</v>
      </c>
      <c r="AE54" s="65">
        <f t="shared" si="60"/>
        <v>0</v>
      </c>
      <c r="AF54" s="65">
        <f t="shared" si="61"/>
        <v>0</v>
      </c>
      <c r="AH54" s="65">
        <f t="shared" ref="AH54:AK57" si="108">IF(SUM($AH$19:$AM$30)=0,F20,AH20)</f>
        <v>0</v>
      </c>
      <c r="AI54" s="65">
        <f t="shared" si="108"/>
        <v>0</v>
      </c>
      <c r="AJ54" s="65">
        <f t="shared" si="108"/>
        <v>0</v>
      </c>
      <c r="AK54" s="65">
        <f t="shared" si="108"/>
        <v>0</v>
      </c>
      <c r="AL54" s="65">
        <f t="shared" si="66"/>
        <v>0</v>
      </c>
      <c r="AM54" s="65">
        <f t="shared" si="67"/>
        <v>0</v>
      </c>
      <c r="AO54" s="65">
        <f t="shared" ref="AO54:AR57" si="109">IF(SUM($AO$19:$AT$30)=0,F20,AO20)</f>
        <v>0</v>
      </c>
      <c r="AP54" s="65">
        <f t="shared" si="109"/>
        <v>0</v>
      </c>
      <c r="AQ54" s="65">
        <f t="shared" si="109"/>
        <v>0</v>
      </c>
      <c r="AR54" s="65">
        <f t="shared" si="109"/>
        <v>0</v>
      </c>
      <c r="AS54" s="65">
        <f t="shared" si="72"/>
        <v>0</v>
      </c>
      <c r="AT54" s="65">
        <f t="shared" si="73"/>
        <v>0</v>
      </c>
      <c r="AV54" s="65">
        <f t="shared" ref="AV54:AY57" si="110">IF(SUM($AV$19:$BA$30)=0,F20,AV20)</f>
        <v>0</v>
      </c>
      <c r="AW54" s="65">
        <f t="shared" si="110"/>
        <v>0</v>
      </c>
      <c r="AX54" s="65">
        <f t="shared" si="110"/>
        <v>0</v>
      </c>
      <c r="AY54" s="65">
        <f t="shared" si="110"/>
        <v>0</v>
      </c>
      <c r="AZ54" s="65">
        <f t="shared" si="78"/>
        <v>0</v>
      </c>
      <c r="BA54" s="65">
        <f t="shared" si="79"/>
        <v>0</v>
      </c>
      <c r="BC54" s="65">
        <f t="shared" ref="BC54:BF57" si="111">IF(SUM($BC$19:$BH$30)=0,F20,BC20)</f>
        <v>0</v>
      </c>
      <c r="BD54" s="65">
        <f t="shared" si="111"/>
        <v>0</v>
      </c>
      <c r="BE54" s="65">
        <f t="shared" si="111"/>
        <v>0</v>
      </c>
      <c r="BF54" s="65">
        <f t="shared" si="111"/>
        <v>0</v>
      </c>
      <c r="BG54" s="65">
        <f t="shared" si="84"/>
        <v>0</v>
      </c>
      <c r="BH54" s="65">
        <f t="shared" si="85"/>
        <v>0</v>
      </c>
      <c r="BJ54" s="65">
        <f t="shared" ref="BJ54:BM57" si="112">IF(SUM($BJ$19:$BO$30)=0,F20,BJ20)</f>
        <v>0</v>
      </c>
      <c r="BK54" s="65">
        <f t="shared" si="112"/>
        <v>0</v>
      </c>
      <c r="BL54" s="65">
        <f t="shared" si="112"/>
        <v>0</v>
      </c>
      <c r="BM54" s="65">
        <f t="shared" si="112"/>
        <v>0</v>
      </c>
      <c r="BN54" s="65">
        <f t="shared" si="90"/>
        <v>0</v>
      </c>
      <c r="BO54" s="65">
        <f t="shared" si="91"/>
        <v>0</v>
      </c>
      <c r="BQ54" s="65">
        <f t="shared" ref="BQ54:BT57" si="113">IF(SUM($BQ$19:$BV$30)=0,F20,BQ20)</f>
        <v>0</v>
      </c>
      <c r="BR54" s="65">
        <f t="shared" si="113"/>
        <v>0</v>
      </c>
      <c r="BS54" s="65">
        <f t="shared" si="113"/>
        <v>0</v>
      </c>
      <c r="BT54" s="65">
        <f t="shared" si="113"/>
        <v>0</v>
      </c>
      <c r="BU54" s="65">
        <f t="shared" si="96"/>
        <v>0</v>
      </c>
      <c r="BV54" s="65">
        <f t="shared" si="97"/>
        <v>0</v>
      </c>
      <c r="BX54" s="65">
        <f t="shared" ref="BX54:CA57" si="114">IF(SUM($BX$19:$CC$30)=0,F20,BX20)</f>
        <v>0</v>
      </c>
      <c r="BY54" s="65">
        <f t="shared" si="114"/>
        <v>0</v>
      </c>
      <c r="BZ54" s="65">
        <f t="shared" si="114"/>
        <v>0</v>
      </c>
      <c r="CA54" s="65">
        <f t="shared" si="114"/>
        <v>0</v>
      </c>
      <c r="CB54" s="65">
        <f t="shared" si="102"/>
        <v>0</v>
      </c>
      <c r="CC54" s="65">
        <f t="shared" si="103"/>
        <v>0</v>
      </c>
    </row>
    <row r="55" spans="2:81" x14ac:dyDescent="0.35">
      <c r="B55" s="44" t="str">
        <f>IF(Namedrug1="","Drug 1",Namedrug1)</f>
        <v>Drug 1</v>
      </c>
      <c r="M55" s="65">
        <f t="shared" si="104"/>
        <v>0</v>
      </c>
      <c r="N55" s="65">
        <f t="shared" si="104"/>
        <v>0</v>
      </c>
      <c r="O55" s="65">
        <f t="shared" si="104"/>
        <v>0</v>
      </c>
      <c r="P55" s="65">
        <f t="shared" si="104"/>
        <v>0</v>
      </c>
      <c r="Q55" s="64">
        <f t="shared" si="105"/>
        <v>0</v>
      </c>
      <c r="R55" s="65">
        <f t="shared" si="49"/>
        <v>0</v>
      </c>
      <c r="T55" s="65">
        <f t="shared" si="106"/>
        <v>0</v>
      </c>
      <c r="U55" s="65">
        <f t="shared" si="106"/>
        <v>0</v>
      </c>
      <c r="V55" s="65">
        <f t="shared" si="106"/>
        <v>0</v>
      </c>
      <c r="W55" s="65">
        <f t="shared" si="106"/>
        <v>0</v>
      </c>
      <c r="X55" s="65">
        <f t="shared" si="54"/>
        <v>0</v>
      </c>
      <c r="Y55" s="65">
        <f t="shared" si="55"/>
        <v>0</v>
      </c>
      <c r="AA55" s="65">
        <f t="shared" si="107"/>
        <v>0</v>
      </c>
      <c r="AB55" s="65">
        <f t="shared" si="107"/>
        <v>0</v>
      </c>
      <c r="AC55" s="65">
        <f t="shared" si="107"/>
        <v>0</v>
      </c>
      <c r="AD55" s="65">
        <f t="shared" si="107"/>
        <v>0</v>
      </c>
      <c r="AE55" s="65">
        <f t="shared" si="60"/>
        <v>0</v>
      </c>
      <c r="AF55" s="65">
        <f t="shared" si="61"/>
        <v>0</v>
      </c>
      <c r="AH55" s="65">
        <f t="shared" si="108"/>
        <v>0</v>
      </c>
      <c r="AI55" s="65">
        <f t="shared" si="108"/>
        <v>0</v>
      </c>
      <c r="AJ55" s="65">
        <f t="shared" si="108"/>
        <v>0</v>
      </c>
      <c r="AK55" s="65">
        <f t="shared" si="108"/>
        <v>0</v>
      </c>
      <c r="AL55" s="65">
        <f t="shared" si="66"/>
        <v>0</v>
      </c>
      <c r="AM55" s="65">
        <f t="shared" si="67"/>
        <v>0</v>
      </c>
      <c r="AO55" s="65">
        <f t="shared" si="109"/>
        <v>0</v>
      </c>
      <c r="AP55" s="65">
        <f t="shared" si="109"/>
        <v>0</v>
      </c>
      <c r="AQ55" s="65">
        <f t="shared" si="109"/>
        <v>0</v>
      </c>
      <c r="AR55" s="65">
        <f t="shared" si="109"/>
        <v>0</v>
      </c>
      <c r="AS55" s="65">
        <f t="shared" si="72"/>
        <v>0</v>
      </c>
      <c r="AT55" s="65">
        <f t="shared" si="73"/>
        <v>0</v>
      </c>
      <c r="AV55" s="65">
        <f t="shared" si="110"/>
        <v>0</v>
      </c>
      <c r="AW55" s="65">
        <f t="shared" si="110"/>
        <v>0</v>
      </c>
      <c r="AX55" s="65">
        <f t="shared" si="110"/>
        <v>0</v>
      </c>
      <c r="AY55" s="65">
        <f t="shared" si="110"/>
        <v>0</v>
      </c>
      <c r="AZ55" s="65">
        <f t="shared" si="78"/>
        <v>0</v>
      </c>
      <c r="BA55" s="65">
        <f t="shared" si="79"/>
        <v>0</v>
      </c>
      <c r="BC55" s="65">
        <f t="shared" si="111"/>
        <v>0</v>
      </c>
      <c r="BD55" s="65">
        <f t="shared" si="111"/>
        <v>0</v>
      </c>
      <c r="BE55" s="65">
        <f t="shared" si="111"/>
        <v>0</v>
      </c>
      <c r="BF55" s="65">
        <f t="shared" si="111"/>
        <v>0</v>
      </c>
      <c r="BG55" s="65">
        <f t="shared" si="84"/>
        <v>0</v>
      </c>
      <c r="BH55" s="65">
        <f t="shared" si="85"/>
        <v>0</v>
      </c>
      <c r="BJ55" s="65">
        <f t="shared" si="112"/>
        <v>0</v>
      </c>
      <c r="BK55" s="65">
        <f t="shared" si="112"/>
        <v>0</v>
      </c>
      <c r="BL55" s="65">
        <f t="shared" si="112"/>
        <v>0</v>
      </c>
      <c r="BM55" s="65">
        <f t="shared" si="112"/>
        <v>0</v>
      </c>
      <c r="BN55" s="65">
        <f t="shared" si="90"/>
        <v>0</v>
      </c>
      <c r="BO55" s="65">
        <f t="shared" si="91"/>
        <v>0</v>
      </c>
      <c r="BQ55" s="65">
        <f t="shared" si="113"/>
        <v>0</v>
      </c>
      <c r="BR55" s="65">
        <f t="shared" si="113"/>
        <v>0</v>
      </c>
      <c r="BS55" s="65">
        <f t="shared" si="113"/>
        <v>0</v>
      </c>
      <c r="BT55" s="65">
        <f t="shared" si="113"/>
        <v>0</v>
      </c>
      <c r="BU55" s="65">
        <f t="shared" si="96"/>
        <v>0</v>
      </c>
      <c r="BV55" s="65">
        <f t="shared" si="97"/>
        <v>0</v>
      </c>
      <c r="BX55" s="65">
        <f t="shared" si="114"/>
        <v>0</v>
      </c>
      <c r="BY55" s="65">
        <f t="shared" si="114"/>
        <v>0</v>
      </c>
      <c r="BZ55" s="65">
        <f t="shared" si="114"/>
        <v>0</v>
      </c>
      <c r="CA55" s="65">
        <f t="shared" si="114"/>
        <v>0</v>
      </c>
      <c r="CB55" s="65">
        <f t="shared" si="102"/>
        <v>0</v>
      </c>
      <c r="CC55" s="65">
        <f t="shared" si="103"/>
        <v>0</v>
      </c>
    </row>
    <row r="56" spans="2:81" x14ac:dyDescent="0.35">
      <c r="B56" s="44" t="str">
        <f>IF(Namedrug2="","Drug 2",Namedrug2)</f>
        <v>Drug 2</v>
      </c>
      <c r="M56" s="65">
        <f t="shared" si="104"/>
        <v>0</v>
      </c>
      <c r="N56" s="65">
        <f t="shared" si="104"/>
        <v>0</v>
      </c>
      <c r="O56" s="65">
        <f t="shared" si="104"/>
        <v>0</v>
      </c>
      <c r="P56" s="65">
        <f t="shared" si="104"/>
        <v>0</v>
      </c>
      <c r="Q56" s="64">
        <f t="shared" si="105"/>
        <v>0</v>
      </c>
      <c r="R56" s="65">
        <f t="shared" si="49"/>
        <v>0</v>
      </c>
      <c r="T56" s="65">
        <f t="shared" si="106"/>
        <v>0</v>
      </c>
      <c r="U56" s="65">
        <f t="shared" si="106"/>
        <v>0</v>
      </c>
      <c r="V56" s="65">
        <f t="shared" si="106"/>
        <v>0</v>
      </c>
      <c r="W56" s="65">
        <f t="shared" si="106"/>
        <v>0</v>
      </c>
      <c r="X56" s="65">
        <f t="shared" si="54"/>
        <v>0</v>
      </c>
      <c r="Y56" s="65">
        <f t="shared" si="55"/>
        <v>0</v>
      </c>
      <c r="AA56" s="65">
        <f t="shared" si="107"/>
        <v>0</v>
      </c>
      <c r="AB56" s="65">
        <f t="shared" si="107"/>
        <v>0</v>
      </c>
      <c r="AC56" s="65">
        <f t="shared" si="107"/>
        <v>0</v>
      </c>
      <c r="AD56" s="65">
        <f t="shared" si="107"/>
        <v>0</v>
      </c>
      <c r="AE56" s="65">
        <f t="shared" si="60"/>
        <v>0</v>
      </c>
      <c r="AF56" s="65">
        <f t="shared" si="61"/>
        <v>0</v>
      </c>
      <c r="AH56" s="65">
        <f t="shared" si="108"/>
        <v>0</v>
      </c>
      <c r="AI56" s="65">
        <f t="shared" si="108"/>
        <v>0</v>
      </c>
      <c r="AJ56" s="65">
        <f t="shared" si="108"/>
        <v>0</v>
      </c>
      <c r="AK56" s="65">
        <f t="shared" si="108"/>
        <v>0</v>
      </c>
      <c r="AL56" s="65">
        <f t="shared" si="66"/>
        <v>0</v>
      </c>
      <c r="AM56" s="65">
        <f t="shared" si="67"/>
        <v>0</v>
      </c>
      <c r="AO56" s="65">
        <f t="shared" si="109"/>
        <v>0</v>
      </c>
      <c r="AP56" s="65">
        <f t="shared" si="109"/>
        <v>0</v>
      </c>
      <c r="AQ56" s="65">
        <f t="shared" si="109"/>
        <v>0</v>
      </c>
      <c r="AR56" s="65">
        <f t="shared" si="109"/>
        <v>0</v>
      </c>
      <c r="AS56" s="65">
        <f t="shared" si="72"/>
        <v>0</v>
      </c>
      <c r="AT56" s="65">
        <f t="shared" si="73"/>
        <v>0</v>
      </c>
      <c r="AV56" s="65">
        <f t="shared" si="110"/>
        <v>0</v>
      </c>
      <c r="AW56" s="65">
        <f t="shared" si="110"/>
        <v>0</v>
      </c>
      <c r="AX56" s="65">
        <f t="shared" si="110"/>
        <v>0</v>
      </c>
      <c r="AY56" s="65">
        <f t="shared" si="110"/>
        <v>0</v>
      </c>
      <c r="AZ56" s="65">
        <f t="shared" si="78"/>
        <v>0</v>
      </c>
      <c r="BA56" s="65">
        <f t="shared" si="79"/>
        <v>0</v>
      </c>
      <c r="BC56" s="65">
        <f t="shared" si="111"/>
        <v>0</v>
      </c>
      <c r="BD56" s="65">
        <f t="shared" si="111"/>
        <v>0</v>
      </c>
      <c r="BE56" s="65">
        <f t="shared" si="111"/>
        <v>0</v>
      </c>
      <c r="BF56" s="65">
        <f t="shared" si="111"/>
        <v>0</v>
      </c>
      <c r="BG56" s="65">
        <f t="shared" si="84"/>
        <v>0</v>
      </c>
      <c r="BH56" s="65">
        <f t="shared" si="85"/>
        <v>0</v>
      </c>
      <c r="BJ56" s="65">
        <f t="shared" si="112"/>
        <v>0</v>
      </c>
      <c r="BK56" s="65">
        <f t="shared" si="112"/>
        <v>0</v>
      </c>
      <c r="BL56" s="65">
        <f t="shared" si="112"/>
        <v>0</v>
      </c>
      <c r="BM56" s="65">
        <f t="shared" si="112"/>
        <v>0</v>
      </c>
      <c r="BN56" s="65">
        <f t="shared" si="90"/>
        <v>0</v>
      </c>
      <c r="BO56" s="65">
        <f t="shared" si="91"/>
        <v>0</v>
      </c>
      <c r="BQ56" s="65">
        <f t="shared" si="113"/>
        <v>0</v>
      </c>
      <c r="BR56" s="65">
        <f t="shared" si="113"/>
        <v>0</v>
      </c>
      <c r="BS56" s="65">
        <f t="shared" si="113"/>
        <v>0</v>
      </c>
      <c r="BT56" s="65">
        <f t="shared" si="113"/>
        <v>0</v>
      </c>
      <c r="BU56" s="65">
        <f t="shared" si="96"/>
        <v>0</v>
      </c>
      <c r="BV56" s="65">
        <f t="shared" si="97"/>
        <v>0</v>
      </c>
      <c r="BX56" s="65">
        <f t="shared" si="114"/>
        <v>0</v>
      </c>
      <c r="BY56" s="65">
        <f t="shared" si="114"/>
        <v>0</v>
      </c>
      <c r="BZ56" s="65">
        <f t="shared" si="114"/>
        <v>0</v>
      </c>
      <c r="CA56" s="65">
        <f t="shared" si="114"/>
        <v>0</v>
      </c>
      <c r="CB56" s="65">
        <f t="shared" si="102"/>
        <v>0</v>
      </c>
      <c r="CC56" s="65">
        <f t="shared" si="103"/>
        <v>0</v>
      </c>
    </row>
    <row r="57" spans="2:81" x14ac:dyDescent="0.35">
      <c r="B57" s="44" t="str">
        <f>IF(Namedrug3="","Drug 3",Namedrug3)</f>
        <v>Drug 3</v>
      </c>
      <c r="M57" s="65">
        <f t="shared" si="104"/>
        <v>0</v>
      </c>
      <c r="N57" s="65">
        <f t="shared" si="104"/>
        <v>0</v>
      </c>
      <c r="O57" s="65">
        <f t="shared" si="104"/>
        <v>0</v>
      </c>
      <c r="P57" s="65">
        <f t="shared" si="104"/>
        <v>0</v>
      </c>
      <c r="Q57" s="64">
        <f t="shared" si="105"/>
        <v>0</v>
      </c>
      <c r="R57" s="65">
        <f>IF(SUM($M$19:$R$30)=0,K23,R23)</f>
        <v>0</v>
      </c>
      <c r="T57" s="65">
        <f t="shared" si="106"/>
        <v>0</v>
      </c>
      <c r="U57" s="65">
        <f t="shared" si="106"/>
        <v>0</v>
      </c>
      <c r="V57" s="65">
        <f t="shared" si="106"/>
        <v>0</v>
      </c>
      <c r="W57" s="65">
        <f t="shared" si="106"/>
        <v>0</v>
      </c>
      <c r="X57" s="65">
        <f t="shared" si="54"/>
        <v>0</v>
      </c>
      <c r="Y57" s="65">
        <f t="shared" si="55"/>
        <v>0</v>
      </c>
      <c r="AA57" s="65">
        <f t="shared" si="107"/>
        <v>0</v>
      </c>
      <c r="AB57" s="65">
        <f t="shared" si="107"/>
        <v>0</v>
      </c>
      <c r="AC57" s="65">
        <f t="shared" si="107"/>
        <v>0</v>
      </c>
      <c r="AD57" s="65">
        <f t="shared" si="107"/>
        <v>0</v>
      </c>
      <c r="AE57" s="65">
        <f t="shared" si="60"/>
        <v>0</v>
      </c>
      <c r="AF57" s="65">
        <f t="shared" si="61"/>
        <v>0</v>
      </c>
      <c r="AH57" s="65">
        <f t="shared" si="108"/>
        <v>0</v>
      </c>
      <c r="AI57" s="65">
        <f t="shared" si="108"/>
        <v>0</v>
      </c>
      <c r="AJ57" s="65">
        <f t="shared" si="108"/>
        <v>0</v>
      </c>
      <c r="AK57" s="65">
        <f t="shared" si="108"/>
        <v>0</v>
      </c>
      <c r="AL57" s="65">
        <f t="shared" si="66"/>
        <v>0</v>
      </c>
      <c r="AM57" s="65">
        <f t="shared" si="67"/>
        <v>0</v>
      </c>
      <c r="AO57" s="65">
        <f t="shared" si="109"/>
        <v>0</v>
      </c>
      <c r="AP57" s="65">
        <f t="shared" si="109"/>
        <v>0</v>
      </c>
      <c r="AQ57" s="65">
        <f t="shared" si="109"/>
        <v>0</v>
      </c>
      <c r="AR57" s="65">
        <f t="shared" si="109"/>
        <v>0</v>
      </c>
      <c r="AS57" s="65">
        <f t="shared" si="72"/>
        <v>0</v>
      </c>
      <c r="AT57" s="65">
        <f t="shared" si="73"/>
        <v>0</v>
      </c>
      <c r="AV57" s="65">
        <f t="shared" si="110"/>
        <v>0</v>
      </c>
      <c r="AW57" s="65">
        <f t="shared" si="110"/>
        <v>0</v>
      </c>
      <c r="AX57" s="65">
        <f t="shared" si="110"/>
        <v>0</v>
      </c>
      <c r="AY57" s="65">
        <f t="shared" si="110"/>
        <v>0</v>
      </c>
      <c r="AZ57" s="65">
        <f t="shared" si="78"/>
        <v>0</v>
      </c>
      <c r="BA57" s="65">
        <f t="shared" si="79"/>
        <v>0</v>
      </c>
      <c r="BC57" s="65">
        <f t="shared" si="111"/>
        <v>0</v>
      </c>
      <c r="BD57" s="65">
        <f t="shared" si="111"/>
        <v>0</v>
      </c>
      <c r="BE57" s="65">
        <f t="shared" si="111"/>
        <v>0</v>
      </c>
      <c r="BF57" s="65">
        <f t="shared" si="111"/>
        <v>0</v>
      </c>
      <c r="BG57" s="65">
        <f t="shared" si="84"/>
        <v>0</v>
      </c>
      <c r="BH57" s="65">
        <f t="shared" si="85"/>
        <v>0</v>
      </c>
      <c r="BJ57" s="65">
        <f t="shared" si="112"/>
        <v>0</v>
      </c>
      <c r="BK57" s="65">
        <f t="shared" si="112"/>
        <v>0</v>
      </c>
      <c r="BL57" s="65">
        <f t="shared" si="112"/>
        <v>0</v>
      </c>
      <c r="BM57" s="65">
        <f t="shared" si="112"/>
        <v>0</v>
      </c>
      <c r="BN57" s="65">
        <f t="shared" si="90"/>
        <v>0</v>
      </c>
      <c r="BO57" s="65">
        <f t="shared" si="91"/>
        <v>0</v>
      </c>
      <c r="BQ57" s="65">
        <f t="shared" si="113"/>
        <v>0</v>
      </c>
      <c r="BR57" s="65">
        <f t="shared" si="113"/>
        <v>0</v>
      </c>
      <c r="BS57" s="65">
        <f t="shared" si="113"/>
        <v>0</v>
      </c>
      <c r="BT57" s="65">
        <f t="shared" si="113"/>
        <v>0</v>
      </c>
      <c r="BU57" s="65">
        <f t="shared" si="96"/>
        <v>0</v>
      </c>
      <c r="BV57" s="65">
        <f t="shared" si="97"/>
        <v>0</v>
      </c>
      <c r="BX57" s="65">
        <f t="shared" si="114"/>
        <v>0</v>
      </c>
      <c r="BY57" s="65">
        <f t="shared" si="114"/>
        <v>0</v>
      </c>
      <c r="BZ57" s="65">
        <f t="shared" si="114"/>
        <v>0</v>
      </c>
      <c r="CA57" s="65">
        <f t="shared" si="114"/>
        <v>0</v>
      </c>
      <c r="CB57" s="65">
        <f t="shared" si="102"/>
        <v>0</v>
      </c>
      <c r="CC57" s="65">
        <f t="shared" si="103"/>
        <v>0</v>
      </c>
    </row>
    <row r="58" spans="2:81" x14ac:dyDescent="0.35">
      <c r="B58" s="44" t="str">
        <f>IF(Namedrug4="","Drug 4",Namedrug4)</f>
        <v>Drug 4</v>
      </c>
      <c r="M58" s="65">
        <f t="shared" si="45"/>
        <v>0</v>
      </c>
      <c r="N58" s="65">
        <f t="shared" si="46"/>
        <v>0</v>
      </c>
      <c r="O58" s="65">
        <f t="shared" si="47"/>
        <v>0</v>
      </c>
      <c r="P58" s="65">
        <f t="shared" si="48"/>
        <v>0</v>
      </c>
      <c r="Q58" s="64">
        <f t="shared" si="105"/>
        <v>0</v>
      </c>
      <c r="R58" s="65">
        <f t="shared" si="49"/>
        <v>0</v>
      </c>
      <c r="T58" s="65">
        <f t="shared" si="50"/>
        <v>0</v>
      </c>
      <c r="U58" s="65">
        <f t="shared" si="51"/>
        <v>0</v>
      </c>
      <c r="V58" s="65">
        <f t="shared" si="52"/>
        <v>0</v>
      </c>
      <c r="W58" s="65">
        <f t="shared" si="53"/>
        <v>0</v>
      </c>
      <c r="X58" s="65">
        <f t="shared" si="54"/>
        <v>0</v>
      </c>
      <c r="Y58" s="65">
        <f t="shared" si="55"/>
        <v>0</v>
      </c>
      <c r="AA58" s="65">
        <f t="shared" si="56"/>
        <v>0</v>
      </c>
      <c r="AB58" s="65">
        <f t="shared" si="57"/>
        <v>0</v>
      </c>
      <c r="AC58" s="65">
        <f t="shared" si="58"/>
        <v>0</v>
      </c>
      <c r="AD58" s="65">
        <f t="shared" si="59"/>
        <v>0</v>
      </c>
      <c r="AE58" s="65">
        <f t="shared" si="60"/>
        <v>0</v>
      </c>
      <c r="AF58" s="65">
        <f t="shared" si="61"/>
        <v>0</v>
      </c>
      <c r="AH58" s="65">
        <f t="shared" si="62"/>
        <v>0</v>
      </c>
      <c r="AI58" s="65">
        <f t="shared" si="63"/>
        <v>0</v>
      </c>
      <c r="AJ58" s="65">
        <f t="shared" si="64"/>
        <v>0</v>
      </c>
      <c r="AK58" s="65">
        <f t="shared" si="65"/>
        <v>0</v>
      </c>
      <c r="AL58" s="65">
        <f t="shared" si="66"/>
        <v>0</v>
      </c>
      <c r="AM58" s="65">
        <f t="shared" si="67"/>
        <v>0</v>
      </c>
      <c r="AO58" s="65">
        <f t="shared" si="68"/>
        <v>0</v>
      </c>
      <c r="AP58" s="65">
        <f t="shared" si="69"/>
        <v>0</v>
      </c>
      <c r="AQ58" s="65">
        <f t="shared" si="70"/>
        <v>0</v>
      </c>
      <c r="AR58" s="65">
        <f t="shared" si="71"/>
        <v>0</v>
      </c>
      <c r="AS58" s="65">
        <f t="shared" si="72"/>
        <v>0</v>
      </c>
      <c r="AT58" s="65">
        <f t="shared" si="73"/>
        <v>0</v>
      </c>
      <c r="AV58" s="65">
        <f t="shared" si="74"/>
        <v>0</v>
      </c>
      <c r="AW58" s="65">
        <f t="shared" si="75"/>
        <v>0</v>
      </c>
      <c r="AX58" s="65">
        <f t="shared" si="76"/>
        <v>0</v>
      </c>
      <c r="AY58" s="65">
        <f t="shared" si="77"/>
        <v>0</v>
      </c>
      <c r="AZ58" s="65">
        <f t="shared" si="78"/>
        <v>0</v>
      </c>
      <c r="BA58" s="65">
        <f t="shared" si="79"/>
        <v>0</v>
      </c>
      <c r="BC58" s="65">
        <f t="shared" si="80"/>
        <v>0</v>
      </c>
      <c r="BD58" s="65">
        <f t="shared" si="81"/>
        <v>0</v>
      </c>
      <c r="BE58" s="65">
        <f t="shared" si="82"/>
        <v>0</v>
      </c>
      <c r="BF58" s="65">
        <f t="shared" si="83"/>
        <v>0</v>
      </c>
      <c r="BG58" s="65">
        <f t="shared" si="84"/>
        <v>0</v>
      </c>
      <c r="BH58" s="65">
        <f t="shared" si="85"/>
        <v>0</v>
      </c>
      <c r="BJ58" s="65">
        <f t="shared" si="86"/>
        <v>0</v>
      </c>
      <c r="BK58" s="65">
        <f t="shared" si="87"/>
        <v>0</v>
      </c>
      <c r="BL58" s="65">
        <f t="shared" si="88"/>
        <v>0</v>
      </c>
      <c r="BM58" s="65">
        <f t="shared" si="89"/>
        <v>0</v>
      </c>
      <c r="BN58" s="65">
        <f t="shared" si="90"/>
        <v>0</v>
      </c>
      <c r="BO58" s="65">
        <f t="shared" si="91"/>
        <v>0</v>
      </c>
      <c r="BQ58" s="65">
        <f t="shared" si="92"/>
        <v>0</v>
      </c>
      <c r="BR58" s="65">
        <f t="shared" si="93"/>
        <v>0</v>
      </c>
      <c r="BS58" s="65">
        <f t="shared" si="94"/>
        <v>0</v>
      </c>
      <c r="BT58" s="65">
        <f t="shared" si="95"/>
        <v>0</v>
      </c>
      <c r="BU58" s="65">
        <f t="shared" si="96"/>
        <v>0</v>
      </c>
      <c r="BV58" s="65">
        <f t="shared" si="97"/>
        <v>0</v>
      </c>
      <c r="BX58" s="65">
        <f t="shared" si="98"/>
        <v>0</v>
      </c>
      <c r="BY58" s="65">
        <f t="shared" si="99"/>
        <v>0</v>
      </c>
      <c r="BZ58" s="65">
        <f t="shared" si="100"/>
        <v>0</v>
      </c>
      <c r="CA58" s="65">
        <f t="shared" si="101"/>
        <v>0</v>
      </c>
      <c r="CB58" s="65">
        <f t="shared" si="102"/>
        <v>0</v>
      </c>
      <c r="CC58" s="65">
        <f t="shared" si="103"/>
        <v>0</v>
      </c>
    </row>
    <row r="59" spans="2:81" x14ac:dyDescent="0.35">
      <c r="B59" s="44" t="str">
        <f>IF(Namedrug5="","Drug 5",Namedrug5)</f>
        <v>Drug 5</v>
      </c>
      <c r="M59" s="65">
        <f t="shared" si="45"/>
        <v>0</v>
      </c>
      <c r="N59" s="65">
        <f t="shared" si="46"/>
        <v>0</v>
      </c>
      <c r="O59" s="65">
        <f t="shared" si="47"/>
        <v>0</v>
      </c>
      <c r="P59" s="65">
        <f t="shared" si="48"/>
        <v>0</v>
      </c>
      <c r="Q59" s="64">
        <f t="shared" si="105"/>
        <v>0</v>
      </c>
      <c r="R59" s="65">
        <f t="shared" si="49"/>
        <v>0</v>
      </c>
      <c r="T59" s="65">
        <f t="shared" si="50"/>
        <v>0</v>
      </c>
      <c r="U59" s="65">
        <f t="shared" si="51"/>
        <v>0</v>
      </c>
      <c r="V59" s="65">
        <f t="shared" si="52"/>
        <v>0</v>
      </c>
      <c r="W59" s="65">
        <f t="shared" si="53"/>
        <v>0</v>
      </c>
      <c r="X59" s="65">
        <f t="shared" si="54"/>
        <v>0</v>
      </c>
      <c r="Y59" s="65">
        <f t="shared" si="55"/>
        <v>0</v>
      </c>
      <c r="AA59" s="65">
        <f t="shared" si="56"/>
        <v>0</v>
      </c>
      <c r="AB59" s="65">
        <f t="shared" si="57"/>
        <v>0</v>
      </c>
      <c r="AC59" s="65">
        <f t="shared" si="58"/>
        <v>0</v>
      </c>
      <c r="AD59" s="65">
        <f t="shared" si="59"/>
        <v>0</v>
      </c>
      <c r="AE59" s="65">
        <f t="shared" si="60"/>
        <v>0</v>
      </c>
      <c r="AF59" s="65">
        <f t="shared" si="61"/>
        <v>0</v>
      </c>
      <c r="AH59" s="65">
        <f t="shared" si="62"/>
        <v>0</v>
      </c>
      <c r="AI59" s="65">
        <f t="shared" si="63"/>
        <v>0</v>
      </c>
      <c r="AJ59" s="65">
        <f t="shared" si="64"/>
        <v>0</v>
      </c>
      <c r="AK59" s="65">
        <f t="shared" si="65"/>
        <v>0</v>
      </c>
      <c r="AL59" s="65">
        <f t="shared" si="66"/>
        <v>0</v>
      </c>
      <c r="AM59" s="65">
        <f t="shared" si="67"/>
        <v>0</v>
      </c>
      <c r="AO59" s="65">
        <f t="shared" si="68"/>
        <v>0</v>
      </c>
      <c r="AP59" s="65">
        <f t="shared" si="69"/>
        <v>0</v>
      </c>
      <c r="AQ59" s="65">
        <f t="shared" si="70"/>
        <v>0</v>
      </c>
      <c r="AR59" s="65">
        <f t="shared" si="71"/>
        <v>0</v>
      </c>
      <c r="AS59" s="65">
        <f t="shared" si="72"/>
        <v>0</v>
      </c>
      <c r="AT59" s="65">
        <f t="shared" si="73"/>
        <v>0</v>
      </c>
      <c r="AV59" s="65">
        <f t="shared" si="74"/>
        <v>0</v>
      </c>
      <c r="AW59" s="65">
        <f t="shared" si="75"/>
        <v>0</v>
      </c>
      <c r="AX59" s="65">
        <f t="shared" si="76"/>
        <v>0</v>
      </c>
      <c r="AY59" s="65">
        <f t="shared" si="77"/>
        <v>0</v>
      </c>
      <c r="AZ59" s="65">
        <f t="shared" si="78"/>
        <v>0</v>
      </c>
      <c r="BA59" s="65">
        <f t="shared" si="79"/>
        <v>0</v>
      </c>
      <c r="BC59" s="65">
        <f t="shared" si="80"/>
        <v>0</v>
      </c>
      <c r="BD59" s="65">
        <f t="shared" si="81"/>
        <v>0</v>
      </c>
      <c r="BE59" s="65">
        <f t="shared" si="82"/>
        <v>0</v>
      </c>
      <c r="BF59" s="65">
        <f t="shared" si="83"/>
        <v>0</v>
      </c>
      <c r="BG59" s="65">
        <f t="shared" si="84"/>
        <v>0</v>
      </c>
      <c r="BH59" s="65">
        <f t="shared" si="85"/>
        <v>0</v>
      </c>
      <c r="BJ59" s="65">
        <f t="shared" si="86"/>
        <v>0</v>
      </c>
      <c r="BK59" s="65">
        <f t="shared" si="87"/>
        <v>0</v>
      </c>
      <c r="BL59" s="65">
        <f t="shared" si="88"/>
        <v>0</v>
      </c>
      <c r="BM59" s="65">
        <f t="shared" si="89"/>
        <v>0</v>
      </c>
      <c r="BN59" s="65">
        <f t="shared" si="90"/>
        <v>0</v>
      </c>
      <c r="BO59" s="65">
        <f t="shared" si="91"/>
        <v>0</v>
      </c>
      <c r="BQ59" s="65">
        <f t="shared" si="92"/>
        <v>0</v>
      </c>
      <c r="BR59" s="65">
        <f t="shared" si="93"/>
        <v>0</v>
      </c>
      <c r="BS59" s="65">
        <f t="shared" si="94"/>
        <v>0</v>
      </c>
      <c r="BT59" s="65">
        <f t="shared" si="95"/>
        <v>0</v>
      </c>
      <c r="BU59" s="65">
        <f t="shared" si="96"/>
        <v>0</v>
      </c>
      <c r="BV59" s="65">
        <f t="shared" si="97"/>
        <v>0</v>
      </c>
      <c r="BX59" s="65">
        <f t="shared" si="98"/>
        <v>0</v>
      </c>
      <c r="BY59" s="65">
        <f t="shared" si="99"/>
        <v>0</v>
      </c>
      <c r="BZ59" s="65">
        <f t="shared" si="100"/>
        <v>0</v>
      </c>
      <c r="CA59" s="65">
        <f t="shared" si="101"/>
        <v>0</v>
      </c>
      <c r="CB59" s="65">
        <f t="shared" si="102"/>
        <v>0</v>
      </c>
      <c r="CC59" s="65">
        <f t="shared" si="103"/>
        <v>0</v>
      </c>
    </row>
    <row r="60" spans="2:81" x14ac:dyDescent="0.35">
      <c r="B60" s="44" t="str">
        <f>IF(Namedrug6="","Drug 6",Namedrug6)</f>
        <v>Drug 6</v>
      </c>
      <c r="M60" s="65">
        <f t="shared" si="45"/>
        <v>0</v>
      </c>
      <c r="N60" s="65">
        <f t="shared" si="46"/>
        <v>0</v>
      </c>
      <c r="O60" s="65">
        <f t="shared" si="47"/>
        <v>0</v>
      </c>
      <c r="P60" s="65">
        <f t="shared" si="48"/>
        <v>0</v>
      </c>
      <c r="Q60" s="64">
        <f t="shared" si="105"/>
        <v>0</v>
      </c>
      <c r="R60" s="65">
        <f t="shared" si="49"/>
        <v>0</v>
      </c>
      <c r="T60" s="65">
        <f t="shared" si="50"/>
        <v>0</v>
      </c>
      <c r="U60" s="65">
        <f t="shared" si="51"/>
        <v>0</v>
      </c>
      <c r="V60" s="65">
        <f t="shared" si="52"/>
        <v>0</v>
      </c>
      <c r="W60" s="65">
        <f t="shared" si="53"/>
        <v>0</v>
      </c>
      <c r="X60" s="65">
        <f t="shared" si="54"/>
        <v>0</v>
      </c>
      <c r="Y60" s="65">
        <f t="shared" si="55"/>
        <v>0</v>
      </c>
      <c r="AA60" s="65">
        <f t="shared" si="56"/>
        <v>0</v>
      </c>
      <c r="AB60" s="65">
        <f t="shared" si="57"/>
        <v>0</v>
      </c>
      <c r="AC60" s="65">
        <f t="shared" si="58"/>
        <v>0</v>
      </c>
      <c r="AD60" s="65">
        <f t="shared" si="59"/>
        <v>0</v>
      </c>
      <c r="AE60" s="65">
        <f t="shared" si="60"/>
        <v>0</v>
      </c>
      <c r="AF60" s="65">
        <f t="shared" si="61"/>
        <v>0</v>
      </c>
      <c r="AH60" s="65">
        <f t="shared" si="62"/>
        <v>0</v>
      </c>
      <c r="AI60" s="65">
        <f t="shared" si="63"/>
        <v>0</v>
      </c>
      <c r="AJ60" s="65">
        <f t="shared" si="64"/>
        <v>0</v>
      </c>
      <c r="AK60" s="65">
        <f t="shared" si="65"/>
        <v>0</v>
      </c>
      <c r="AL60" s="65">
        <f t="shared" si="66"/>
        <v>0</v>
      </c>
      <c r="AM60" s="65">
        <f t="shared" si="67"/>
        <v>0</v>
      </c>
      <c r="AO60" s="65">
        <f t="shared" si="68"/>
        <v>0</v>
      </c>
      <c r="AP60" s="65">
        <f t="shared" si="69"/>
        <v>0</v>
      </c>
      <c r="AQ60" s="65">
        <f t="shared" si="70"/>
        <v>0</v>
      </c>
      <c r="AR60" s="65">
        <f t="shared" si="71"/>
        <v>0</v>
      </c>
      <c r="AS60" s="65">
        <f t="shared" si="72"/>
        <v>0</v>
      </c>
      <c r="AT60" s="65">
        <f t="shared" si="73"/>
        <v>0</v>
      </c>
      <c r="AV60" s="65">
        <f t="shared" si="74"/>
        <v>0</v>
      </c>
      <c r="AW60" s="65">
        <f t="shared" si="75"/>
        <v>0</v>
      </c>
      <c r="AX60" s="65">
        <f t="shared" si="76"/>
        <v>0</v>
      </c>
      <c r="AY60" s="65">
        <f t="shared" si="77"/>
        <v>0</v>
      </c>
      <c r="AZ60" s="65">
        <f t="shared" si="78"/>
        <v>0</v>
      </c>
      <c r="BA60" s="65">
        <f t="shared" si="79"/>
        <v>0</v>
      </c>
      <c r="BC60" s="65">
        <f t="shared" si="80"/>
        <v>0</v>
      </c>
      <c r="BD60" s="65">
        <f t="shared" si="81"/>
        <v>0</v>
      </c>
      <c r="BE60" s="65">
        <f t="shared" si="82"/>
        <v>0</v>
      </c>
      <c r="BF60" s="65">
        <f t="shared" si="83"/>
        <v>0</v>
      </c>
      <c r="BG60" s="65">
        <f t="shared" si="84"/>
        <v>0</v>
      </c>
      <c r="BH60" s="65">
        <f t="shared" si="85"/>
        <v>0</v>
      </c>
      <c r="BJ60" s="65">
        <f t="shared" si="86"/>
        <v>0</v>
      </c>
      <c r="BK60" s="65">
        <f t="shared" si="87"/>
        <v>0</v>
      </c>
      <c r="BL60" s="65">
        <f t="shared" si="88"/>
        <v>0</v>
      </c>
      <c r="BM60" s="65">
        <f t="shared" si="89"/>
        <v>0</v>
      </c>
      <c r="BN60" s="65">
        <f t="shared" si="90"/>
        <v>0</v>
      </c>
      <c r="BO60" s="65">
        <f t="shared" si="91"/>
        <v>0</v>
      </c>
      <c r="BQ60" s="65">
        <f t="shared" si="92"/>
        <v>0</v>
      </c>
      <c r="BR60" s="65">
        <f t="shared" si="93"/>
        <v>0</v>
      </c>
      <c r="BS60" s="65">
        <f t="shared" si="94"/>
        <v>0</v>
      </c>
      <c r="BT60" s="65">
        <f t="shared" si="95"/>
        <v>0</v>
      </c>
      <c r="BU60" s="65">
        <f t="shared" si="96"/>
        <v>0</v>
      </c>
      <c r="BV60" s="65">
        <f t="shared" si="97"/>
        <v>0</v>
      </c>
      <c r="BX60" s="65">
        <f t="shared" si="98"/>
        <v>0</v>
      </c>
      <c r="BY60" s="65">
        <f t="shared" si="99"/>
        <v>0</v>
      </c>
      <c r="BZ60" s="65">
        <f t="shared" si="100"/>
        <v>0</v>
      </c>
      <c r="CA60" s="65">
        <f t="shared" si="101"/>
        <v>0</v>
      </c>
      <c r="CB60" s="65">
        <f t="shared" si="102"/>
        <v>0</v>
      </c>
      <c r="CC60" s="65">
        <f t="shared" si="103"/>
        <v>0</v>
      </c>
    </row>
    <row r="61" spans="2:81" x14ac:dyDescent="0.35">
      <c r="B61" s="44" t="str">
        <f>IF(Namedrug7="","Drug 7",Namedrug7)</f>
        <v>Drug 7</v>
      </c>
      <c r="M61" s="65">
        <f t="shared" si="45"/>
        <v>0</v>
      </c>
      <c r="N61" s="65">
        <f t="shared" si="46"/>
        <v>0</v>
      </c>
      <c r="O61" s="65">
        <f t="shared" si="47"/>
        <v>0</v>
      </c>
      <c r="P61" s="65">
        <f t="shared" si="48"/>
        <v>0</v>
      </c>
      <c r="Q61" s="64">
        <f t="shared" si="105"/>
        <v>0</v>
      </c>
      <c r="R61" s="65">
        <f t="shared" si="49"/>
        <v>0</v>
      </c>
      <c r="T61" s="65">
        <f t="shared" si="50"/>
        <v>0</v>
      </c>
      <c r="U61" s="65">
        <f t="shared" si="51"/>
        <v>0</v>
      </c>
      <c r="V61" s="65">
        <f t="shared" si="52"/>
        <v>0</v>
      </c>
      <c r="W61" s="65">
        <f t="shared" si="53"/>
        <v>0</v>
      </c>
      <c r="X61" s="65">
        <f t="shared" si="54"/>
        <v>0</v>
      </c>
      <c r="Y61" s="65">
        <f t="shared" si="55"/>
        <v>0</v>
      </c>
      <c r="AA61" s="65">
        <f t="shared" si="56"/>
        <v>0</v>
      </c>
      <c r="AB61" s="65">
        <f t="shared" si="57"/>
        <v>0</v>
      </c>
      <c r="AC61" s="65">
        <f t="shared" si="58"/>
        <v>0</v>
      </c>
      <c r="AD61" s="65">
        <f t="shared" si="59"/>
        <v>0</v>
      </c>
      <c r="AE61" s="65">
        <f t="shared" si="60"/>
        <v>0</v>
      </c>
      <c r="AF61" s="65">
        <f t="shared" si="61"/>
        <v>0</v>
      </c>
      <c r="AH61" s="65">
        <f t="shared" si="62"/>
        <v>0</v>
      </c>
      <c r="AI61" s="65">
        <f t="shared" si="63"/>
        <v>0</v>
      </c>
      <c r="AJ61" s="65">
        <f t="shared" si="64"/>
        <v>0</v>
      </c>
      <c r="AK61" s="65">
        <f t="shared" si="65"/>
        <v>0</v>
      </c>
      <c r="AL61" s="65">
        <f t="shared" si="66"/>
        <v>0</v>
      </c>
      <c r="AM61" s="65">
        <f t="shared" si="67"/>
        <v>0</v>
      </c>
      <c r="AO61" s="65">
        <f t="shared" si="68"/>
        <v>0</v>
      </c>
      <c r="AP61" s="65">
        <f t="shared" si="69"/>
        <v>0</v>
      </c>
      <c r="AQ61" s="65">
        <f t="shared" si="70"/>
        <v>0</v>
      </c>
      <c r="AR61" s="65">
        <f t="shared" si="71"/>
        <v>0</v>
      </c>
      <c r="AS61" s="65">
        <f t="shared" si="72"/>
        <v>0</v>
      </c>
      <c r="AT61" s="65">
        <f t="shared" si="73"/>
        <v>0</v>
      </c>
      <c r="AV61" s="65">
        <f t="shared" si="74"/>
        <v>0</v>
      </c>
      <c r="AW61" s="65">
        <f t="shared" si="75"/>
        <v>0</v>
      </c>
      <c r="AX61" s="65">
        <f t="shared" si="76"/>
        <v>0</v>
      </c>
      <c r="AY61" s="65">
        <f t="shared" si="77"/>
        <v>0</v>
      </c>
      <c r="AZ61" s="65">
        <f t="shared" si="78"/>
        <v>0</v>
      </c>
      <c r="BA61" s="65">
        <f t="shared" si="79"/>
        <v>0</v>
      </c>
      <c r="BC61" s="65">
        <f t="shared" si="80"/>
        <v>0</v>
      </c>
      <c r="BD61" s="65">
        <f t="shared" si="81"/>
        <v>0</v>
      </c>
      <c r="BE61" s="65">
        <f t="shared" si="82"/>
        <v>0</v>
      </c>
      <c r="BF61" s="65">
        <f t="shared" si="83"/>
        <v>0</v>
      </c>
      <c r="BG61" s="65">
        <f t="shared" si="84"/>
        <v>0</v>
      </c>
      <c r="BH61" s="65">
        <f t="shared" si="85"/>
        <v>0</v>
      </c>
      <c r="BJ61" s="65">
        <f t="shared" si="86"/>
        <v>0</v>
      </c>
      <c r="BK61" s="65">
        <f t="shared" si="87"/>
        <v>0</v>
      </c>
      <c r="BL61" s="65">
        <f t="shared" si="88"/>
        <v>0</v>
      </c>
      <c r="BM61" s="65">
        <f t="shared" si="89"/>
        <v>0</v>
      </c>
      <c r="BN61" s="65">
        <f t="shared" si="90"/>
        <v>0</v>
      </c>
      <c r="BO61" s="65">
        <f t="shared" si="91"/>
        <v>0</v>
      </c>
      <c r="BQ61" s="65">
        <f t="shared" si="92"/>
        <v>0</v>
      </c>
      <c r="BR61" s="65">
        <f t="shared" si="93"/>
        <v>0</v>
      </c>
      <c r="BS61" s="65">
        <f t="shared" si="94"/>
        <v>0</v>
      </c>
      <c r="BT61" s="65">
        <f t="shared" si="95"/>
        <v>0</v>
      </c>
      <c r="BU61" s="65">
        <f t="shared" si="96"/>
        <v>0</v>
      </c>
      <c r="BV61" s="65">
        <f t="shared" si="97"/>
        <v>0</v>
      </c>
      <c r="BX61" s="65">
        <f t="shared" si="98"/>
        <v>0</v>
      </c>
      <c r="BY61" s="65">
        <f t="shared" si="99"/>
        <v>0</v>
      </c>
      <c r="BZ61" s="65">
        <f t="shared" si="100"/>
        <v>0</v>
      </c>
      <c r="CA61" s="65">
        <f t="shared" si="101"/>
        <v>0</v>
      </c>
      <c r="CB61" s="65">
        <f t="shared" si="102"/>
        <v>0</v>
      </c>
      <c r="CC61" s="65">
        <f t="shared" si="103"/>
        <v>0</v>
      </c>
    </row>
    <row r="62" spans="2:81" x14ac:dyDescent="0.35">
      <c r="B62" s="44" t="str">
        <f>IF(Namedrug8="","Drug 8",Namedrug8)</f>
        <v>Drug 8</v>
      </c>
      <c r="M62" s="65">
        <f t="shared" si="45"/>
        <v>0</v>
      </c>
      <c r="N62" s="65">
        <f t="shared" si="46"/>
        <v>0</v>
      </c>
      <c r="O62" s="65">
        <f t="shared" si="47"/>
        <v>0</v>
      </c>
      <c r="P62" s="65">
        <f t="shared" si="48"/>
        <v>0</v>
      </c>
      <c r="Q62" s="64">
        <f t="shared" si="105"/>
        <v>0</v>
      </c>
      <c r="R62" s="65">
        <f t="shared" si="49"/>
        <v>0</v>
      </c>
      <c r="T62" s="65">
        <f t="shared" si="50"/>
        <v>0</v>
      </c>
      <c r="U62" s="65">
        <f t="shared" si="51"/>
        <v>0</v>
      </c>
      <c r="V62" s="65">
        <f t="shared" si="52"/>
        <v>0</v>
      </c>
      <c r="W62" s="65">
        <f t="shared" si="53"/>
        <v>0</v>
      </c>
      <c r="X62" s="65">
        <f t="shared" si="54"/>
        <v>0</v>
      </c>
      <c r="Y62" s="65">
        <f t="shared" si="55"/>
        <v>0</v>
      </c>
      <c r="AA62" s="65">
        <f t="shared" si="56"/>
        <v>0</v>
      </c>
      <c r="AB62" s="65">
        <f t="shared" si="57"/>
        <v>0</v>
      </c>
      <c r="AC62" s="65">
        <f t="shared" si="58"/>
        <v>0</v>
      </c>
      <c r="AD62" s="65">
        <f t="shared" si="59"/>
        <v>0</v>
      </c>
      <c r="AE62" s="65">
        <f t="shared" si="60"/>
        <v>0</v>
      </c>
      <c r="AF62" s="65">
        <f t="shared" si="61"/>
        <v>0</v>
      </c>
      <c r="AH62" s="65">
        <f t="shared" si="62"/>
        <v>0</v>
      </c>
      <c r="AI62" s="65">
        <f t="shared" si="63"/>
        <v>0</v>
      </c>
      <c r="AJ62" s="65">
        <f t="shared" si="64"/>
        <v>0</v>
      </c>
      <c r="AK62" s="65">
        <f t="shared" si="65"/>
        <v>0</v>
      </c>
      <c r="AL62" s="65">
        <f t="shared" si="66"/>
        <v>0</v>
      </c>
      <c r="AM62" s="65">
        <f t="shared" si="67"/>
        <v>0</v>
      </c>
      <c r="AO62" s="65">
        <f t="shared" si="68"/>
        <v>0</v>
      </c>
      <c r="AP62" s="65">
        <f t="shared" si="69"/>
        <v>0</v>
      </c>
      <c r="AQ62" s="65">
        <f t="shared" si="70"/>
        <v>0</v>
      </c>
      <c r="AR62" s="65">
        <f t="shared" si="71"/>
        <v>0</v>
      </c>
      <c r="AS62" s="65">
        <f t="shared" si="72"/>
        <v>0</v>
      </c>
      <c r="AT62" s="65">
        <f t="shared" si="73"/>
        <v>0</v>
      </c>
      <c r="AV62" s="65">
        <f t="shared" si="74"/>
        <v>0</v>
      </c>
      <c r="AW62" s="65">
        <f t="shared" si="75"/>
        <v>0</v>
      </c>
      <c r="AX62" s="65">
        <f t="shared" si="76"/>
        <v>0</v>
      </c>
      <c r="AY62" s="65">
        <f t="shared" si="77"/>
        <v>0</v>
      </c>
      <c r="AZ62" s="65">
        <f t="shared" si="78"/>
        <v>0</v>
      </c>
      <c r="BA62" s="65">
        <f t="shared" si="79"/>
        <v>0</v>
      </c>
      <c r="BC62" s="65">
        <f t="shared" si="80"/>
        <v>0</v>
      </c>
      <c r="BD62" s="65">
        <f t="shared" si="81"/>
        <v>0</v>
      </c>
      <c r="BE62" s="65">
        <f t="shared" si="82"/>
        <v>0</v>
      </c>
      <c r="BF62" s="65">
        <f t="shared" si="83"/>
        <v>0</v>
      </c>
      <c r="BG62" s="65">
        <f t="shared" si="84"/>
        <v>0</v>
      </c>
      <c r="BH62" s="65">
        <f t="shared" si="85"/>
        <v>0</v>
      </c>
      <c r="BJ62" s="65">
        <f t="shared" si="86"/>
        <v>0</v>
      </c>
      <c r="BK62" s="65">
        <f t="shared" si="87"/>
        <v>0</v>
      </c>
      <c r="BL62" s="65">
        <f t="shared" si="88"/>
        <v>0</v>
      </c>
      <c r="BM62" s="65">
        <f t="shared" si="89"/>
        <v>0</v>
      </c>
      <c r="BN62" s="65">
        <f t="shared" si="90"/>
        <v>0</v>
      </c>
      <c r="BO62" s="65">
        <f t="shared" si="91"/>
        <v>0</v>
      </c>
      <c r="BQ62" s="65">
        <f t="shared" si="92"/>
        <v>0</v>
      </c>
      <c r="BR62" s="65">
        <f t="shared" si="93"/>
        <v>0</v>
      </c>
      <c r="BS62" s="65">
        <f t="shared" si="94"/>
        <v>0</v>
      </c>
      <c r="BT62" s="65">
        <f t="shared" si="95"/>
        <v>0</v>
      </c>
      <c r="BU62" s="65">
        <f t="shared" si="96"/>
        <v>0</v>
      </c>
      <c r="BV62" s="65">
        <f t="shared" si="97"/>
        <v>0</v>
      </c>
      <c r="BX62" s="65">
        <f t="shared" si="98"/>
        <v>0</v>
      </c>
      <c r="BY62" s="65">
        <f t="shared" si="99"/>
        <v>0</v>
      </c>
      <c r="BZ62" s="65">
        <f t="shared" si="100"/>
        <v>0</v>
      </c>
      <c r="CA62" s="65">
        <f t="shared" si="101"/>
        <v>0</v>
      </c>
      <c r="CB62" s="65">
        <f t="shared" si="102"/>
        <v>0</v>
      </c>
      <c r="CC62" s="65">
        <f t="shared" si="103"/>
        <v>0</v>
      </c>
    </row>
    <row r="63" spans="2:81" x14ac:dyDescent="0.35">
      <c r="B63" s="44" t="str">
        <f>IF(Namedrug9="","Drug 9",Namedrug9)</f>
        <v>Drug 9</v>
      </c>
      <c r="M63" s="65">
        <f t="shared" si="45"/>
        <v>0</v>
      </c>
      <c r="N63" s="65">
        <f t="shared" si="46"/>
        <v>0</v>
      </c>
      <c r="O63" s="65">
        <f t="shared" si="47"/>
        <v>0</v>
      </c>
      <c r="P63" s="65">
        <f t="shared" si="48"/>
        <v>0</v>
      </c>
      <c r="Q63" s="64">
        <f t="shared" si="105"/>
        <v>0</v>
      </c>
      <c r="R63" s="65">
        <f t="shared" si="49"/>
        <v>0</v>
      </c>
      <c r="T63" s="65">
        <f t="shared" si="50"/>
        <v>0</v>
      </c>
      <c r="U63" s="65">
        <f t="shared" si="51"/>
        <v>0</v>
      </c>
      <c r="V63" s="65">
        <f t="shared" si="52"/>
        <v>0</v>
      </c>
      <c r="W63" s="65">
        <f t="shared" si="53"/>
        <v>0</v>
      </c>
      <c r="X63" s="65">
        <f t="shared" si="54"/>
        <v>0</v>
      </c>
      <c r="Y63" s="65">
        <f t="shared" si="55"/>
        <v>0</v>
      </c>
      <c r="AA63" s="65">
        <f t="shared" si="56"/>
        <v>0</v>
      </c>
      <c r="AB63" s="65">
        <f t="shared" si="57"/>
        <v>0</v>
      </c>
      <c r="AC63" s="65">
        <f t="shared" si="58"/>
        <v>0</v>
      </c>
      <c r="AD63" s="65">
        <f t="shared" si="59"/>
        <v>0</v>
      </c>
      <c r="AE63" s="65">
        <f t="shared" si="60"/>
        <v>0</v>
      </c>
      <c r="AF63" s="65">
        <f t="shared" si="61"/>
        <v>0</v>
      </c>
      <c r="AH63" s="65">
        <f t="shared" si="62"/>
        <v>0</v>
      </c>
      <c r="AI63" s="65">
        <f t="shared" si="63"/>
        <v>0</v>
      </c>
      <c r="AJ63" s="65">
        <f t="shared" si="64"/>
        <v>0</v>
      </c>
      <c r="AK63" s="65">
        <f t="shared" si="65"/>
        <v>0</v>
      </c>
      <c r="AL63" s="65">
        <f t="shared" si="66"/>
        <v>0</v>
      </c>
      <c r="AM63" s="65">
        <f t="shared" si="67"/>
        <v>0</v>
      </c>
      <c r="AO63" s="65">
        <f t="shared" si="68"/>
        <v>0</v>
      </c>
      <c r="AP63" s="65">
        <f t="shared" si="69"/>
        <v>0</v>
      </c>
      <c r="AQ63" s="65">
        <f t="shared" si="70"/>
        <v>0</v>
      </c>
      <c r="AR63" s="65">
        <f t="shared" si="71"/>
        <v>0</v>
      </c>
      <c r="AS63" s="65">
        <f t="shared" si="72"/>
        <v>0</v>
      </c>
      <c r="AT63" s="65">
        <f t="shared" si="73"/>
        <v>0</v>
      </c>
      <c r="AV63" s="65">
        <f t="shared" si="74"/>
        <v>0</v>
      </c>
      <c r="AW63" s="65">
        <f t="shared" si="75"/>
        <v>0</v>
      </c>
      <c r="AX63" s="65">
        <f t="shared" si="76"/>
        <v>0</v>
      </c>
      <c r="AY63" s="65">
        <f t="shared" si="77"/>
        <v>0</v>
      </c>
      <c r="AZ63" s="65">
        <f t="shared" si="78"/>
        <v>0</v>
      </c>
      <c r="BA63" s="65">
        <f t="shared" si="79"/>
        <v>0</v>
      </c>
      <c r="BC63" s="65">
        <f t="shared" si="80"/>
        <v>0</v>
      </c>
      <c r="BD63" s="65">
        <f t="shared" si="81"/>
        <v>0</v>
      </c>
      <c r="BE63" s="65">
        <f t="shared" si="82"/>
        <v>0</v>
      </c>
      <c r="BF63" s="65">
        <f t="shared" si="83"/>
        <v>0</v>
      </c>
      <c r="BG63" s="65">
        <f t="shared" si="84"/>
        <v>0</v>
      </c>
      <c r="BH63" s="65">
        <f t="shared" si="85"/>
        <v>0</v>
      </c>
      <c r="BJ63" s="65">
        <f t="shared" si="86"/>
        <v>0</v>
      </c>
      <c r="BK63" s="65">
        <f t="shared" si="87"/>
        <v>0</v>
      </c>
      <c r="BL63" s="65">
        <f t="shared" si="88"/>
        <v>0</v>
      </c>
      <c r="BM63" s="65">
        <f t="shared" si="89"/>
        <v>0</v>
      </c>
      <c r="BN63" s="65">
        <f t="shared" si="90"/>
        <v>0</v>
      </c>
      <c r="BO63" s="65">
        <f t="shared" si="91"/>
        <v>0</v>
      </c>
      <c r="BQ63" s="65">
        <f t="shared" si="92"/>
        <v>0</v>
      </c>
      <c r="BR63" s="65">
        <f t="shared" si="93"/>
        <v>0</v>
      </c>
      <c r="BS63" s="65">
        <f t="shared" si="94"/>
        <v>0</v>
      </c>
      <c r="BT63" s="65">
        <f t="shared" si="95"/>
        <v>0</v>
      </c>
      <c r="BU63" s="65">
        <f t="shared" si="96"/>
        <v>0</v>
      </c>
      <c r="BV63" s="65">
        <f t="shared" si="97"/>
        <v>0</v>
      </c>
      <c r="BX63" s="65">
        <f t="shared" si="98"/>
        <v>0</v>
      </c>
      <c r="BY63" s="65">
        <f t="shared" si="99"/>
        <v>0</v>
      </c>
      <c r="BZ63" s="65">
        <f t="shared" si="100"/>
        <v>0</v>
      </c>
      <c r="CA63" s="65">
        <f t="shared" si="101"/>
        <v>0</v>
      </c>
      <c r="CB63" s="65">
        <f t="shared" si="102"/>
        <v>0</v>
      </c>
      <c r="CC63" s="65">
        <f t="shared" si="103"/>
        <v>0</v>
      </c>
    </row>
    <row r="64" spans="2:81" x14ac:dyDescent="0.35">
      <c r="B64" s="44" t="str">
        <f>IF(Namedrug10="","Drug 10",Namedrug10)</f>
        <v>Drug 10</v>
      </c>
      <c r="M64" s="65">
        <f t="shared" si="45"/>
        <v>0</v>
      </c>
      <c r="N64" s="65">
        <f t="shared" si="46"/>
        <v>0</v>
      </c>
      <c r="O64" s="65">
        <f t="shared" si="47"/>
        <v>0</v>
      </c>
      <c r="P64" s="65">
        <f t="shared" si="48"/>
        <v>0</v>
      </c>
      <c r="Q64" s="64">
        <f t="shared" si="105"/>
        <v>0</v>
      </c>
      <c r="R64" s="65">
        <f>IF(SUM($M$19:$R$30)=0,K30,R30)</f>
        <v>0</v>
      </c>
      <c r="T64" s="65">
        <f t="shared" si="50"/>
        <v>0</v>
      </c>
      <c r="U64" s="65">
        <f t="shared" si="51"/>
        <v>0</v>
      </c>
      <c r="V64" s="65">
        <f t="shared" si="52"/>
        <v>0</v>
      </c>
      <c r="W64" s="65">
        <f t="shared" si="53"/>
        <v>0</v>
      </c>
      <c r="X64" s="65">
        <f t="shared" si="54"/>
        <v>0</v>
      </c>
      <c r="Y64" s="65">
        <f>IF(SUM($T$19:$Y$30)=0,K30,Y30)</f>
        <v>0</v>
      </c>
      <c r="AA64" s="65">
        <f t="shared" si="56"/>
        <v>0</v>
      </c>
      <c r="AB64" s="65">
        <f t="shared" si="57"/>
        <v>0</v>
      </c>
      <c r="AC64" s="65">
        <f t="shared" si="58"/>
        <v>0</v>
      </c>
      <c r="AD64" s="65">
        <f t="shared" si="59"/>
        <v>0</v>
      </c>
      <c r="AE64" s="65">
        <f t="shared" si="60"/>
        <v>0</v>
      </c>
      <c r="AF64" s="65">
        <f>IF(SUM($AA$19:$AF$30)=0,K30,AF30)</f>
        <v>0</v>
      </c>
      <c r="AH64" s="65">
        <f t="shared" si="62"/>
        <v>0</v>
      </c>
      <c r="AI64" s="65">
        <f t="shared" si="63"/>
        <v>0</v>
      </c>
      <c r="AJ64" s="65">
        <f t="shared" si="64"/>
        <v>0</v>
      </c>
      <c r="AK64" s="65">
        <f t="shared" si="65"/>
        <v>0</v>
      </c>
      <c r="AL64" s="65">
        <f t="shared" si="66"/>
        <v>0</v>
      </c>
      <c r="AM64" s="65">
        <f>IF(SUM($AH$19:$AM$30)=0,K30,AM30)</f>
        <v>0</v>
      </c>
      <c r="AO64" s="65">
        <f t="shared" si="68"/>
        <v>0</v>
      </c>
      <c r="AP64" s="65">
        <f t="shared" si="69"/>
        <v>0</v>
      </c>
      <c r="AQ64" s="65">
        <f t="shared" si="70"/>
        <v>0</v>
      </c>
      <c r="AR64" s="65">
        <f t="shared" si="71"/>
        <v>0</v>
      </c>
      <c r="AS64" s="65">
        <f t="shared" si="72"/>
        <v>0</v>
      </c>
      <c r="AT64" s="65">
        <f>IF(SUM($AO$19:$AT$30)=0,K30,AT30)</f>
        <v>0</v>
      </c>
      <c r="AV64" s="65">
        <f t="shared" si="74"/>
        <v>0</v>
      </c>
      <c r="AW64" s="65">
        <f t="shared" si="75"/>
        <v>0</v>
      </c>
      <c r="AX64" s="65">
        <f t="shared" si="76"/>
        <v>0</v>
      </c>
      <c r="AY64" s="65">
        <f t="shared" si="77"/>
        <v>0</v>
      </c>
      <c r="AZ64" s="65">
        <f t="shared" si="78"/>
        <v>0</v>
      </c>
      <c r="BA64" s="65">
        <f>IF(SUM($AV$19:$BA$30)=0,K30,BA30)</f>
        <v>0</v>
      </c>
      <c r="BC64" s="65">
        <f t="shared" si="80"/>
        <v>0</v>
      </c>
      <c r="BD64" s="65">
        <f t="shared" si="81"/>
        <v>0</v>
      </c>
      <c r="BE64" s="65">
        <f t="shared" si="82"/>
        <v>0</v>
      </c>
      <c r="BF64" s="65">
        <f t="shared" si="83"/>
        <v>0</v>
      </c>
      <c r="BG64" s="65">
        <f t="shared" si="84"/>
        <v>0</v>
      </c>
      <c r="BH64" s="65">
        <f>IF(SUM($BC$19:$BH$30)=0,K30,BH30)</f>
        <v>0</v>
      </c>
      <c r="BJ64" s="65">
        <f t="shared" si="86"/>
        <v>0</v>
      </c>
      <c r="BK64" s="65">
        <f t="shared" si="87"/>
        <v>0</v>
      </c>
      <c r="BL64" s="65">
        <f t="shared" si="88"/>
        <v>0</v>
      </c>
      <c r="BM64" s="65">
        <f t="shared" si="89"/>
        <v>0</v>
      </c>
      <c r="BN64" s="65">
        <f t="shared" si="90"/>
        <v>0</v>
      </c>
      <c r="BO64" s="65">
        <f>IF(SUM($BJ$19:$BO$30)=0,K30,BO30)</f>
        <v>0</v>
      </c>
      <c r="BQ64" s="65">
        <f t="shared" si="92"/>
        <v>0</v>
      </c>
      <c r="BR64" s="65">
        <f t="shared" si="93"/>
        <v>0</v>
      </c>
      <c r="BS64" s="65">
        <f t="shared" si="94"/>
        <v>0</v>
      </c>
      <c r="BT64" s="65">
        <f t="shared" si="95"/>
        <v>0</v>
      </c>
      <c r="BU64" s="65">
        <f t="shared" si="96"/>
        <v>0</v>
      </c>
      <c r="BV64" s="65">
        <f>IF(SUM($BQ$19:$BV$30)=0,K30,BV30)</f>
        <v>0</v>
      </c>
      <c r="BX64" s="65">
        <f t="shared" si="98"/>
        <v>0</v>
      </c>
      <c r="BY64" s="65">
        <f t="shared" si="99"/>
        <v>0</v>
      </c>
      <c r="BZ64" s="65">
        <f t="shared" si="100"/>
        <v>0</v>
      </c>
      <c r="CA64" s="65">
        <f t="shared" si="101"/>
        <v>0</v>
      </c>
      <c r="CB64" s="65">
        <f t="shared" si="102"/>
        <v>0</v>
      </c>
      <c r="CC64" s="65">
        <f>IF(SUM($BX$19:$CC$30)=0,K30,CC30)</f>
        <v>0</v>
      </c>
    </row>
    <row r="65" spans="2:81" s="48" customFormat="1" x14ac:dyDescent="0.35">
      <c r="B65" s="48" t="s">
        <v>74</v>
      </c>
      <c r="M65" s="118">
        <f>SUM(M53:M64)</f>
        <v>0</v>
      </c>
      <c r="N65" s="118">
        <f t="shared" ref="N65:P65" si="115">SUM(N53:N64)</f>
        <v>0</v>
      </c>
      <c r="O65" s="118">
        <f t="shared" si="115"/>
        <v>0</v>
      </c>
      <c r="P65" s="118">
        <f t="shared" si="115"/>
        <v>0</v>
      </c>
      <c r="Q65" s="118">
        <f>SUM(Q53:Q64)</f>
        <v>0</v>
      </c>
      <c r="R65" s="118">
        <f>SUM(R53:R64)</f>
        <v>0</v>
      </c>
      <c r="T65" s="118">
        <f>SUM(T53:T64)</f>
        <v>0</v>
      </c>
      <c r="U65" s="118">
        <f t="shared" ref="U65" si="116">SUM(U53:U64)</f>
        <v>0</v>
      </c>
      <c r="V65" s="118">
        <f t="shared" ref="V65" si="117">SUM(V53:V64)</f>
        <v>0</v>
      </c>
      <c r="W65" s="118">
        <f t="shared" ref="W65" si="118">SUM(W53:W64)</f>
        <v>0</v>
      </c>
      <c r="X65" s="118">
        <f t="shared" ref="X65" si="119">SUM(X53:X64)</f>
        <v>0</v>
      </c>
      <c r="Y65" s="118">
        <f t="shared" ref="Y65" si="120">SUM(Y53:Y64)</f>
        <v>0</v>
      </c>
      <c r="AA65" s="118">
        <f>SUM(AA53:AA64)</f>
        <v>0</v>
      </c>
      <c r="AB65" s="118">
        <f t="shared" ref="AB65" si="121">SUM(AB53:AB64)</f>
        <v>0</v>
      </c>
      <c r="AC65" s="118">
        <f t="shared" ref="AC65" si="122">SUM(AC53:AC64)</f>
        <v>0</v>
      </c>
      <c r="AD65" s="118">
        <f t="shared" ref="AD65" si="123">SUM(AD53:AD64)</f>
        <v>0</v>
      </c>
      <c r="AE65" s="118">
        <f t="shared" ref="AE65" si="124">SUM(AE53:AE64)</f>
        <v>0</v>
      </c>
      <c r="AF65" s="118">
        <f t="shared" ref="AF65" si="125">SUM(AF53:AF64)</f>
        <v>0</v>
      </c>
      <c r="AH65" s="118">
        <f>SUM(AH53:AH64)</f>
        <v>0</v>
      </c>
      <c r="AI65" s="118">
        <f t="shared" ref="AI65" si="126">SUM(AI53:AI64)</f>
        <v>0</v>
      </c>
      <c r="AJ65" s="118">
        <f t="shared" ref="AJ65" si="127">SUM(AJ53:AJ64)</f>
        <v>0</v>
      </c>
      <c r="AK65" s="118">
        <f t="shared" ref="AK65" si="128">SUM(AK53:AK64)</f>
        <v>0</v>
      </c>
      <c r="AL65" s="118">
        <f t="shared" ref="AL65" si="129">SUM(AL53:AL64)</f>
        <v>0</v>
      </c>
      <c r="AM65" s="118">
        <f t="shared" ref="AM65" si="130">SUM(AM53:AM64)</f>
        <v>0</v>
      </c>
      <c r="AO65" s="118">
        <f>SUM(AO53:AO64)</f>
        <v>0</v>
      </c>
      <c r="AP65" s="118">
        <f t="shared" ref="AP65" si="131">SUM(AP53:AP64)</f>
        <v>0</v>
      </c>
      <c r="AQ65" s="118">
        <f t="shared" ref="AQ65" si="132">SUM(AQ53:AQ64)</f>
        <v>0</v>
      </c>
      <c r="AR65" s="118">
        <f t="shared" ref="AR65" si="133">SUM(AR53:AR64)</f>
        <v>0</v>
      </c>
      <c r="AS65" s="118">
        <f t="shared" ref="AS65" si="134">SUM(AS53:AS64)</f>
        <v>0</v>
      </c>
      <c r="AT65" s="118">
        <f t="shared" ref="AT65" si="135">SUM(AT53:AT64)</f>
        <v>0</v>
      </c>
      <c r="AV65" s="118">
        <f>SUM(AV53:AV64)</f>
        <v>0</v>
      </c>
      <c r="AW65" s="118">
        <f t="shared" ref="AW65" si="136">SUM(AW53:AW64)</f>
        <v>0</v>
      </c>
      <c r="AX65" s="118">
        <f t="shared" ref="AX65" si="137">SUM(AX53:AX64)</f>
        <v>0</v>
      </c>
      <c r="AY65" s="118">
        <f t="shared" ref="AY65" si="138">SUM(AY53:AY64)</f>
        <v>0</v>
      </c>
      <c r="AZ65" s="118">
        <f t="shared" ref="AZ65" si="139">SUM(AZ53:AZ64)</f>
        <v>0</v>
      </c>
      <c r="BA65" s="118">
        <f t="shared" ref="BA65" si="140">SUM(BA53:BA64)</f>
        <v>0</v>
      </c>
      <c r="BC65" s="118">
        <f>SUM(BC53:BC64)</f>
        <v>0</v>
      </c>
      <c r="BD65" s="118">
        <f t="shared" ref="BD65" si="141">SUM(BD53:BD64)</f>
        <v>0</v>
      </c>
      <c r="BE65" s="118">
        <f t="shared" ref="BE65" si="142">SUM(BE53:BE64)</f>
        <v>0</v>
      </c>
      <c r="BF65" s="118">
        <f t="shared" ref="BF65" si="143">SUM(BF53:BF64)</f>
        <v>0</v>
      </c>
      <c r="BG65" s="118">
        <f t="shared" ref="BG65" si="144">SUM(BG53:BG64)</f>
        <v>0</v>
      </c>
      <c r="BH65" s="118">
        <f t="shared" ref="BH65" si="145">SUM(BH53:BH64)</f>
        <v>0</v>
      </c>
      <c r="BJ65" s="118">
        <f>SUM(BJ53:BJ64)</f>
        <v>0</v>
      </c>
      <c r="BK65" s="118">
        <f t="shared" ref="BK65" si="146">SUM(BK53:BK64)</f>
        <v>0</v>
      </c>
      <c r="BL65" s="118">
        <f t="shared" ref="BL65" si="147">SUM(BL53:BL64)</f>
        <v>0</v>
      </c>
      <c r="BM65" s="118">
        <f t="shared" ref="BM65" si="148">SUM(BM53:BM64)</f>
        <v>0</v>
      </c>
      <c r="BN65" s="118">
        <f t="shared" ref="BN65" si="149">SUM(BN53:BN64)</f>
        <v>0</v>
      </c>
      <c r="BO65" s="118">
        <f t="shared" ref="BO65" si="150">SUM(BO53:BO64)</f>
        <v>0</v>
      </c>
      <c r="BQ65" s="118">
        <f>SUM(BQ53:BQ64)</f>
        <v>0</v>
      </c>
      <c r="BR65" s="118">
        <f t="shared" ref="BR65" si="151">SUM(BR53:BR64)</f>
        <v>0</v>
      </c>
      <c r="BS65" s="118">
        <f t="shared" ref="BS65" si="152">SUM(BS53:BS64)</f>
        <v>0</v>
      </c>
      <c r="BT65" s="118">
        <f t="shared" ref="BT65" si="153">SUM(BT53:BT64)</f>
        <v>0</v>
      </c>
      <c r="BU65" s="118">
        <f t="shared" ref="BU65" si="154">SUM(BU53:BU64)</f>
        <v>0</v>
      </c>
      <c r="BV65" s="118">
        <f t="shared" ref="BV65" si="155">SUM(BV53:BV64)</f>
        <v>0</v>
      </c>
      <c r="BX65" s="118">
        <f>SUM(BX53:BX64)</f>
        <v>0</v>
      </c>
      <c r="BY65" s="118">
        <f t="shared" ref="BY65" si="156">SUM(BY53:BY64)</f>
        <v>0</v>
      </c>
      <c r="BZ65" s="118">
        <f t="shared" ref="BZ65" si="157">SUM(BZ53:BZ64)</f>
        <v>0</v>
      </c>
      <c r="CA65" s="118">
        <f t="shared" ref="CA65" si="158">SUM(CA53:CA64)</f>
        <v>0</v>
      </c>
      <c r="CB65" s="118">
        <f t="shared" ref="CB65" si="159">SUM(CB53:CB64)</f>
        <v>0</v>
      </c>
      <c r="CC65" s="118">
        <f t="shared" ref="CC65" si="160">SUM(CC53:CC64)</f>
        <v>0</v>
      </c>
    </row>
    <row r="66" spans="2:81" x14ac:dyDescent="0.35">
      <c r="N66" s="43" t="str">
        <f>IF(OR(N65=100%,N65=0%),"","Error-Total market shares IN Year 1 must sum to 100%")</f>
        <v/>
      </c>
      <c r="O66" s="43" t="str">
        <f>IF(OR(O65=100%,O65=0%),"","Error-Total market shares in Year 2 must sum to 100%")</f>
        <v/>
      </c>
      <c r="P66" s="43" t="str">
        <f>IF(OR(P65=100%,P65=0%),"","Error-Total market shares in Year 3 must sum to 100%")</f>
        <v/>
      </c>
      <c r="Q66" s="43" t="str">
        <f>IF(OR(Q65=100%,Q65=0%),"","Error-Total market shares in Year 3 must sum to 100%")</f>
        <v/>
      </c>
      <c r="R66" s="43" t="str">
        <f t="shared" ref="R66" si="161">IF(OR(R65=100%,R65=0%),"","Error-Total market shares in Year 3 must sum to 100%")</f>
        <v/>
      </c>
      <c r="U66" s="43" t="str">
        <f>IF(OR(U65=100%,U65=0%),"","Error-Total market shares IN Year 1 must sum to 100%")</f>
        <v/>
      </c>
      <c r="V66" s="43" t="str">
        <f>IF(OR(V65=100%,V65=0%),"","Error-Total market shares in Year 2 must sum to 100%")</f>
        <v/>
      </c>
      <c r="W66" s="43" t="str">
        <f>IF(OR(W65=100%,W65=0%),"","Error-Total market shares in Year 3 must sum to 100%")</f>
        <v/>
      </c>
      <c r="X66" s="43" t="str">
        <f t="shared" ref="X66" si="162">IF(OR(X65=100%,X65=0%),"","Error-Total market shares in Year 3 must sum to 100%")</f>
        <v/>
      </c>
      <c r="Y66" s="43" t="str">
        <f t="shared" ref="Y66" si="163">IF(OR(Y65=100%,Y65=0%),"","Error-Total market shares in Year 3 must sum to 100%")</f>
        <v/>
      </c>
      <c r="AB66" s="43" t="str">
        <f>IF(OR(AB65=100%,AB65=0%),"","Error-Total market shares IN Year 1 must sum to 100%")</f>
        <v/>
      </c>
      <c r="AC66" s="43" t="str">
        <f>IF(OR(AC65=100%,AC65=0%),"","Error-Total market shares in Year 2 must sum to 100%")</f>
        <v/>
      </c>
      <c r="AD66" s="43" t="str">
        <f>IF(OR(AD65=100%,AD65=0%),"","Error-Total market shares in Year 3 must sum to 100%")</f>
        <v/>
      </c>
      <c r="AE66" s="43" t="str">
        <f t="shared" ref="AE66" si="164">IF(OR(AE65=100%,AE65=0%),"","Error-Total market shares in Year 3 must sum to 100%")</f>
        <v/>
      </c>
      <c r="AF66" s="43" t="str">
        <f t="shared" ref="AF66" si="165">IF(OR(AF65=100%,AF65=0%),"","Error-Total market shares in Year 3 must sum to 100%")</f>
        <v/>
      </c>
      <c r="AI66" s="43" t="str">
        <f>IF(OR(AI65=100%,AI65=0%),"","Error-Total market shares IN Year 1 must sum to 100%")</f>
        <v/>
      </c>
      <c r="AJ66" s="43" t="str">
        <f>IF(OR(AJ65=100%,AJ65=0%),"","Error-Total market shares in Year 2 must sum to 100%")</f>
        <v/>
      </c>
      <c r="AK66" s="43" t="str">
        <f>IF(OR(AK65=100%,AK65=0%),"","Error-Total market shares in Year 3 must sum to 100%")</f>
        <v/>
      </c>
      <c r="AL66" s="43" t="str">
        <f t="shared" ref="AL66" si="166">IF(OR(AL65=100%,AL65=0%),"","Error-Total market shares in Year 3 must sum to 100%")</f>
        <v/>
      </c>
      <c r="AM66" s="43" t="str">
        <f t="shared" ref="AM66" si="167">IF(OR(AM65=100%,AM65=0%),"","Error-Total market shares in Year 3 must sum to 100%")</f>
        <v/>
      </c>
      <c r="AP66" s="43" t="str">
        <f>IF(OR(AP65=100%,AP65=0%),"","Error-Total market shares IN Year 1 must sum to 100%")</f>
        <v/>
      </c>
      <c r="AQ66" s="43" t="str">
        <f>IF(OR(AQ65=100%,AQ65=0%),"","Error-Total market shares in Year 2 must sum to 100%")</f>
        <v/>
      </c>
      <c r="AR66" s="43" t="str">
        <f>IF(OR(AR65=100%,AR65=0%),"","Error-Total market shares in Year 3 must sum to 100%")</f>
        <v/>
      </c>
      <c r="AS66" s="43" t="str">
        <f t="shared" ref="AS66" si="168">IF(OR(AS65=100%,AS65=0%),"","Error-Total market shares in Year 3 must sum to 100%")</f>
        <v/>
      </c>
      <c r="AT66" s="43" t="str">
        <f t="shared" ref="AT66" si="169">IF(OR(AT65=100%,AT65=0%),"","Error-Total market shares in Year 3 must sum to 100%")</f>
        <v/>
      </c>
      <c r="AW66" s="43" t="str">
        <f>IF(OR(AW65=100%,AW65=0%),"","Error-Total market shares IN Year 1 must sum to 100%")</f>
        <v/>
      </c>
      <c r="AX66" s="43" t="str">
        <f>IF(OR(AX65=100%,AX65=0%),"","Error-Total market shares in Year 2 must sum to 100%")</f>
        <v/>
      </c>
      <c r="AY66" s="43" t="str">
        <f>IF(OR(AY65=100%,AY65=0%),"","Error-Total market shares in Year 3 must sum to 100%")</f>
        <v/>
      </c>
      <c r="AZ66" s="43" t="str">
        <f t="shared" ref="AZ66" si="170">IF(OR(AZ65=100%,AZ65=0%),"","Error-Total market shares in Year 3 must sum to 100%")</f>
        <v/>
      </c>
      <c r="BA66" s="43" t="str">
        <f t="shared" ref="BA66" si="171">IF(OR(BA65=100%,BA65=0%),"","Error-Total market shares in Year 3 must sum to 100%")</f>
        <v/>
      </c>
      <c r="BD66" s="43" t="str">
        <f>IF(OR(BD65=100%,BD65=0%),"","Error-Total market shares IN Year 1 must sum to 100%")</f>
        <v/>
      </c>
      <c r="BE66" s="43" t="str">
        <f>IF(OR(BE65=100%,BE65=0%),"","Error-Total market shares in Year 2 must sum to 100%")</f>
        <v/>
      </c>
      <c r="BF66" s="43" t="str">
        <f>IF(OR(BF65=100%,BF65=0%),"","Error-Total market shares in Year 3 must sum to 100%")</f>
        <v/>
      </c>
      <c r="BG66" s="43" t="str">
        <f t="shared" ref="BG66" si="172">IF(OR(BG65=100%,BG65=0%),"","Error-Total market shares in Year 3 must sum to 100%")</f>
        <v/>
      </c>
      <c r="BH66" s="43" t="str">
        <f t="shared" ref="BH66" si="173">IF(OR(BH65=100%,BH65=0%),"","Error-Total market shares in Year 3 must sum to 100%")</f>
        <v/>
      </c>
      <c r="BK66" s="43" t="str">
        <f>IF(OR(BK65=100%,BK65=0%),"","Error-Total market shares IN Year 1 must sum to 100%")</f>
        <v/>
      </c>
      <c r="BL66" s="43" t="str">
        <f>IF(OR(BL65=100%,BL65=0%),"","Error-Total market shares in Year 2 must sum to 100%")</f>
        <v/>
      </c>
      <c r="BM66" s="43" t="str">
        <f>IF(OR(BM65=100%,BM65=0%),"","Error-Total market shares in Year 3 must sum to 100%")</f>
        <v/>
      </c>
      <c r="BN66" s="43" t="str">
        <f t="shared" ref="BN66" si="174">IF(OR(BN65=100%,BN65=0%),"","Error-Total market shares in Year 3 must sum to 100%")</f>
        <v/>
      </c>
      <c r="BO66" s="43" t="str">
        <f t="shared" ref="BO66" si="175">IF(OR(BO65=100%,BO65=0%),"","Error-Total market shares in Year 3 must sum to 100%")</f>
        <v/>
      </c>
      <c r="BR66" s="43" t="str">
        <f>IF(OR(BR65=100%,BR65=0%),"","Error-Total market shares IN Year 1 must sum to 100%")</f>
        <v/>
      </c>
      <c r="BS66" s="43" t="str">
        <f>IF(OR(BS65=100%,BS65=0%),"","Error-Total market shares in Year 2 must sum to 100%")</f>
        <v/>
      </c>
      <c r="BT66" s="43" t="str">
        <f>IF(OR(BT65=100%,BT65=0%),"","Error-Total market shares in Year 3 must sum to 100%")</f>
        <v/>
      </c>
      <c r="BU66" s="43" t="str">
        <f t="shared" ref="BU66" si="176">IF(OR(BU65=100%,BU65=0%),"","Error-Total market shares in Year 3 must sum to 100%")</f>
        <v/>
      </c>
      <c r="BV66" s="43" t="str">
        <f t="shared" ref="BV66" si="177">IF(OR(BV65=100%,BV65=0%),"","Error-Total market shares in Year 3 must sum to 100%")</f>
        <v/>
      </c>
      <c r="BY66" s="43" t="str">
        <f>IF(OR(BY65=100%,BY65=0%),"","Error-Total market shares IN Year 1 must sum to 100%")</f>
        <v/>
      </c>
      <c r="BZ66" s="43" t="str">
        <f>IF(OR(BZ65=100%,BZ65=0%),"","Error-Total market shares in Year 2 must sum to 100%")</f>
        <v/>
      </c>
      <c r="CA66" s="43" t="str">
        <f>IF(OR(CA65=100%,CA65=0%),"","Error-Total market shares in Year 3 must sum to 100%")</f>
        <v/>
      </c>
      <c r="CB66" s="43" t="str">
        <f t="shared" ref="CB66" si="178">IF(OR(CB65=100%,CB65=0%),"","Error-Total market shares in Year 3 must sum to 100%")</f>
        <v/>
      </c>
      <c r="CC66" s="43" t="str">
        <f t="shared" ref="CC66" si="179">IF(OR(CC65=100%,CC65=0%),"","Error-Total market shares in Year 3 must sum to 100%")</f>
        <v/>
      </c>
    </row>
    <row r="67" spans="2:81" x14ac:dyDescent="0.35">
      <c r="B67" s="48" t="s">
        <v>152</v>
      </c>
    </row>
    <row r="68" spans="2:81" x14ac:dyDescent="0.35">
      <c r="B68" s="48" t="s">
        <v>154</v>
      </c>
      <c r="M68" s="48" t="s">
        <v>105</v>
      </c>
      <c r="N68" s="48" t="s">
        <v>106</v>
      </c>
      <c r="O68" s="48" t="s">
        <v>150</v>
      </c>
      <c r="P68" s="48" t="s">
        <v>108</v>
      </c>
      <c r="Q68" s="48" t="s">
        <v>109</v>
      </c>
      <c r="R68" s="48" t="s">
        <v>110</v>
      </c>
      <c r="T68" s="48" t="s">
        <v>105</v>
      </c>
      <c r="U68" s="48" t="s">
        <v>106</v>
      </c>
      <c r="V68" s="48" t="s">
        <v>150</v>
      </c>
      <c r="W68" s="48" t="s">
        <v>108</v>
      </c>
      <c r="X68" s="48" t="s">
        <v>109</v>
      </c>
      <c r="Y68" s="48" t="s">
        <v>110</v>
      </c>
      <c r="AA68" s="48" t="s">
        <v>105</v>
      </c>
      <c r="AB68" s="48" t="s">
        <v>106</v>
      </c>
      <c r="AC68" s="48" t="s">
        <v>150</v>
      </c>
      <c r="AD68" s="48" t="s">
        <v>108</v>
      </c>
      <c r="AE68" s="48" t="s">
        <v>109</v>
      </c>
      <c r="AF68" s="48" t="s">
        <v>110</v>
      </c>
      <c r="AH68" s="48" t="s">
        <v>105</v>
      </c>
      <c r="AI68" s="48" t="s">
        <v>106</v>
      </c>
      <c r="AJ68" s="48" t="s">
        <v>150</v>
      </c>
      <c r="AK68" s="48" t="s">
        <v>108</v>
      </c>
      <c r="AL68" s="48" t="s">
        <v>109</v>
      </c>
      <c r="AM68" s="48" t="s">
        <v>110</v>
      </c>
      <c r="AO68" s="48" t="s">
        <v>105</v>
      </c>
      <c r="AP68" s="48" t="s">
        <v>106</v>
      </c>
      <c r="AQ68" s="48" t="s">
        <v>150</v>
      </c>
      <c r="AR68" s="48" t="s">
        <v>108</v>
      </c>
      <c r="AS68" s="48" t="s">
        <v>109</v>
      </c>
      <c r="AT68" s="48" t="s">
        <v>110</v>
      </c>
      <c r="AV68" s="48" t="s">
        <v>105</v>
      </c>
      <c r="AW68" s="48" t="s">
        <v>106</v>
      </c>
      <c r="AX68" s="48" t="s">
        <v>150</v>
      </c>
      <c r="AY68" s="48" t="s">
        <v>108</v>
      </c>
      <c r="AZ68" s="48" t="s">
        <v>109</v>
      </c>
      <c r="BA68" s="48" t="s">
        <v>110</v>
      </c>
      <c r="BC68" s="48" t="s">
        <v>105</v>
      </c>
      <c r="BD68" s="48" t="s">
        <v>106</v>
      </c>
      <c r="BE68" s="48" t="s">
        <v>150</v>
      </c>
      <c r="BF68" s="48" t="s">
        <v>108</v>
      </c>
      <c r="BG68" s="48" t="s">
        <v>109</v>
      </c>
      <c r="BH68" s="48" t="s">
        <v>110</v>
      </c>
      <c r="BJ68" s="48" t="s">
        <v>105</v>
      </c>
      <c r="BK68" s="48" t="s">
        <v>106</v>
      </c>
      <c r="BL68" s="48" t="s">
        <v>150</v>
      </c>
      <c r="BM68" s="48" t="s">
        <v>108</v>
      </c>
      <c r="BN68" s="48" t="s">
        <v>109</v>
      </c>
      <c r="BO68" s="48" t="s">
        <v>110</v>
      </c>
      <c r="BQ68" s="48" t="s">
        <v>105</v>
      </c>
      <c r="BR68" s="48" t="s">
        <v>106</v>
      </c>
      <c r="BS68" s="48" t="s">
        <v>150</v>
      </c>
      <c r="BT68" s="48" t="s">
        <v>108</v>
      </c>
      <c r="BU68" s="48" t="s">
        <v>109</v>
      </c>
      <c r="BV68" s="48" t="s">
        <v>110</v>
      </c>
      <c r="BX68" s="48" t="s">
        <v>105</v>
      </c>
      <c r="BY68" s="48" t="s">
        <v>106</v>
      </c>
      <c r="BZ68" s="48" t="s">
        <v>150</v>
      </c>
      <c r="CA68" s="48" t="s">
        <v>108</v>
      </c>
      <c r="CB68" s="48" t="s">
        <v>109</v>
      </c>
      <c r="CC68" s="48" t="s">
        <v>110</v>
      </c>
    </row>
    <row r="69" spans="2:81" x14ac:dyDescent="0.35">
      <c r="B69" s="44" t="str">
        <f>IF(Name_DUR="","Drug Under Review",Name_DUR)</f>
        <v>Drug Under Review</v>
      </c>
      <c r="M69" s="65">
        <f>M53</f>
        <v>0</v>
      </c>
      <c r="N69" s="65">
        <f t="shared" ref="N69:N80" si="180">IF(SUM($M$35:$R$46)=0,G35,N35)</f>
        <v>0</v>
      </c>
      <c r="O69" s="65">
        <f t="shared" ref="O69:O80" si="181">IF(SUM($M$35:$R$46)=0,H35,O35)</f>
        <v>0</v>
      </c>
      <c r="P69" s="65">
        <f t="shared" ref="P69:P80" si="182">IF(SUM($M$35:$R$46)=0,I35,P35)</f>
        <v>0</v>
      </c>
      <c r="Q69" s="65">
        <f t="shared" ref="Q69:Q80" si="183">IF(SUM($M$35:$R$46)=0,J35,Q35)</f>
        <v>0</v>
      </c>
      <c r="R69" s="65">
        <f t="shared" ref="R69:R79" si="184">IF(SUM($M$35:$R$46)=0,K35,R35)</f>
        <v>0</v>
      </c>
      <c r="T69" s="65">
        <f>T53</f>
        <v>0</v>
      </c>
      <c r="U69" s="65">
        <f t="shared" ref="U69:U80" si="185">IF(SUM($T$35:$Y$46)=0,G35,U35)</f>
        <v>0</v>
      </c>
      <c r="V69" s="65">
        <f t="shared" ref="V69:V80" si="186">IF(SUM($T$35:$Y$46)=0,H35,V35)</f>
        <v>0</v>
      </c>
      <c r="W69" s="65">
        <f t="shared" ref="W69:W80" si="187">IF(SUM($T$35:$Y$46)=0,I35,W35)</f>
        <v>0</v>
      </c>
      <c r="X69" s="65">
        <f t="shared" ref="X69:X80" si="188">IF(SUM($T$35:$Y$46)=0,J35,X35)</f>
        <v>0</v>
      </c>
      <c r="Y69" s="65">
        <f t="shared" ref="Y69:Y79" si="189">IF(SUM($T$35:$Y$46)=0,K35,Y35)</f>
        <v>0</v>
      </c>
      <c r="AA69" s="65">
        <f>AA53</f>
        <v>0</v>
      </c>
      <c r="AB69" s="65">
        <f t="shared" ref="AB69:AB80" si="190">IF(SUM($AA$35:$AF$46)=0,G35,AB35)</f>
        <v>0</v>
      </c>
      <c r="AC69" s="65">
        <f t="shared" ref="AC69:AC80" si="191">IF(SUM($AA$35:$AF$46)=0,H35,AC35)</f>
        <v>0</v>
      </c>
      <c r="AD69" s="65">
        <f t="shared" ref="AD69:AD80" si="192">IF(SUM($AA$35:$AF$46)=0,I35,AD35)</f>
        <v>0</v>
      </c>
      <c r="AE69" s="65">
        <f t="shared" ref="AE69:AE80" si="193">IF(SUM($AA$35:$AF$46)=0,J35,AE35)</f>
        <v>0</v>
      </c>
      <c r="AF69" s="65">
        <f t="shared" ref="AF69:AF79" si="194">IF(SUM($AA$35:$AF$46)=0,K35,AF35)</f>
        <v>0</v>
      </c>
      <c r="AH69" s="65">
        <f>AH53</f>
        <v>0</v>
      </c>
      <c r="AI69" s="65">
        <f t="shared" ref="AI69:AI80" si="195">IF(SUM($AH$35:$AM$46)=0,G35,AI35)</f>
        <v>0</v>
      </c>
      <c r="AJ69" s="65">
        <f t="shared" ref="AJ69:AJ80" si="196">IF(SUM($AH$35:$AM$46)=0,H35,AJ35)</f>
        <v>0</v>
      </c>
      <c r="AK69" s="65">
        <f t="shared" ref="AK69:AK80" si="197">IF(SUM($AH$35:$AM$46)=0,I35,AK35)</f>
        <v>0</v>
      </c>
      <c r="AL69" s="65">
        <f t="shared" ref="AL69:AL80" si="198">IF(SUM($AH$35:$AM$46)=0,J35,AL35)</f>
        <v>0</v>
      </c>
      <c r="AM69" s="65">
        <f t="shared" ref="AM69:AM79" si="199">IF(SUM($AH$35:$AM$46)=0,K35,AM35)</f>
        <v>0</v>
      </c>
      <c r="AO69" s="65">
        <f>AO53</f>
        <v>0</v>
      </c>
      <c r="AP69" s="65">
        <f t="shared" ref="AP69:AP80" si="200">IF(SUM($AO$35:$AT$46)=0,G35,AP35)</f>
        <v>0</v>
      </c>
      <c r="AQ69" s="65">
        <f t="shared" ref="AQ69:AQ80" si="201">IF(SUM($AO$35:$AT$46)=0,H35,AQ35)</f>
        <v>0</v>
      </c>
      <c r="AR69" s="65">
        <f t="shared" ref="AR69:AR80" si="202">IF(SUM($AO$35:$AT$46)=0,I35,AR35)</f>
        <v>0</v>
      </c>
      <c r="AS69" s="65">
        <f t="shared" ref="AS69:AS80" si="203">IF(SUM($AO$35:$AT$46)=0,J35,AS35)</f>
        <v>0</v>
      </c>
      <c r="AT69" s="65">
        <f t="shared" ref="AT69:AT79" si="204">IF(SUM($AO$35:$AT$46)=0,K35,AT35)</f>
        <v>0</v>
      </c>
      <c r="AV69" s="65">
        <f>AV53</f>
        <v>0</v>
      </c>
      <c r="AW69" s="65">
        <f t="shared" ref="AW69:AW80" si="205">IF(SUM($AV$35:$BA$46)=0,G35,AW35)</f>
        <v>0</v>
      </c>
      <c r="AX69" s="65">
        <f t="shared" ref="AX69:AX80" si="206">IF(SUM($AV$35:$BA$46)=0,H35,AX35)</f>
        <v>0</v>
      </c>
      <c r="AY69" s="65">
        <f t="shared" ref="AY69:AY80" si="207">IF(SUM($AV$35:$BA$46)=0,I35,AY35)</f>
        <v>0</v>
      </c>
      <c r="AZ69" s="65">
        <f t="shared" ref="AZ69:AZ80" si="208">IF(SUM($AV$35:$BA$46)=0,J35,AZ35)</f>
        <v>0</v>
      </c>
      <c r="BA69" s="65">
        <f t="shared" ref="BA69:BA79" si="209">IF(SUM($AV$35:$BA$46)=0,K35,BA35)</f>
        <v>0</v>
      </c>
      <c r="BC69" s="65">
        <f>BC53</f>
        <v>0</v>
      </c>
      <c r="BD69" s="65">
        <f t="shared" ref="BD69:BD80" si="210">IF(SUM($BC$35:$BH$46)=0,G35,BD35)</f>
        <v>0</v>
      </c>
      <c r="BE69" s="65">
        <f t="shared" ref="BE69:BE80" si="211">IF(SUM($BC$35:$BH$46)=0,H35,BE35)</f>
        <v>0</v>
      </c>
      <c r="BF69" s="65">
        <f t="shared" ref="BF69:BF80" si="212">IF(SUM($BC$35:$BH$46)=0,I35,BF35)</f>
        <v>0</v>
      </c>
      <c r="BG69" s="65">
        <f t="shared" ref="BG69:BG80" si="213">IF(SUM($BC$35:$BH$46)=0,J35,BG35)</f>
        <v>0</v>
      </c>
      <c r="BH69" s="65">
        <f t="shared" ref="BH69:BH80" si="214">IF(SUM($BC$35:$BH$46)=0,K35,BH35)</f>
        <v>0</v>
      </c>
      <c r="BJ69" s="65">
        <f>BJ53</f>
        <v>0</v>
      </c>
      <c r="BK69" s="65">
        <f t="shared" ref="BK69:BK80" si="215">IF(SUM($BJ$35:$BO$46)=0,G35,BK35)</f>
        <v>0</v>
      </c>
      <c r="BL69" s="65">
        <f t="shared" ref="BL69:BL80" si="216">IF(SUM($BJ$35:$BO$46)=0,H35,BL35)</f>
        <v>0</v>
      </c>
      <c r="BM69" s="65">
        <f t="shared" ref="BM69:BM80" si="217">IF(SUM($BJ$35:$BO$46)=0,I35,BM35)</f>
        <v>0</v>
      </c>
      <c r="BN69" s="65">
        <f t="shared" ref="BN69:BN80" si="218">IF(SUM($BJ$35:$BO$46)=0,J35,BN35)</f>
        <v>0</v>
      </c>
      <c r="BO69" s="65">
        <f t="shared" ref="BO69:BO79" si="219">IF(SUM($BJ$35:$BO$46)=0,K35,BO35)</f>
        <v>0</v>
      </c>
      <c r="BQ69" s="65">
        <f>BQ53</f>
        <v>0</v>
      </c>
      <c r="BR69" s="65">
        <f t="shared" ref="BR69:BR80" si="220">IF(SUM($BQ$35:$BV$46)=0,G35,BR35)</f>
        <v>0</v>
      </c>
      <c r="BS69" s="65">
        <f t="shared" ref="BS69:BS80" si="221">IF(SUM($BQ$35:$BV$46)=0,H35,BS35)</f>
        <v>0</v>
      </c>
      <c r="BT69" s="65">
        <f t="shared" ref="BT69:BT80" si="222">IF(SUM($BQ$35:$BV$46)=0,I35,BT35)</f>
        <v>0</v>
      </c>
      <c r="BU69" s="65">
        <f t="shared" ref="BU69:BU80" si="223">IF(SUM($BQ$35:$BV$46)=0,J35,BU35)</f>
        <v>0</v>
      </c>
      <c r="BV69" s="65">
        <f t="shared" ref="BV69:BV79" si="224">IF(SUM($BQ$35:$BV$46)=0,K35,BV35)</f>
        <v>0</v>
      </c>
      <c r="BX69" s="65">
        <f>BX53</f>
        <v>0</v>
      </c>
      <c r="BY69" s="65">
        <f t="shared" ref="BY69:BY80" si="225">IF(SUM($BX$35:$CC$46)=0,G35,BY35)</f>
        <v>0</v>
      </c>
      <c r="BZ69" s="65">
        <f t="shared" ref="BZ69:BZ80" si="226">IF(SUM($BX$35:$CC$46)=0,H35,BZ35)</f>
        <v>0</v>
      </c>
      <c r="CA69" s="65">
        <f t="shared" ref="CA69:CA80" si="227">IF(SUM($BX$35:$CC$46)=0,I35,CA35)</f>
        <v>0</v>
      </c>
      <c r="CB69" s="65">
        <f t="shared" ref="CB69:CB80" si="228">IF(SUM($BX$35:$CC$46)=0,J35,CB35)</f>
        <v>0</v>
      </c>
      <c r="CC69" s="65">
        <f t="shared" ref="CC69:CC79" si="229">IF(SUM($BX$35:$CC$46)=0,K35,CC35)</f>
        <v>0</v>
      </c>
    </row>
    <row r="70" spans="2:81" x14ac:dyDescent="0.35">
      <c r="B70" s="44" t="s">
        <v>151</v>
      </c>
      <c r="M70" s="65">
        <f t="shared" ref="M70:M80" si="230">M54</f>
        <v>0</v>
      </c>
      <c r="N70" s="65">
        <f t="shared" ref="N70:P74" si="231">IF(SUM($M$35:$R$46)=0,G36,N36)</f>
        <v>0</v>
      </c>
      <c r="O70" s="65">
        <f t="shared" si="231"/>
        <v>0</v>
      </c>
      <c r="P70" s="65">
        <f t="shared" si="231"/>
        <v>0</v>
      </c>
      <c r="Q70" s="65">
        <f t="shared" si="183"/>
        <v>0</v>
      </c>
      <c r="R70" s="65">
        <f t="shared" si="184"/>
        <v>0</v>
      </c>
      <c r="T70" s="65">
        <f t="shared" ref="T70:T80" si="232">T54</f>
        <v>0</v>
      </c>
      <c r="U70" s="65">
        <f t="shared" ref="U70:W74" si="233">IF(SUM($T$35:$Y$46)=0,G36,U36)</f>
        <v>0</v>
      </c>
      <c r="V70" s="65">
        <f t="shared" si="233"/>
        <v>0</v>
      </c>
      <c r="W70" s="65">
        <f t="shared" si="233"/>
        <v>0</v>
      </c>
      <c r="X70" s="65">
        <f t="shared" si="188"/>
        <v>0</v>
      </c>
      <c r="Y70" s="65">
        <f t="shared" si="189"/>
        <v>0</v>
      </c>
      <c r="AA70" s="65">
        <f t="shared" ref="AA70:AA80" si="234">AA54</f>
        <v>0</v>
      </c>
      <c r="AB70" s="65">
        <f t="shared" ref="AB70:AD74" si="235">IF(SUM($AA$35:$AF$46)=0,G36,AB36)</f>
        <v>0</v>
      </c>
      <c r="AC70" s="65">
        <f t="shared" si="235"/>
        <v>0</v>
      </c>
      <c r="AD70" s="65">
        <f t="shared" si="235"/>
        <v>0</v>
      </c>
      <c r="AE70" s="65">
        <f t="shared" si="193"/>
        <v>0</v>
      </c>
      <c r="AF70" s="65">
        <f t="shared" si="194"/>
        <v>0</v>
      </c>
      <c r="AH70" s="65">
        <f t="shared" ref="AH70:AH80" si="236">AH54</f>
        <v>0</v>
      </c>
      <c r="AI70" s="65">
        <f t="shared" ref="AI70:AK74" si="237">IF(SUM($AH$35:$AM$46)=0,G36,AI36)</f>
        <v>0</v>
      </c>
      <c r="AJ70" s="65">
        <f t="shared" si="237"/>
        <v>0</v>
      </c>
      <c r="AK70" s="65">
        <f t="shared" si="237"/>
        <v>0</v>
      </c>
      <c r="AL70" s="65">
        <f t="shared" si="198"/>
        <v>0</v>
      </c>
      <c r="AM70" s="65">
        <f t="shared" si="199"/>
        <v>0</v>
      </c>
      <c r="AO70" s="65">
        <f t="shared" ref="AO70:AO80" si="238">AO54</f>
        <v>0</v>
      </c>
      <c r="AP70" s="65">
        <f t="shared" ref="AP70:AR74" si="239">IF(SUM($AO$35:$AT$46)=0,G36,AP36)</f>
        <v>0</v>
      </c>
      <c r="AQ70" s="65">
        <f t="shared" si="239"/>
        <v>0</v>
      </c>
      <c r="AR70" s="65">
        <f t="shared" si="239"/>
        <v>0</v>
      </c>
      <c r="AS70" s="65">
        <f t="shared" si="203"/>
        <v>0</v>
      </c>
      <c r="AT70" s="65">
        <f t="shared" si="204"/>
        <v>0</v>
      </c>
      <c r="AV70" s="65">
        <f t="shared" ref="AV70:AV80" si="240">AV54</f>
        <v>0</v>
      </c>
      <c r="AW70" s="65">
        <f t="shared" ref="AW70:AY74" si="241">IF(SUM($AV$35:$BA$46)=0,G36,AW36)</f>
        <v>0</v>
      </c>
      <c r="AX70" s="65">
        <f t="shared" si="241"/>
        <v>0</v>
      </c>
      <c r="AY70" s="65">
        <f t="shared" si="241"/>
        <v>0</v>
      </c>
      <c r="AZ70" s="65">
        <f t="shared" si="208"/>
        <v>0</v>
      </c>
      <c r="BA70" s="65">
        <f t="shared" si="209"/>
        <v>0</v>
      </c>
      <c r="BC70" s="65">
        <f t="shared" ref="BC70:BC80" si="242">BC54</f>
        <v>0</v>
      </c>
      <c r="BD70" s="65">
        <f t="shared" ref="BD70:BF74" si="243">IF(SUM($BC$35:$BH$46)=0,G36,BD36)</f>
        <v>0</v>
      </c>
      <c r="BE70" s="65">
        <f t="shared" si="243"/>
        <v>0</v>
      </c>
      <c r="BF70" s="65">
        <f t="shared" si="243"/>
        <v>0</v>
      </c>
      <c r="BG70" s="65">
        <f t="shared" si="213"/>
        <v>0</v>
      </c>
      <c r="BH70" s="65">
        <f t="shared" si="214"/>
        <v>0</v>
      </c>
      <c r="BJ70" s="65">
        <f t="shared" ref="BJ70:BJ80" si="244">BJ54</f>
        <v>0</v>
      </c>
      <c r="BK70" s="65">
        <f t="shared" ref="BK70:BM74" si="245">IF(SUM($BJ$35:$BO$46)=0,G36,BK36)</f>
        <v>0</v>
      </c>
      <c r="BL70" s="65">
        <f t="shared" si="245"/>
        <v>0</v>
      </c>
      <c r="BM70" s="65">
        <f t="shared" si="245"/>
        <v>0</v>
      </c>
      <c r="BN70" s="65">
        <f t="shared" si="218"/>
        <v>0</v>
      </c>
      <c r="BO70" s="65">
        <f t="shared" si="219"/>
        <v>0</v>
      </c>
      <c r="BQ70" s="65">
        <f t="shared" ref="BQ70:BQ80" si="246">BQ54</f>
        <v>0</v>
      </c>
      <c r="BR70" s="65">
        <f t="shared" ref="BR70:BT74" si="247">IF(SUM($BQ$35:$BV$46)=0,G36,BR36)</f>
        <v>0</v>
      </c>
      <c r="BS70" s="65">
        <f t="shared" si="247"/>
        <v>0</v>
      </c>
      <c r="BT70" s="65">
        <f t="shared" si="247"/>
        <v>0</v>
      </c>
      <c r="BU70" s="65">
        <f t="shared" si="223"/>
        <v>0</v>
      </c>
      <c r="BV70" s="65">
        <f t="shared" si="224"/>
        <v>0</v>
      </c>
      <c r="BX70" s="65">
        <f t="shared" ref="BX70:BX80" si="248">BX54</f>
        <v>0</v>
      </c>
      <c r="BY70" s="65">
        <f t="shared" ref="BY70:CA74" si="249">IF(SUM($BX$35:$CC$46)=0,G36,BY36)</f>
        <v>0</v>
      </c>
      <c r="BZ70" s="65">
        <f t="shared" si="249"/>
        <v>0</v>
      </c>
      <c r="CA70" s="65">
        <f t="shared" si="249"/>
        <v>0</v>
      </c>
      <c r="CB70" s="65">
        <f t="shared" si="228"/>
        <v>0</v>
      </c>
      <c r="CC70" s="65">
        <f t="shared" si="229"/>
        <v>0</v>
      </c>
    </row>
    <row r="71" spans="2:81" x14ac:dyDescent="0.35">
      <c r="B71" s="44" t="str">
        <f>IF(Namedrug1="","Drug 1",Namedrug1)</f>
        <v>Drug 1</v>
      </c>
      <c r="M71" s="65">
        <f t="shared" si="230"/>
        <v>0</v>
      </c>
      <c r="N71" s="65">
        <f t="shared" si="231"/>
        <v>0</v>
      </c>
      <c r="O71" s="65">
        <f t="shared" si="231"/>
        <v>0</v>
      </c>
      <c r="P71" s="65">
        <f t="shared" si="231"/>
        <v>0</v>
      </c>
      <c r="Q71" s="65">
        <f t="shared" si="183"/>
        <v>0</v>
      </c>
      <c r="R71" s="65">
        <f t="shared" si="184"/>
        <v>0</v>
      </c>
      <c r="T71" s="65">
        <f t="shared" si="232"/>
        <v>0</v>
      </c>
      <c r="U71" s="65">
        <f t="shared" si="233"/>
        <v>0</v>
      </c>
      <c r="V71" s="65">
        <f t="shared" si="233"/>
        <v>0</v>
      </c>
      <c r="W71" s="65">
        <f t="shared" si="233"/>
        <v>0</v>
      </c>
      <c r="X71" s="65">
        <f t="shared" si="188"/>
        <v>0</v>
      </c>
      <c r="Y71" s="65">
        <f t="shared" si="189"/>
        <v>0</v>
      </c>
      <c r="AA71" s="65">
        <f t="shared" si="234"/>
        <v>0</v>
      </c>
      <c r="AB71" s="65">
        <f t="shared" si="235"/>
        <v>0</v>
      </c>
      <c r="AC71" s="65">
        <f t="shared" si="235"/>
        <v>0</v>
      </c>
      <c r="AD71" s="65">
        <f t="shared" si="235"/>
        <v>0</v>
      </c>
      <c r="AE71" s="65">
        <f t="shared" si="193"/>
        <v>0</v>
      </c>
      <c r="AF71" s="65">
        <f t="shared" si="194"/>
        <v>0</v>
      </c>
      <c r="AH71" s="65">
        <f t="shared" si="236"/>
        <v>0</v>
      </c>
      <c r="AI71" s="65">
        <f t="shared" si="237"/>
        <v>0</v>
      </c>
      <c r="AJ71" s="65">
        <f t="shared" si="237"/>
        <v>0</v>
      </c>
      <c r="AK71" s="65">
        <f t="shared" si="237"/>
        <v>0</v>
      </c>
      <c r="AL71" s="65">
        <f t="shared" si="198"/>
        <v>0</v>
      </c>
      <c r="AM71" s="65">
        <f t="shared" si="199"/>
        <v>0</v>
      </c>
      <c r="AO71" s="65">
        <f t="shared" si="238"/>
        <v>0</v>
      </c>
      <c r="AP71" s="65">
        <f t="shared" si="239"/>
        <v>0</v>
      </c>
      <c r="AQ71" s="65">
        <f t="shared" si="239"/>
        <v>0</v>
      </c>
      <c r="AR71" s="65">
        <f t="shared" si="239"/>
        <v>0</v>
      </c>
      <c r="AS71" s="65">
        <f t="shared" si="203"/>
        <v>0</v>
      </c>
      <c r="AT71" s="65">
        <f t="shared" si="204"/>
        <v>0</v>
      </c>
      <c r="AV71" s="65">
        <f t="shared" si="240"/>
        <v>0</v>
      </c>
      <c r="AW71" s="65">
        <f t="shared" si="241"/>
        <v>0</v>
      </c>
      <c r="AX71" s="65">
        <f t="shared" si="241"/>
        <v>0</v>
      </c>
      <c r="AY71" s="65">
        <f t="shared" si="241"/>
        <v>0</v>
      </c>
      <c r="AZ71" s="65">
        <f t="shared" si="208"/>
        <v>0</v>
      </c>
      <c r="BA71" s="65">
        <f t="shared" si="209"/>
        <v>0</v>
      </c>
      <c r="BC71" s="65">
        <f t="shared" si="242"/>
        <v>0</v>
      </c>
      <c r="BD71" s="65">
        <f t="shared" si="243"/>
        <v>0</v>
      </c>
      <c r="BE71" s="65">
        <f t="shared" si="243"/>
        <v>0</v>
      </c>
      <c r="BF71" s="65">
        <f t="shared" si="243"/>
        <v>0</v>
      </c>
      <c r="BG71" s="65">
        <f t="shared" si="213"/>
        <v>0</v>
      </c>
      <c r="BH71" s="65">
        <f t="shared" si="214"/>
        <v>0</v>
      </c>
      <c r="BJ71" s="65">
        <f t="shared" si="244"/>
        <v>0</v>
      </c>
      <c r="BK71" s="65">
        <f t="shared" si="245"/>
        <v>0</v>
      </c>
      <c r="BL71" s="65">
        <f t="shared" si="245"/>
        <v>0</v>
      </c>
      <c r="BM71" s="65">
        <f t="shared" si="245"/>
        <v>0</v>
      </c>
      <c r="BN71" s="65">
        <f t="shared" si="218"/>
        <v>0</v>
      </c>
      <c r="BO71" s="65">
        <f t="shared" si="219"/>
        <v>0</v>
      </c>
      <c r="BQ71" s="65">
        <f t="shared" si="246"/>
        <v>0</v>
      </c>
      <c r="BR71" s="65">
        <f t="shared" si="247"/>
        <v>0</v>
      </c>
      <c r="BS71" s="65">
        <f t="shared" si="247"/>
        <v>0</v>
      </c>
      <c r="BT71" s="65">
        <f t="shared" si="247"/>
        <v>0</v>
      </c>
      <c r="BU71" s="65">
        <f t="shared" si="223"/>
        <v>0</v>
      </c>
      <c r="BV71" s="65">
        <f t="shared" si="224"/>
        <v>0</v>
      </c>
      <c r="BX71" s="65">
        <f t="shared" si="248"/>
        <v>0</v>
      </c>
      <c r="BY71" s="65">
        <f t="shared" si="249"/>
        <v>0</v>
      </c>
      <c r="BZ71" s="65">
        <f t="shared" si="249"/>
        <v>0</v>
      </c>
      <c r="CA71" s="65">
        <f t="shared" si="249"/>
        <v>0</v>
      </c>
      <c r="CB71" s="65">
        <f t="shared" si="228"/>
        <v>0</v>
      </c>
      <c r="CC71" s="65">
        <f t="shared" si="229"/>
        <v>0</v>
      </c>
    </row>
    <row r="72" spans="2:81" x14ac:dyDescent="0.35">
      <c r="B72" s="44" t="str">
        <f>IF(Namedrug2="","Drug 2",Namedrug2)</f>
        <v>Drug 2</v>
      </c>
      <c r="M72" s="65">
        <f t="shared" si="230"/>
        <v>0</v>
      </c>
      <c r="N72" s="65">
        <f t="shared" si="231"/>
        <v>0</v>
      </c>
      <c r="O72" s="65">
        <f t="shared" si="231"/>
        <v>0</v>
      </c>
      <c r="P72" s="65">
        <f t="shared" si="231"/>
        <v>0</v>
      </c>
      <c r="Q72" s="65">
        <f t="shared" si="183"/>
        <v>0</v>
      </c>
      <c r="R72" s="65">
        <f t="shared" si="184"/>
        <v>0</v>
      </c>
      <c r="T72" s="65">
        <f t="shared" si="232"/>
        <v>0</v>
      </c>
      <c r="U72" s="65">
        <f t="shared" si="233"/>
        <v>0</v>
      </c>
      <c r="V72" s="65">
        <f t="shared" si="233"/>
        <v>0</v>
      </c>
      <c r="W72" s="65">
        <f t="shared" si="233"/>
        <v>0</v>
      </c>
      <c r="X72" s="65">
        <f t="shared" si="188"/>
        <v>0</v>
      </c>
      <c r="Y72" s="65">
        <f>IF(SUM($T$35:$Y$46)=0,K38,Y38)</f>
        <v>0</v>
      </c>
      <c r="AA72" s="65">
        <f t="shared" si="234"/>
        <v>0</v>
      </c>
      <c r="AB72" s="65">
        <f t="shared" si="235"/>
        <v>0</v>
      </c>
      <c r="AC72" s="65">
        <f t="shared" si="235"/>
        <v>0</v>
      </c>
      <c r="AD72" s="65">
        <f t="shared" si="235"/>
        <v>0</v>
      </c>
      <c r="AE72" s="65">
        <f t="shared" si="193"/>
        <v>0</v>
      </c>
      <c r="AF72" s="65">
        <f t="shared" si="194"/>
        <v>0</v>
      </c>
      <c r="AH72" s="65">
        <f t="shared" si="236"/>
        <v>0</v>
      </c>
      <c r="AI72" s="65">
        <f t="shared" si="237"/>
        <v>0</v>
      </c>
      <c r="AJ72" s="65">
        <f t="shared" si="237"/>
        <v>0</v>
      </c>
      <c r="AK72" s="65">
        <f t="shared" si="237"/>
        <v>0</v>
      </c>
      <c r="AL72" s="65">
        <f t="shared" si="198"/>
        <v>0</v>
      </c>
      <c r="AM72" s="65">
        <f t="shared" si="199"/>
        <v>0</v>
      </c>
      <c r="AO72" s="65">
        <f t="shared" si="238"/>
        <v>0</v>
      </c>
      <c r="AP72" s="65">
        <f t="shared" si="239"/>
        <v>0</v>
      </c>
      <c r="AQ72" s="65">
        <f t="shared" si="239"/>
        <v>0</v>
      </c>
      <c r="AR72" s="65">
        <f t="shared" si="239"/>
        <v>0</v>
      </c>
      <c r="AS72" s="65">
        <f t="shared" si="203"/>
        <v>0</v>
      </c>
      <c r="AT72" s="65">
        <f t="shared" si="204"/>
        <v>0</v>
      </c>
      <c r="AV72" s="65">
        <f t="shared" si="240"/>
        <v>0</v>
      </c>
      <c r="AW72" s="65">
        <f t="shared" si="241"/>
        <v>0</v>
      </c>
      <c r="AX72" s="65">
        <f t="shared" si="241"/>
        <v>0</v>
      </c>
      <c r="AY72" s="65">
        <f t="shared" si="241"/>
        <v>0</v>
      </c>
      <c r="AZ72" s="65">
        <f t="shared" si="208"/>
        <v>0</v>
      </c>
      <c r="BA72" s="65">
        <f t="shared" si="209"/>
        <v>0</v>
      </c>
      <c r="BC72" s="65">
        <f t="shared" si="242"/>
        <v>0</v>
      </c>
      <c r="BD72" s="65">
        <f t="shared" si="243"/>
        <v>0</v>
      </c>
      <c r="BE72" s="65">
        <f t="shared" si="243"/>
        <v>0</v>
      </c>
      <c r="BF72" s="65">
        <f t="shared" si="243"/>
        <v>0</v>
      </c>
      <c r="BG72" s="65">
        <f t="shared" si="213"/>
        <v>0</v>
      </c>
      <c r="BH72" s="65">
        <f t="shared" si="214"/>
        <v>0</v>
      </c>
      <c r="BJ72" s="65">
        <f t="shared" si="244"/>
        <v>0</v>
      </c>
      <c r="BK72" s="65">
        <f t="shared" si="245"/>
        <v>0</v>
      </c>
      <c r="BL72" s="65">
        <f t="shared" si="245"/>
        <v>0</v>
      </c>
      <c r="BM72" s="65">
        <f t="shared" si="245"/>
        <v>0</v>
      </c>
      <c r="BN72" s="65">
        <f t="shared" si="218"/>
        <v>0</v>
      </c>
      <c r="BO72" s="65">
        <f t="shared" si="219"/>
        <v>0</v>
      </c>
      <c r="BQ72" s="65">
        <f t="shared" si="246"/>
        <v>0</v>
      </c>
      <c r="BR72" s="65">
        <f t="shared" si="247"/>
        <v>0</v>
      </c>
      <c r="BS72" s="65">
        <f t="shared" si="247"/>
        <v>0</v>
      </c>
      <c r="BT72" s="65">
        <f t="shared" si="247"/>
        <v>0</v>
      </c>
      <c r="BU72" s="65">
        <f t="shared" si="223"/>
        <v>0</v>
      </c>
      <c r="BV72" s="65">
        <f t="shared" si="224"/>
        <v>0</v>
      </c>
      <c r="BX72" s="65">
        <f t="shared" si="248"/>
        <v>0</v>
      </c>
      <c r="BY72" s="65">
        <f t="shared" si="249"/>
        <v>0</v>
      </c>
      <c r="BZ72" s="65">
        <f t="shared" si="249"/>
        <v>0</v>
      </c>
      <c r="CA72" s="65">
        <f t="shared" si="249"/>
        <v>0</v>
      </c>
      <c r="CB72" s="65">
        <f t="shared" si="228"/>
        <v>0</v>
      </c>
      <c r="CC72" s="65">
        <f t="shared" si="229"/>
        <v>0</v>
      </c>
    </row>
    <row r="73" spans="2:81" x14ac:dyDescent="0.35">
      <c r="B73" s="44" t="str">
        <f>IF(Namedrug3="","Drug 3",Namedrug3)</f>
        <v>Drug 3</v>
      </c>
      <c r="M73" s="65">
        <f t="shared" si="230"/>
        <v>0</v>
      </c>
      <c r="N73" s="65">
        <f t="shared" si="231"/>
        <v>0</v>
      </c>
      <c r="O73" s="65">
        <f t="shared" si="231"/>
        <v>0</v>
      </c>
      <c r="P73" s="65">
        <f t="shared" si="231"/>
        <v>0</v>
      </c>
      <c r="Q73" s="65">
        <f t="shared" si="183"/>
        <v>0</v>
      </c>
      <c r="R73" s="65">
        <f t="shared" si="184"/>
        <v>0</v>
      </c>
      <c r="T73" s="65">
        <f t="shared" si="232"/>
        <v>0</v>
      </c>
      <c r="U73" s="65">
        <f t="shared" si="233"/>
        <v>0</v>
      </c>
      <c r="V73" s="65">
        <f t="shared" si="233"/>
        <v>0</v>
      </c>
      <c r="W73" s="65">
        <f t="shared" si="233"/>
        <v>0</v>
      </c>
      <c r="X73" s="65">
        <f t="shared" si="188"/>
        <v>0</v>
      </c>
      <c r="Y73" s="65">
        <f t="shared" si="189"/>
        <v>0</v>
      </c>
      <c r="AA73" s="65">
        <f t="shared" si="234"/>
        <v>0</v>
      </c>
      <c r="AB73" s="65">
        <f t="shared" si="235"/>
        <v>0</v>
      </c>
      <c r="AC73" s="65">
        <f t="shared" si="235"/>
        <v>0</v>
      </c>
      <c r="AD73" s="65">
        <f t="shared" si="235"/>
        <v>0</v>
      </c>
      <c r="AE73" s="65">
        <f t="shared" si="193"/>
        <v>0</v>
      </c>
      <c r="AF73" s="65">
        <f t="shared" si="194"/>
        <v>0</v>
      </c>
      <c r="AH73" s="65">
        <f t="shared" si="236"/>
        <v>0</v>
      </c>
      <c r="AI73" s="65">
        <f t="shared" si="237"/>
        <v>0</v>
      </c>
      <c r="AJ73" s="65">
        <f t="shared" si="237"/>
        <v>0</v>
      </c>
      <c r="AK73" s="65">
        <f t="shared" si="237"/>
        <v>0</v>
      </c>
      <c r="AL73" s="65">
        <f t="shared" si="198"/>
        <v>0</v>
      </c>
      <c r="AM73" s="65">
        <f t="shared" si="199"/>
        <v>0</v>
      </c>
      <c r="AO73" s="65">
        <f t="shared" si="238"/>
        <v>0</v>
      </c>
      <c r="AP73" s="65">
        <f t="shared" si="239"/>
        <v>0</v>
      </c>
      <c r="AQ73" s="65">
        <f t="shared" si="239"/>
        <v>0</v>
      </c>
      <c r="AR73" s="65">
        <f t="shared" si="239"/>
        <v>0</v>
      </c>
      <c r="AS73" s="65">
        <f t="shared" si="203"/>
        <v>0</v>
      </c>
      <c r="AT73" s="65">
        <f t="shared" si="204"/>
        <v>0</v>
      </c>
      <c r="AV73" s="65">
        <f t="shared" si="240"/>
        <v>0</v>
      </c>
      <c r="AW73" s="65">
        <f t="shared" si="241"/>
        <v>0</v>
      </c>
      <c r="AX73" s="65">
        <f t="shared" si="241"/>
        <v>0</v>
      </c>
      <c r="AY73" s="65">
        <f t="shared" si="241"/>
        <v>0</v>
      </c>
      <c r="AZ73" s="65">
        <f t="shared" si="208"/>
        <v>0</v>
      </c>
      <c r="BA73" s="65">
        <f t="shared" si="209"/>
        <v>0</v>
      </c>
      <c r="BC73" s="65">
        <f t="shared" si="242"/>
        <v>0</v>
      </c>
      <c r="BD73" s="65">
        <f t="shared" si="243"/>
        <v>0</v>
      </c>
      <c r="BE73" s="65">
        <f t="shared" si="243"/>
        <v>0</v>
      </c>
      <c r="BF73" s="65">
        <f t="shared" si="243"/>
        <v>0</v>
      </c>
      <c r="BG73" s="65">
        <f t="shared" si="213"/>
        <v>0</v>
      </c>
      <c r="BH73" s="65">
        <f t="shared" si="214"/>
        <v>0</v>
      </c>
      <c r="BJ73" s="65">
        <f t="shared" si="244"/>
        <v>0</v>
      </c>
      <c r="BK73" s="65">
        <f t="shared" si="245"/>
        <v>0</v>
      </c>
      <c r="BL73" s="65">
        <f t="shared" si="245"/>
        <v>0</v>
      </c>
      <c r="BM73" s="65">
        <f t="shared" si="245"/>
        <v>0</v>
      </c>
      <c r="BN73" s="65">
        <f t="shared" si="218"/>
        <v>0</v>
      </c>
      <c r="BO73" s="65">
        <f t="shared" si="219"/>
        <v>0</v>
      </c>
      <c r="BQ73" s="65">
        <f t="shared" si="246"/>
        <v>0</v>
      </c>
      <c r="BR73" s="65">
        <f t="shared" si="247"/>
        <v>0</v>
      </c>
      <c r="BS73" s="65">
        <f t="shared" si="247"/>
        <v>0</v>
      </c>
      <c r="BT73" s="65">
        <f t="shared" si="247"/>
        <v>0</v>
      </c>
      <c r="BU73" s="65">
        <f t="shared" si="223"/>
        <v>0</v>
      </c>
      <c r="BV73" s="65">
        <f t="shared" si="224"/>
        <v>0</v>
      </c>
      <c r="BX73" s="65">
        <f t="shared" si="248"/>
        <v>0</v>
      </c>
      <c r="BY73" s="65">
        <f t="shared" si="249"/>
        <v>0</v>
      </c>
      <c r="BZ73" s="65">
        <f t="shared" si="249"/>
        <v>0</v>
      </c>
      <c r="CA73" s="65">
        <f t="shared" si="249"/>
        <v>0</v>
      </c>
      <c r="CB73" s="65">
        <f t="shared" si="228"/>
        <v>0</v>
      </c>
      <c r="CC73" s="65">
        <f t="shared" si="229"/>
        <v>0</v>
      </c>
    </row>
    <row r="74" spans="2:81" x14ac:dyDescent="0.35">
      <c r="B74" s="44" t="str">
        <f>IF(Namedrug4="","Drug 4",Namedrug4)</f>
        <v>Drug 4</v>
      </c>
      <c r="M74" s="65">
        <f t="shared" si="230"/>
        <v>0</v>
      </c>
      <c r="N74" s="65">
        <f t="shared" si="231"/>
        <v>0</v>
      </c>
      <c r="O74" s="65">
        <f t="shared" si="231"/>
        <v>0</v>
      </c>
      <c r="P74" s="65">
        <f t="shared" si="231"/>
        <v>0</v>
      </c>
      <c r="Q74" s="65">
        <f t="shared" si="183"/>
        <v>0</v>
      </c>
      <c r="R74" s="65">
        <f t="shared" si="184"/>
        <v>0</v>
      </c>
      <c r="T74" s="65">
        <f t="shared" si="232"/>
        <v>0</v>
      </c>
      <c r="U74" s="65">
        <f t="shared" si="233"/>
        <v>0</v>
      </c>
      <c r="V74" s="65">
        <f t="shared" si="233"/>
        <v>0</v>
      </c>
      <c r="W74" s="65">
        <f t="shared" si="233"/>
        <v>0</v>
      </c>
      <c r="X74" s="65">
        <f t="shared" si="188"/>
        <v>0</v>
      </c>
      <c r="Y74" s="65">
        <f t="shared" si="189"/>
        <v>0</v>
      </c>
      <c r="AA74" s="65">
        <f t="shared" si="234"/>
        <v>0</v>
      </c>
      <c r="AB74" s="65">
        <f t="shared" si="235"/>
        <v>0</v>
      </c>
      <c r="AC74" s="65">
        <f t="shared" si="235"/>
        <v>0</v>
      </c>
      <c r="AD74" s="65">
        <f t="shared" si="235"/>
        <v>0</v>
      </c>
      <c r="AE74" s="65">
        <f t="shared" si="193"/>
        <v>0</v>
      </c>
      <c r="AF74" s="65">
        <f t="shared" si="194"/>
        <v>0</v>
      </c>
      <c r="AH74" s="65">
        <f t="shared" si="236"/>
        <v>0</v>
      </c>
      <c r="AI74" s="65">
        <f t="shared" si="237"/>
        <v>0</v>
      </c>
      <c r="AJ74" s="65">
        <f t="shared" si="237"/>
        <v>0</v>
      </c>
      <c r="AK74" s="65">
        <f t="shared" si="237"/>
        <v>0</v>
      </c>
      <c r="AL74" s="65">
        <f t="shared" si="198"/>
        <v>0</v>
      </c>
      <c r="AM74" s="65">
        <f t="shared" si="199"/>
        <v>0</v>
      </c>
      <c r="AO74" s="65">
        <f t="shared" si="238"/>
        <v>0</v>
      </c>
      <c r="AP74" s="65">
        <f t="shared" si="239"/>
        <v>0</v>
      </c>
      <c r="AQ74" s="65">
        <f t="shared" si="239"/>
        <v>0</v>
      </c>
      <c r="AR74" s="65">
        <f t="shared" si="239"/>
        <v>0</v>
      </c>
      <c r="AS74" s="65">
        <f t="shared" si="203"/>
        <v>0</v>
      </c>
      <c r="AT74" s="65">
        <f t="shared" si="204"/>
        <v>0</v>
      </c>
      <c r="AV74" s="65">
        <f t="shared" si="240"/>
        <v>0</v>
      </c>
      <c r="AW74" s="65">
        <f t="shared" si="241"/>
        <v>0</v>
      </c>
      <c r="AX74" s="65">
        <f t="shared" si="241"/>
        <v>0</v>
      </c>
      <c r="AY74" s="65">
        <f t="shared" si="241"/>
        <v>0</v>
      </c>
      <c r="AZ74" s="65">
        <f t="shared" si="208"/>
        <v>0</v>
      </c>
      <c r="BA74" s="65">
        <f t="shared" si="209"/>
        <v>0</v>
      </c>
      <c r="BC74" s="65">
        <f t="shared" si="242"/>
        <v>0</v>
      </c>
      <c r="BD74" s="65">
        <f t="shared" si="243"/>
        <v>0</v>
      </c>
      <c r="BE74" s="65">
        <f t="shared" si="243"/>
        <v>0</v>
      </c>
      <c r="BF74" s="65">
        <f t="shared" si="243"/>
        <v>0</v>
      </c>
      <c r="BG74" s="65">
        <f t="shared" si="213"/>
        <v>0</v>
      </c>
      <c r="BH74" s="65">
        <f t="shared" si="214"/>
        <v>0</v>
      </c>
      <c r="BJ74" s="65">
        <f t="shared" si="244"/>
        <v>0</v>
      </c>
      <c r="BK74" s="65">
        <f t="shared" si="245"/>
        <v>0</v>
      </c>
      <c r="BL74" s="65">
        <f t="shared" si="245"/>
        <v>0</v>
      </c>
      <c r="BM74" s="65">
        <f t="shared" si="245"/>
        <v>0</v>
      </c>
      <c r="BN74" s="65">
        <f t="shared" si="218"/>
        <v>0</v>
      </c>
      <c r="BO74" s="65">
        <f t="shared" si="219"/>
        <v>0</v>
      </c>
      <c r="BQ74" s="65">
        <f t="shared" si="246"/>
        <v>0</v>
      </c>
      <c r="BR74" s="65">
        <f t="shared" si="247"/>
        <v>0</v>
      </c>
      <c r="BS74" s="65">
        <f t="shared" si="247"/>
        <v>0</v>
      </c>
      <c r="BT74" s="65">
        <f t="shared" si="247"/>
        <v>0</v>
      </c>
      <c r="BU74" s="65">
        <f t="shared" si="223"/>
        <v>0</v>
      </c>
      <c r="BV74" s="65">
        <f t="shared" si="224"/>
        <v>0</v>
      </c>
      <c r="BX74" s="65">
        <f t="shared" si="248"/>
        <v>0</v>
      </c>
      <c r="BY74" s="65">
        <f t="shared" si="249"/>
        <v>0</v>
      </c>
      <c r="BZ74" s="65">
        <f t="shared" si="249"/>
        <v>0</v>
      </c>
      <c r="CA74" s="65">
        <f t="shared" si="249"/>
        <v>0</v>
      </c>
      <c r="CB74" s="65">
        <f t="shared" si="228"/>
        <v>0</v>
      </c>
      <c r="CC74" s="65">
        <f t="shared" si="229"/>
        <v>0</v>
      </c>
    </row>
    <row r="75" spans="2:81" x14ac:dyDescent="0.35">
      <c r="B75" s="44" t="str">
        <f>IF(Namedrug5="","Drug 5",Namedrug5)</f>
        <v>Drug 5</v>
      </c>
      <c r="M75" s="65">
        <f t="shared" si="230"/>
        <v>0</v>
      </c>
      <c r="N75" s="65">
        <f t="shared" si="180"/>
        <v>0</v>
      </c>
      <c r="O75" s="65">
        <f t="shared" si="181"/>
        <v>0</v>
      </c>
      <c r="P75" s="65">
        <f t="shared" si="182"/>
        <v>0</v>
      </c>
      <c r="Q75" s="65">
        <f t="shared" si="183"/>
        <v>0</v>
      </c>
      <c r="R75" s="65">
        <f t="shared" si="184"/>
        <v>0</v>
      </c>
      <c r="T75" s="65">
        <f t="shared" si="232"/>
        <v>0</v>
      </c>
      <c r="U75" s="65">
        <f t="shared" si="185"/>
        <v>0</v>
      </c>
      <c r="V75" s="65">
        <f t="shared" si="186"/>
        <v>0</v>
      </c>
      <c r="W75" s="65">
        <f t="shared" si="187"/>
        <v>0</v>
      </c>
      <c r="X75" s="65">
        <f t="shared" si="188"/>
        <v>0</v>
      </c>
      <c r="Y75" s="65">
        <f t="shared" si="189"/>
        <v>0</v>
      </c>
      <c r="AA75" s="65">
        <f t="shared" si="234"/>
        <v>0</v>
      </c>
      <c r="AB75" s="65">
        <f t="shared" si="190"/>
        <v>0</v>
      </c>
      <c r="AC75" s="65">
        <f t="shared" si="191"/>
        <v>0</v>
      </c>
      <c r="AD75" s="65">
        <f t="shared" si="192"/>
        <v>0</v>
      </c>
      <c r="AE75" s="65">
        <f t="shared" si="193"/>
        <v>0</v>
      </c>
      <c r="AF75" s="65">
        <f t="shared" si="194"/>
        <v>0</v>
      </c>
      <c r="AH75" s="65">
        <f t="shared" si="236"/>
        <v>0</v>
      </c>
      <c r="AI75" s="65">
        <f t="shared" si="195"/>
        <v>0</v>
      </c>
      <c r="AJ75" s="65">
        <f t="shared" si="196"/>
        <v>0</v>
      </c>
      <c r="AK75" s="65">
        <f t="shared" si="197"/>
        <v>0</v>
      </c>
      <c r="AL75" s="65">
        <f t="shared" si="198"/>
        <v>0</v>
      </c>
      <c r="AM75" s="65">
        <f t="shared" si="199"/>
        <v>0</v>
      </c>
      <c r="AO75" s="65">
        <f t="shared" si="238"/>
        <v>0</v>
      </c>
      <c r="AP75" s="65">
        <f t="shared" si="200"/>
        <v>0</v>
      </c>
      <c r="AQ75" s="65">
        <f t="shared" si="201"/>
        <v>0</v>
      </c>
      <c r="AR75" s="65">
        <f t="shared" si="202"/>
        <v>0</v>
      </c>
      <c r="AS75" s="65">
        <f t="shared" si="203"/>
        <v>0</v>
      </c>
      <c r="AT75" s="65">
        <f t="shared" si="204"/>
        <v>0</v>
      </c>
      <c r="AV75" s="65">
        <f t="shared" si="240"/>
        <v>0</v>
      </c>
      <c r="AW75" s="65">
        <f t="shared" si="205"/>
        <v>0</v>
      </c>
      <c r="AX75" s="65">
        <f t="shared" si="206"/>
        <v>0</v>
      </c>
      <c r="AY75" s="65">
        <f t="shared" si="207"/>
        <v>0</v>
      </c>
      <c r="AZ75" s="65">
        <f t="shared" si="208"/>
        <v>0</v>
      </c>
      <c r="BA75" s="65">
        <f t="shared" si="209"/>
        <v>0</v>
      </c>
      <c r="BC75" s="65">
        <f t="shared" si="242"/>
        <v>0</v>
      </c>
      <c r="BD75" s="65">
        <f t="shared" si="210"/>
        <v>0</v>
      </c>
      <c r="BE75" s="65">
        <f t="shared" si="211"/>
        <v>0</v>
      </c>
      <c r="BF75" s="65">
        <f t="shared" si="212"/>
        <v>0</v>
      </c>
      <c r="BG75" s="65">
        <f t="shared" si="213"/>
        <v>0</v>
      </c>
      <c r="BH75" s="65">
        <f t="shared" si="214"/>
        <v>0</v>
      </c>
      <c r="BJ75" s="65">
        <f t="shared" si="244"/>
        <v>0</v>
      </c>
      <c r="BK75" s="65">
        <f t="shared" si="215"/>
        <v>0</v>
      </c>
      <c r="BL75" s="65">
        <f t="shared" si="216"/>
        <v>0</v>
      </c>
      <c r="BM75" s="65">
        <f t="shared" si="217"/>
        <v>0</v>
      </c>
      <c r="BN75" s="65">
        <f t="shared" si="218"/>
        <v>0</v>
      </c>
      <c r="BO75" s="65">
        <f t="shared" si="219"/>
        <v>0</v>
      </c>
      <c r="BQ75" s="65">
        <f t="shared" si="246"/>
        <v>0</v>
      </c>
      <c r="BR75" s="65">
        <f t="shared" si="220"/>
        <v>0</v>
      </c>
      <c r="BS75" s="65">
        <f t="shared" si="221"/>
        <v>0</v>
      </c>
      <c r="BT75" s="65">
        <f t="shared" si="222"/>
        <v>0</v>
      </c>
      <c r="BU75" s="65">
        <f t="shared" si="223"/>
        <v>0</v>
      </c>
      <c r="BV75" s="65">
        <f t="shared" si="224"/>
        <v>0</v>
      </c>
      <c r="BX75" s="65">
        <f t="shared" si="248"/>
        <v>0</v>
      </c>
      <c r="BY75" s="65">
        <f t="shared" si="225"/>
        <v>0</v>
      </c>
      <c r="BZ75" s="65">
        <f t="shared" si="226"/>
        <v>0</v>
      </c>
      <c r="CA75" s="65">
        <f t="shared" si="227"/>
        <v>0</v>
      </c>
      <c r="CB75" s="65">
        <f t="shared" si="228"/>
        <v>0</v>
      </c>
      <c r="CC75" s="65">
        <f t="shared" si="229"/>
        <v>0</v>
      </c>
    </row>
    <row r="76" spans="2:81" x14ac:dyDescent="0.35">
      <c r="B76" s="44" t="str">
        <f>IF(Namedrug6="","Drug 6",Namedrug6)</f>
        <v>Drug 6</v>
      </c>
      <c r="M76" s="65">
        <f t="shared" si="230"/>
        <v>0</v>
      </c>
      <c r="N76" s="65">
        <f t="shared" si="180"/>
        <v>0</v>
      </c>
      <c r="O76" s="65">
        <f t="shared" si="181"/>
        <v>0</v>
      </c>
      <c r="P76" s="65">
        <f t="shared" si="182"/>
        <v>0</v>
      </c>
      <c r="Q76" s="65">
        <f t="shared" si="183"/>
        <v>0</v>
      </c>
      <c r="R76" s="65">
        <f t="shared" si="184"/>
        <v>0</v>
      </c>
      <c r="T76" s="65">
        <f t="shared" si="232"/>
        <v>0</v>
      </c>
      <c r="U76" s="65">
        <f t="shared" si="185"/>
        <v>0</v>
      </c>
      <c r="V76" s="65">
        <f t="shared" si="186"/>
        <v>0</v>
      </c>
      <c r="W76" s="65">
        <f t="shared" si="187"/>
        <v>0</v>
      </c>
      <c r="X76" s="65">
        <f t="shared" si="188"/>
        <v>0</v>
      </c>
      <c r="Y76" s="65">
        <f t="shared" si="189"/>
        <v>0</v>
      </c>
      <c r="AA76" s="65">
        <f t="shared" si="234"/>
        <v>0</v>
      </c>
      <c r="AB76" s="65">
        <f t="shared" si="190"/>
        <v>0</v>
      </c>
      <c r="AC76" s="65">
        <f t="shared" si="191"/>
        <v>0</v>
      </c>
      <c r="AD76" s="65">
        <f t="shared" si="192"/>
        <v>0</v>
      </c>
      <c r="AE76" s="65">
        <f t="shared" si="193"/>
        <v>0</v>
      </c>
      <c r="AF76" s="65">
        <f t="shared" si="194"/>
        <v>0</v>
      </c>
      <c r="AH76" s="65">
        <f t="shared" si="236"/>
        <v>0</v>
      </c>
      <c r="AI76" s="65">
        <f t="shared" si="195"/>
        <v>0</v>
      </c>
      <c r="AJ76" s="65">
        <f t="shared" si="196"/>
        <v>0</v>
      </c>
      <c r="AK76" s="65">
        <f t="shared" si="197"/>
        <v>0</v>
      </c>
      <c r="AL76" s="65">
        <f t="shared" si="198"/>
        <v>0</v>
      </c>
      <c r="AM76" s="65">
        <f t="shared" si="199"/>
        <v>0</v>
      </c>
      <c r="AO76" s="65">
        <f t="shared" si="238"/>
        <v>0</v>
      </c>
      <c r="AP76" s="65">
        <f t="shared" si="200"/>
        <v>0</v>
      </c>
      <c r="AQ76" s="65">
        <f t="shared" si="201"/>
        <v>0</v>
      </c>
      <c r="AR76" s="65">
        <f t="shared" si="202"/>
        <v>0</v>
      </c>
      <c r="AS76" s="65">
        <f t="shared" si="203"/>
        <v>0</v>
      </c>
      <c r="AT76" s="65">
        <f t="shared" si="204"/>
        <v>0</v>
      </c>
      <c r="AV76" s="65">
        <f t="shared" si="240"/>
        <v>0</v>
      </c>
      <c r="AW76" s="65">
        <f t="shared" si="205"/>
        <v>0</v>
      </c>
      <c r="AX76" s="65">
        <f t="shared" si="206"/>
        <v>0</v>
      </c>
      <c r="AY76" s="65">
        <f t="shared" si="207"/>
        <v>0</v>
      </c>
      <c r="AZ76" s="65">
        <f t="shared" si="208"/>
        <v>0</v>
      </c>
      <c r="BA76" s="65">
        <f t="shared" si="209"/>
        <v>0</v>
      </c>
      <c r="BC76" s="65">
        <f t="shared" si="242"/>
        <v>0</v>
      </c>
      <c r="BD76" s="65">
        <f t="shared" si="210"/>
        <v>0</v>
      </c>
      <c r="BE76" s="65">
        <f t="shared" si="211"/>
        <v>0</v>
      </c>
      <c r="BF76" s="65">
        <f t="shared" si="212"/>
        <v>0</v>
      </c>
      <c r="BG76" s="65">
        <f t="shared" si="213"/>
        <v>0</v>
      </c>
      <c r="BH76" s="65">
        <f t="shared" si="214"/>
        <v>0</v>
      </c>
      <c r="BJ76" s="65">
        <f t="shared" si="244"/>
        <v>0</v>
      </c>
      <c r="BK76" s="65">
        <f t="shared" si="215"/>
        <v>0</v>
      </c>
      <c r="BL76" s="65">
        <f t="shared" si="216"/>
        <v>0</v>
      </c>
      <c r="BM76" s="65">
        <f t="shared" si="217"/>
        <v>0</v>
      </c>
      <c r="BN76" s="65">
        <f t="shared" si="218"/>
        <v>0</v>
      </c>
      <c r="BO76" s="65">
        <f t="shared" si="219"/>
        <v>0</v>
      </c>
      <c r="BQ76" s="65">
        <f t="shared" si="246"/>
        <v>0</v>
      </c>
      <c r="BR76" s="65">
        <f t="shared" si="220"/>
        <v>0</v>
      </c>
      <c r="BS76" s="65">
        <f t="shared" si="221"/>
        <v>0</v>
      </c>
      <c r="BT76" s="65">
        <f t="shared" si="222"/>
        <v>0</v>
      </c>
      <c r="BU76" s="65">
        <f t="shared" si="223"/>
        <v>0</v>
      </c>
      <c r="BV76" s="65">
        <f t="shared" si="224"/>
        <v>0</v>
      </c>
      <c r="BX76" s="65">
        <f t="shared" si="248"/>
        <v>0</v>
      </c>
      <c r="BY76" s="65">
        <f t="shared" si="225"/>
        <v>0</v>
      </c>
      <c r="BZ76" s="65">
        <f t="shared" si="226"/>
        <v>0</v>
      </c>
      <c r="CA76" s="65">
        <f t="shared" si="227"/>
        <v>0</v>
      </c>
      <c r="CB76" s="65">
        <f t="shared" si="228"/>
        <v>0</v>
      </c>
      <c r="CC76" s="65">
        <f t="shared" si="229"/>
        <v>0</v>
      </c>
    </row>
    <row r="77" spans="2:81" x14ac:dyDescent="0.35">
      <c r="B77" s="44" t="str">
        <f>IF(Namedrug7="","Drug 7",Namedrug7)</f>
        <v>Drug 7</v>
      </c>
      <c r="M77" s="65">
        <f t="shared" si="230"/>
        <v>0</v>
      </c>
      <c r="N77" s="65">
        <f t="shared" si="180"/>
        <v>0</v>
      </c>
      <c r="O77" s="65">
        <f t="shared" si="181"/>
        <v>0</v>
      </c>
      <c r="P77" s="65">
        <f t="shared" si="182"/>
        <v>0</v>
      </c>
      <c r="Q77" s="65">
        <f t="shared" si="183"/>
        <v>0</v>
      </c>
      <c r="R77" s="65">
        <f t="shared" si="184"/>
        <v>0</v>
      </c>
      <c r="T77" s="65">
        <f t="shared" si="232"/>
        <v>0</v>
      </c>
      <c r="U77" s="65">
        <f t="shared" si="185"/>
        <v>0</v>
      </c>
      <c r="V77" s="65">
        <f t="shared" si="186"/>
        <v>0</v>
      </c>
      <c r="W77" s="65">
        <f t="shared" si="187"/>
        <v>0</v>
      </c>
      <c r="X77" s="65">
        <f t="shared" si="188"/>
        <v>0</v>
      </c>
      <c r="Y77" s="65">
        <f t="shared" si="189"/>
        <v>0</v>
      </c>
      <c r="AA77" s="65">
        <f t="shared" si="234"/>
        <v>0</v>
      </c>
      <c r="AB77" s="65">
        <f t="shared" si="190"/>
        <v>0</v>
      </c>
      <c r="AC77" s="65">
        <f t="shared" si="191"/>
        <v>0</v>
      </c>
      <c r="AD77" s="65">
        <f t="shared" si="192"/>
        <v>0</v>
      </c>
      <c r="AE77" s="65">
        <f t="shared" si="193"/>
        <v>0</v>
      </c>
      <c r="AF77" s="65">
        <f t="shared" si="194"/>
        <v>0</v>
      </c>
      <c r="AH77" s="65">
        <f t="shared" si="236"/>
        <v>0</v>
      </c>
      <c r="AI77" s="65">
        <f t="shared" si="195"/>
        <v>0</v>
      </c>
      <c r="AJ77" s="65">
        <f t="shared" si="196"/>
        <v>0</v>
      </c>
      <c r="AK77" s="65">
        <f t="shared" si="197"/>
        <v>0</v>
      </c>
      <c r="AL77" s="65">
        <f t="shared" si="198"/>
        <v>0</v>
      </c>
      <c r="AM77" s="65">
        <f t="shared" si="199"/>
        <v>0</v>
      </c>
      <c r="AO77" s="65">
        <f t="shared" si="238"/>
        <v>0</v>
      </c>
      <c r="AP77" s="65">
        <f t="shared" si="200"/>
        <v>0</v>
      </c>
      <c r="AQ77" s="65">
        <f t="shared" si="201"/>
        <v>0</v>
      </c>
      <c r="AR77" s="65">
        <f t="shared" si="202"/>
        <v>0</v>
      </c>
      <c r="AS77" s="65">
        <f t="shared" si="203"/>
        <v>0</v>
      </c>
      <c r="AT77" s="65">
        <f t="shared" si="204"/>
        <v>0</v>
      </c>
      <c r="AV77" s="65">
        <f t="shared" si="240"/>
        <v>0</v>
      </c>
      <c r="AW77" s="65">
        <f t="shared" si="205"/>
        <v>0</v>
      </c>
      <c r="AX77" s="65">
        <f t="shared" si="206"/>
        <v>0</v>
      </c>
      <c r="AY77" s="65">
        <f t="shared" si="207"/>
        <v>0</v>
      </c>
      <c r="AZ77" s="65">
        <f t="shared" si="208"/>
        <v>0</v>
      </c>
      <c r="BA77" s="65">
        <f t="shared" si="209"/>
        <v>0</v>
      </c>
      <c r="BC77" s="65">
        <f t="shared" si="242"/>
        <v>0</v>
      </c>
      <c r="BD77" s="65">
        <f t="shared" si="210"/>
        <v>0</v>
      </c>
      <c r="BE77" s="65">
        <f t="shared" si="211"/>
        <v>0</v>
      </c>
      <c r="BF77" s="65">
        <f t="shared" si="212"/>
        <v>0</v>
      </c>
      <c r="BG77" s="65">
        <f t="shared" si="213"/>
        <v>0</v>
      </c>
      <c r="BH77" s="65">
        <f t="shared" si="214"/>
        <v>0</v>
      </c>
      <c r="BJ77" s="65">
        <f t="shared" si="244"/>
        <v>0</v>
      </c>
      <c r="BK77" s="65">
        <f t="shared" si="215"/>
        <v>0</v>
      </c>
      <c r="BL77" s="65">
        <f t="shared" si="216"/>
        <v>0</v>
      </c>
      <c r="BM77" s="65">
        <f t="shared" si="217"/>
        <v>0</v>
      </c>
      <c r="BN77" s="65">
        <f t="shared" si="218"/>
        <v>0</v>
      </c>
      <c r="BO77" s="65">
        <f t="shared" si="219"/>
        <v>0</v>
      </c>
      <c r="BQ77" s="65">
        <f t="shared" si="246"/>
        <v>0</v>
      </c>
      <c r="BR77" s="65">
        <f t="shared" si="220"/>
        <v>0</v>
      </c>
      <c r="BS77" s="65">
        <f t="shared" si="221"/>
        <v>0</v>
      </c>
      <c r="BT77" s="65">
        <f t="shared" si="222"/>
        <v>0</v>
      </c>
      <c r="BU77" s="65">
        <f t="shared" si="223"/>
        <v>0</v>
      </c>
      <c r="BV77" s="65">
        <f t="shared" si="224"/>
        <v>0</v>
      </c>
      <c r="BX77" s="65">
        <f t="shared" si="248"/>
        <v>0</v>
      </c>
      <c r="BY77" s="65">
        <f t="shared" si="225"/>
        <v>0</v>
      </c>
      <c r="BZ77" s="65">
        <f t="shared" si="226"/>
        <v>0</v>
      </c>
      <c r="CA77" s="65">
        <f t="shared" si="227"/>
        <v>0</v>
      </c>
      <c r="CB77" s="65">
        <f t="shared" si="228"/>
        <v>0</v>
      </c>
      <c r="CC77" s="65">
        <f t="shared" si="229"/>
        <v>0</v>
      </c>
    </row>
    <row r="78" spans="2:81" x14ac:dyDescent="0.35">
      <c r="B78" s="44" t="str">
        <f>IF(Namedrug8="","Drug 8",Namedrug8)</f>
        <v>Drug 8</v>
      </c>
      <c r="M78" s="65">
        <f t="shared" si="230"/>
        <v>0</v>
      </c>
      <c r="N78" s="65">
        <f t="shared" si="180"/>
        <v>0</v>
      </c>
      <c r="O78" s="65">
        <f t="shared" si="181"/>
        <v>0</v>
      </c>
      <c r="P78" s="65">
        <f t="shared" si="182"/>
        <v>0</v>
      </c>
      <c r="Q78" s="65">
        <f t="shared" si="183"/>
        <v>0</v>
      </c>
      <c r="R78" s="65">
        <f t="shared" si="184"/>
        <v>0</v>
      </c>
      <c r="T78" s="65">
        <f t="shared" si="232"/>
        <v>0</v>
      </c>
      <c r="U78" s="65">
        <f t="shared" si="185"/>
        <v>0</v>
      </c>
      <c r="V78" s="65">
        <f t="shared" si="186"/>
        <v>0</v>
      </c>
      <c r="W78" s="65">
        <f t="shared" si="187"/>
        <v>0</v>
      </c>
      <c r="X78" s="65">
        <f t="shared" si="188"/>
        <v>0</v>
      </c>
      <c r="Y78" s="65">
        <f t="shared" si="189"/>
        <v>0</v>
      </c>
      <c r="AA78" s="65">
        <f t="shared" si="234"/>
        <v>0</v>
      </c>
      <c r="AB78" s="65">
        <f t="shared" si="190"/>
        <v>0</v>
      </c>
      <c r="AC78" s="65">
        <f t="shared" si="191"/>
        <v>0</v>
      </c>
      <c r="AD78" s="65">
        <f t="shared" si="192"/>
        <v>0</v>
      </c>
      <c r="AE78" s="65">
        <f t="shared" si="193"/>
        <v>0</v>
      </c>
      <c r="AF78" s="65">
        <f t="shared" si="194"/>
        <v>0</v>
      </c>
      <c r="AH78" s="65">
        <f t="shared" si="236"/>
        <v>0</v>
      </c>
      <c r="AI78" s="65">
        <f t="shared" si="195"/>
        <v>0</v>
      </c>
      <c r="AJ78" s="65">
        <f t="shared" si="196"/>
        <v>0</v>
      </c>
      <c r="AK78" s="65">
        <f t="shared" si="197"/>
        <v>0</v>
      </c>
      <c r="AL78" s="65">
        <f t="shared" si="198"/>
        <v>0</v>
      </c>
      <c r="AM78" s="65">
        <f t="shared" si="199"/>
        <v>0</v>
      </c>
      <c r="AO78" s="65">
        <f t="shared" si="238"/>
        <v>0</v>
      </c>
      <c r="AP78" s="65">
        <f t="shared" si="200"/>
        <v>0</v>
      </c>
      <c r="AQ78" s="65">
        <f t="shared" si="201"/>
        <v>0</v>
      </c>
      <c r="AR78" s="65">
        <f t="shared" si="202"/>
        <v>0</v>
      </c>
      <c r="AS78" s="65">
        <f t="shared" si="203"/>
        <v>0</v>
      </c>
      <c r="AT78" s="65">
        <f t="shared" si="204"/>
        <v>0</v>
      </c>
      <c r="AV78" s="65">
        <f t="shared" si="240"/>
        <v>0</v>
      </c>
      <c r="AW78" s="65">
        <f t="shared" si="205"/>
        <v>0</v>
      </c>
      <c r="AX78" s="65">
        <f t="shared" si="206"/>
        <v>0</v>
      </c>
      <c r="AY78" s="65">
        <f t="shared" si="207"/>
        <v>0</v>
      </c>
      <c r="AZ78" s="65">
        <f t="shared" si="208"/>
        <v>0</v>
      </c>
      <c r="BA78" s="65">
        <f t="shared" si="209"/>
        <v>0</v>
      </c>
      <c r="BC78" s="65">
        <f t="shared" si="242"/>
        <v>0</v>
      </c>
      <c r="BD78" s="65">
        <f t="shared" si="210"/>
        <v>0</v>
      </c>
      <c r="BE78" s="65">
        <f t="shared" si="211"/>
        <v>0</v>
      </c>
      <c r="BF78" s="65">
        <f t="shared" si="212"/>
        <v>0</v>
      </c>
      <c r="BG78" s="65">
        <f t="shared" si="213"/>
        <v>0</v>
      </c>
      <c r="BH78" s="65">
        <f t="shared" si="214"/>
        <v>0</v>
      </c>
      <c r="BJ78" s="65">
        <f t="shared" si="244"/>
        <v>0</v>
      </c>
      <c r="BK78" s="65">
        <f t="shared" si="215"/>
        <v>0</v>
      </c>
      <c r="BL78" s="65">
        <f t="shared" si="216"/>
        <v>0</v>
      </c>
      <c r="BM78" s="65">
        <f t="shared" si="217"/>
        <v>0</v>
      </c>
      <c r="BN78" s="65">
        <f t="shared" si="218"/>
        <v>0</v>
      </c>
      <c r="BO78" s="65">
        <f t="shared" si="219"/>
        <v>0</v>
      </c>
      <c r="BQ78" s="65">
        <f t="shared" si="246"/>
        <v>0</v>
      </c>
      <c r="BR78" s="65">
        <f t="shared" si="220"/>
        <v>0</v>
      </c>
      <c r="BS78" s="65">
        <f t="shared" si="221"/>
        <v>0</v>
      </c>
      <c r="BT78" s="65">
        <f t="shared" si="222"/>
        <v>0</v>
      </c>
      <c r="BU78" s="65">
        <f t="shared" si="223"/>
        <v>0</v>
      </c>
      <c r="BV78" s="65">
        <f t="shared" si="224"/>
        <v>0</v>
      </c>
      <c r="BX78" s="65">
        <f t="shared" si="248"/>
        <v>0</v>
      </c>
      <c r="BY78" s="65">
        <f t="shared" si="225"/>
        <v>0</v>
      </c>
      <c r="BZ78" s="65">
        <f t="shared" si="226"/>
        <v>0</v>
      </c>
      <c r="CA78" s="65">
        <f t="shared" si="227"/>
        <v>0</v>
      </c>
      <c r="CB78" s="65">
        <f t="shared" si="228"/>
        <v>0</v>
      </c>
      <c r="CC78" s="65">
        <f t="shared" si="229"/>
        <v>0</v>
      </c>
    </row>
    <row r="79" spans="2:81" x14ac:dyDescent="0.35">
      <c r="B79" s="44" t="str">
        <f>IF(Namedrug9="","Drug 9",Namedrug9)</f>
        <v>Drug 9</v>
      </c>
      <c r="M79" s="65">
        <f t="shared" si="230"/>
        <v>0</v>
      </c>
      <c r="N79" s="65">
        <f t="shared" si="180"/>
        <v>0</v>
      </c>
      <c r="O79" s="65">
        <f t="shared" si="181"/>
        <v>0</v>
      </c>
      <c r="P79" s="65">
        <f t="shared" si="182"/>
        <v>0</v>
      </c>
      <c r="Q79" s="65">
        <f t="shared" si="183"/>
        <v>0</v>
      </c>
      <c r="R79" s="65">
        <f t="shared" si="184"/>
        <v>0</v>
      </c>
      <c r="T79" s="65">
        <f t="shared" si="232"/>
        <v>0</v>
      </c>
      <c r="U79" s="65">
        <f t="shared" si="185"/>
        <v>0</v>
      </c>
      <c r="V79" s="65">
        <f t="shared" si="186"/>
        <v>0</v>
      </c>
      <c r="W79" s="65">
        <f t="shared" si="187"/>
        <v>0</v>
      </c>
      <c r="X79" s="65">
        <f t="shared" si="188"/>
        <v>0</v>
      </c>
      <c r="Y79" s="65">
        <f t="shared" si="189"/>
        <v>0</v>
      </c>
      <c r="AA79" s="65">
        <f t="shared" si="234"/>
        <v>0</v>
      </c>
      <c r="AB79" s="65">
        <f t="shared" si="190"/>
        <v>0</v>
      </c>
      <c r="AC79" s="65">
        <f t="shared" si="191"/>
        <v>0</v>
      </c>
      <c r="AD79" s="65">
        <f t="shared" si="192"/>
        <v>0</v>
      </c>
      <c r="AE79" s="65">
        <f t="shared" si="193"/>
        <v>0</v>
      </c>
      <c r="AF79" s="65">
        <f t="shared" si="194"/>
        <v>0</v>
      </c>
      <c r="AH79" s="65">
        <f t="shared" si="236"/>
        <v>0</v>
      </c>
      <c r="AI79" s="65">
        <f t="shared" si="195"/>
        <v>0</v>
      </c>
      <c r="AJ79" s="65">
        <f t="shared" si="196"/>
        <v>0</v>
      </c>
      <c r="AK79" s="65">
        <f t="shared" si="197"/>
        <v>0</v>
      </c>
      <c r="AL79" s="65">
        <f t="shared" si="198"/>
        <v>0</v>
      </c>
      <c r="AM79" s="65">
        <f t="shared" si="199"/>
        <v>0</v>
      </c>
      <c r="AO79" s="65">
        <f t="shared" si="238"/>
        <v>0</v>
      </c>
      <c r="AP79" s="65">
        <f t="shared" si="200"/>
        <v>0</v>
      </c>
      <c r="AQ79" s="65">
        <f t="shared" si="201"/>
        <v>0</v>
      </c>
      <c r="AR79" s="65">
        <f t="shared" si="202"/>
        <v>0</v>
      </c>
      <c r="AS79" s="65">
        <f t="shared" si="203"/>
        <v>0</v>
      </c>
      <c r="AT79" s="65">
        <f t="shared" si="204"/>
        <v>0</v>
      </c>
      <c r="AV79" s="65">
        <f t="shared" si="240"/>
        <v>0</v>
      </c>
      <c r="AW79" s="65">
        <f t="shared" si="205"/>
        <v>0</v>
      </c>
      <c r="AX79" s="65">
        <f t="shared" si="206"/>
        <v>0</v>
      </c>
      <c r="AY79" s="65">
        <f t="shared" si="207"/>
        <v>0</v>
      </c>
      <c r="AZ79" s="65">
        <f t="shared" si="208"/>
        <v>0</v>
      </c>
      <c r="BA79" s="65">
        <f t="shared" si="209"/>
        <v>0</v>
      </c>
      <c r="BC79" s="65">
        <f t="shared" si="242"/>
        <v>0</v>
      </c>
      <c r="BD79" s="65">
        <f t="shared" si="210"/>
        <v>0</v>
      </c>
      <c r="BE79" s="65">
        <f t="shared" si="211"/>
        <v>0</v>
      </c>
      <c r="BF79" s="65">
        <f t="shared" si="212"/>
        <v>0</v>
      </c>
      <c r="BG79" s="65">
        <f t="shared" si="213"/>
        <v>0</v>
      </c>
      <c r="BH79" s="65">
        <f t="shared" si="214"/>
        <v>0</v>
      </c>
      <c r="BJ79" s="65">
        <f t="shared" si="244"/>
        <v>0</v>
      </c>
      <c r="BK79" s="65">
        <f t="shared" si="215"/>
        <v>0</v>
      </c>
      <c r="BL79" s="65">
        <f t="shared" si="216"/>
        <v>0</v>
      </c>
      <c r="BM79" s="65">
        <f t="shared" si="217"/>
        <v>0</v>
      </c>
      <c r="BN79" s="65">
        <f t="shared" si="218"/>
        <v>0</v>
      </c>
      <c r="BO79" s="65">
        <f t="shared" si="219"/>
        <v>0</v>
      </c>
      <c r="BQ79" s="65">
        <f t="shared" si="246"/>
        <v>0</v>
      </c>
      <c r="BR79" s="65">
        <f t="shared" si="220"/>
        <v>0</v>
      </c>
      <c r="BS79" s="65">
        <f t="shared" si="221"/>
        <v>0</v>
      </c>
      <c r="BT79" s="65">
        <f t="shared" si="222"/>
        <v>0</v>
      </c>
      <c r="BU79" s="65">
        <f t="shared" si="223"/>
        <v>0</v>
      </c>
      <c r="BV79" s="65">
        <f t="shared" si="224"/>
        <v>0</v>
      </c>
      <c r="BX79" s="65">
        <f t="shared" si="248"/>
        <v>0</v>
      </c>
      <c r="BY79" s="65">
        <f t="shared" si="225"/>
        <v>0</v>
      </c>
      <c r="BZ79" s="65">
        <f t="shared" si="226"/>
        <v>0</v>
      </c>
      <c r="CA79" s="65">
        <f t="shared" si="227"/>
        <v>0</v>
      </c>
      <c r="CB79" s="65">
        <f t="shared" si="228"/>
        <v>0</v>
      </c>
      <c r="CC79" s="65">
        <f t="shared" si="229"/>
        <v>0</v>
      </c>
    </row>
    <row r="80" spans="2:81" x14ac:dyDescent="0.35">
      <c r="B80" s="44" t="str">
        <f>IF(Namedrug10="","Drug 10",Namedrug10)</f>
        <v>Drug 10</v>
      </c>
      <c r="M80" s="65">
        <f t="shared" si="230"/>
        <v>0</v>
      </c>
      <c r="N80" s="65">
        <f t="shared" si="180"/>
        <v>0</v>
      </c>
      <c r="O80" s="65">
        <f t="shared" si="181"/>
        <v>0</v>
      </c>
      <c r="P80" s="65">
        <f t="shared" si="182"/>
        <v>0</v>
      </c>
      <c r="Q80" s="65">
        <f t="shared" si="183"/>
        <v>0</v>
      </c>
      <c r="R80" s="65">
        <f>IF(SUM($M$35:$R$46)=0,K46,R46)</f>
        <v>0</v>
      </c>
      <c r="T80" s="65">
        <f t="shared" si="232"/>
        <v>0</v>
      </c>
      <c r="U80" s="65">
        <f t="shared" si="185"/>
        <v>0</v>
      </c>
      <c r="V80" s="65">
        <f t="shared" si="186"/>
        <v>0</v>
      </c>
      <c r="W80" s="65">
        <f t="shared" si="187"/>
        <v>0</v>
      </c>
      <c r="X80" s="65">
        <f t="shared" si="188"/>
        <v>0</v>
      </c>
      <c r="Y80" s="65">
        <f>IF(SUM($T$35:$Y$46)=0,K46,Y46)</f>
        <v>0</v>
      </c>
      <c r="AA80" s="65">
        <f t="shared" si="234"/>
        <v>0</v>
      </c>
      <c r="AB80" s="65">
        <f t="shared" si="190"/>
        <v>0</v>
      </c>
      <c r="AC80" s="65">
        <f t="shared" si="191"/>
        <v>0</v>
      </c>
      <c r="AD80" s="65">
        <f t="shared" si="192"/>
        <v>0</v>
      </c>
      <c r="AE80" s="65">
        <f t="shared" si="193"/>
        <v>0</v>
      </c>
      <c r="AF80" s="65">
        <f>IF(SUM($AA$35:$AF$46)=0,K46,AF46)</f>
        <v>0</v>
      </c>
      <c r="AH80" s="65">
        <f t="shared" si="236"/>
        <v>0</v>
      </c>
      <c r="AI80" s="65">
        <f t="shared" si="195"/>
        <v>0</v>
      </c>
      <c r="AJ80" s="65">
        <f t="shared" si="196"/>
        <v>0</v>
      </c>
      <c r="AK80" s="65">
        <f t="shared" si="197"/>
        <v>0</v>
      </c>
      <c r="AL80" s="65">
        <f t="shared" si="198"/>
        <v>0</v>
      </c>
      <c r="AM80" s="65">
        <f>IF(SUM($AH$35:$AM$46)=0,K46,AM46)</f>
        <v>0</v>
      </c>
      <c r="AO80" s="65">
        <f t="shared" si="238"/>
        <v>0</v>
      </c>
      <c r="AP80" s="65">
        <f t="shared" si="200"/>
        <v>0</v>
      </c>
      <c r="AQ80" s="65">
        <f t="shared" si="201"/>
        <v>0</v>
      </c>
      <c r="AR80" s="65">
        <f t="shared" si="202"/>
        <v>0</v>
      </c>
      <c r="AS80" s="65">
        <f t="shared" si="203"/>
        <v>0</v>
      </c>
      <c r="AT80" s="65">
        <f>IF(SUM($AO$35:$AT$46)=0,K46,AT46)</f>
        <v>0</v>
      </c>
      <c r="AV80" s="65">
        <f t="shared" si="240"/>
        <v>0</v>
      </c>
      <c r="AW80" s="65">
        <f t="shared" si="205"/>
        <v>0</v>
      </c>
      <c r="AX80" s="65">
        <f t="shared" si="206"/>
        <v>0</v>
      </c>
      <c r="AY80" s="65">
        <f t="shared" si="207"/>
        <v>0</v>
      </c>
      <c r="AZ80" s="65">
        <f t="shared" si="208"/>
        <v>0</v>
      </c>
      <c r="BA80" s="65">
        <f>IF(SUM($AV$35:$BA$46)=0,K46,BA46)</f>
        <v>0</v>
      </c>
      <c r="BC80" s="65">
        <f t="shared" si="242"/>
        <v>0</v>
      </c>
      <c r="BD80" s="65">
        <f t="shared" si="210"/>
        <v>0</v>
      </c>
      <c r="BE80" s="65">
        <f t="shared" si="211"/>
        <v>0</v>
      </c>
      <c r="BF80" s="65">
        <f t="shared" si="212"/>
        <v>0</v>
      </c>
      <c r="BG80" s="65">
        <f t="shared" si="213"/>
        <v>0</v>
      </c>
      <c r="BH80" s="65">
        <f t="shared" si="214"/>
        <v>0</v>
      </c>
      <c r="BJ80" s="65">
        <f t="shared" si="244"/>
        <v>0</v>
      </c>
      <c r="BK80" s="65">
        <f t="shared" si="215"/>
        <v>0</v>
      </c>
      <c r="BL80" s="65">
        <f t="shared" si="216"/>
        <v>0</v>
      </c>
      <c r="BM80" s="65">
        <f t="shared" si="217"/>
        <v>0</v>
      </c>
      <c r="BN80" s="65">
        <f t="shared" si="218"/>
        <v>0</v>
      </c>
      <c r="BO80" s="65">
        <f>IF(SUM($BJ$35:$BO$46)=0,K46,BO46)</f>
        <v>0</v>
      </c>
      <c r="BQ80" s="65">
        <f t="shared" si="246"/>
        <v>0</v>
      </c>
      <c r="BR80" s="65">
        <f t="shared" si="220"/>
        <v>0</v>
      </c>
      <c r="BS80" s="65">
        <f t="shared" si="221"/>
        <v>0</v>
      </c>
      <c r="BT80" s="65">
        <f t="shared" si="222"/>
        <v>0</v>
      </c>
      <c r="BU80" s="65">
        <f t="shared" si="223"/>
        <v>0</v>
      </c>
      <c r="BV80" s="65">
        <f>IF(SUM($BQ$35:$BV$46)=0,K46,BV46)</f>
        <v>0</v>
      </c>
      <c r="BX80" s="65">
        <f t="shared" si="248"/>
        <v>0</v>
      </c>
      <c r="BY80" s="65">
        <f t="shared" si="225"/>
        <v>0</v>
      </c>
      <c r="BZ80" s="65">
        <f t="shared" si="226"/>
        <v>0</v>
      </c>
      <c r="CA80" s="65">
        <f t="shared" si="227"/>
        <v>0</v>
      </c>
      <c r="CB80" s="65">
        <f t="shared" si="228"/>
        <v>0</v>
      </c>
      <c r="CC80" s="65">
        <f>IF(SUM($BX$35:$CC$46)=0,K46,CC46)</f>
        <v>0</v>
      </c>
    </row>
    <row r="81" spans="2:81" s="48" customFormat="1" x14ac:dyDescent="0.35">
      <c r="B81" s="48" t="s">
        <v>74</v>
      </c>
      <c r="M81" s="118">
        <f>SUM(M69:M80)</f>
        <v>0</v>
      </c>
      <c r="N81" s="118">
        <f>SUM(N69:N80)</f>
        <v>0</v>
      </c>
      <c r="O81" s="118">
        <f t="shared" ref="O81" si="250">SUM(O69:O80)</f>
        <v>0</v>
      </c>
      <c r="P81" s="118">
        <f t="shared" ref="P81:R81" si="251">SUM(P69:P80)</f>
        <v>0</v>
      </c>
      <c r="Q81" s="118">
        <f t="shared" si="251"/>
        <v>0</v>
      </c>
      <c r="R81" s="118">
        <f t="shared" si="251"/>
        <v>0</v>
      </c>
      <c r="T81" s="118">
        <f>SUM(T69:T80)</f>
        <v>0</v>
      </c>
      <c r="U81" s="118">
        <f>SUM(U69:U80)</f>
        <v>0</v>
      </c>
      <c r="V81" s="118">
        <f t="shared" ref="V81:Y81" si="252">SUM(V69:V80)</f>
        <v>0</v>
      </c>
      <c r="W81" s="118">
        <f t="shared" si="252"/>
        <v>0</v>
      </c>
      <c r="X81" s="118">
        <f t="shared" si="252"/>
        <v>0</v>
      </c>
      <c r="Y81" s="118">
        <f t="shared" si="252"/>
        <v>0</v>
      </c>
      <c r="AA81" s="118">
        <f>SUM(AA69:AA80)</f>
        <v>0</v>
      </c>
      <c r="AB81" s="118">
        <f>SUM(AB69:AB80)</f>
        <v>0</v>
      </c>
      <c r="AC81" s="118">
        <f t="shared" ref="AC81:AF81" si="253">SUM(AC69:AC80)</f>
        <v>0</v>
      </c>
      <c r="AD81" s="118">
        <f t="shared" si="253"/>
        <v>0</v>
      </c>
      <c r="AE81" s="118">
        <f t="shared" si="253"/>
        <v>0</v>
      </c>
      <c r="AF81" s="118">
        <f t="shared" si="253"/>
        <v>0</v>
      </c>
      <c r="AH81" s="118">
        <f>SUM(AH69:AH80)</f>
        <v>0</v>
      </c>
      <c r="AI81" s="118">
        <f>SUM(AI69:AI80)</f>
        <v>0</v>
      </c>
      <c r="AJ81" s="118">
        <f t="shared" ref="AJ81:AM81" si="254">SUM(AJ69:AJ80)</f>
        <v>0</v>
      </c>
      <c r="AK81" s="118">
        <f t="shared" si="254"/>
        <v>0</v>
      </c>
      <c r="AL81" s="118">
        <f t="shared" si="254"/>
        <v>0</v>
      </c>
      <c r="AM81" s="118">
        <f t="shared" si="254"/>
        <v>0</v>
      </c>
      <c r="AO81" s="118">
        <f>SUM(AO69:AO80)</f>
        <v>0</v>
      </c>
      <c r="AP81" s="118">
        <f t="shared" ref="AP81:AT81" si="255">SUM(AP69:AP80)</f>
        <v>0</v>
      </c>
      <c r="AQ81" s="118">
        <f t="shared" si="255"/>
        <v>0</v>
      </c>
      <c r="AR81" s="118">
        <f t="shared" si="255"/>
        <v>0</v>
      </c>
      <c r="AS81" s="118">
        <f t="shared" si="255"/>
        <v>0</v>
      </c>
      <c r="AT81" s="118">
        <f t="shared" si="255"/>
        <v>0</v>
      </c>
      <c r="AV81" s="118">
        <f>SUM(AV69:AV80)</f>
        <v>0</v>
      </c>
      <c r="AW81" s="118">
        <f t="shared" ref="AW81:BA81" si="256">SUM(AW69:AW80)</f>
        <v>0</v>
      </c>
      <c r="AX81" s="118">
        <f t="shared" si="256"/>
        <v>0</v>
      </c>
      <c r="AY81" s="118">
        <f t="shared" si="256"/>
        <v>0</v>
      </c>
      <c r="AZ81" s="118">
        <f t="shared" si="256"/>
        <v>0</v>
      </c>
      <c r="BA81" s="118">
        <f t="shared" si="256"/>
        <v>0</v>
      </c>
      <c r="BC81" s="118">
        <f>SUM(BC69:BC80)</f>
        <v>0</v>
      </c>
      <c r="BD81" s="118">
        <f t="shared" ref="BD81:BH81" si="257">SUM(BD69:BD80)</f>
        <v>0</v>
      </c>
      <c r="BE81" s="118">
        <f t="shared" si="257"/>
        <v>0</v>
      </c>
      <c r="BF81" s="118">
        <f t="shared" si="257"/>
        <v>0</v>
      </c>
      <c r="BG81" s="118">
        <f t="shared" si="257"/>
        <v>0</v>
      </c>
      <c r="BH81" s="118">
        <f t="shared" si="257"/>
        <v>0</v>
      </c>
      <c r="BJ81" s="118">
        <f t="shared" ref="BJ81:BO81" si="258">SUM(BJ69:BJ80)</f>
        <v>0</v>
      </c>
      <c r="BK81" s="118">
        <f t="shared" si="258"/>
        <v>0</v>
      </c>
      <c r="BL81" s="118">
        <f t="shared" si="258"/>
        <v>0</v>
      </c>
      <c r="BM81" s="118">
        <f t="shared" si="258"/>
        <v>0</v>
      </c>
      <c r="BN81" s="118">
        <f t="shared" si="258"/>
        <v>0</v>
      </c>
      <c r="BO81" s="118">
        <f t="shared" si="258"/>
        <v>0</v>
      </c>
      <c r="BQ81" s="118">
        <f t="shared" ref="BQ81:BV81" si="259">SUM(BQ69:BQ80)</f>
        <v>0</v>
      </c>
      <c r="BR81" s="118">
        <f t="shared" si="259"/>
        <v>0</v>
      </c>
      <c r="BS81" s="118">
        <f t="shared" si="259"/>
        <v>0</v>
      </c>
      <c r="BT81" s="118">
        <f t="shared" si="259"/>
        <v>0</v>
      </c>
      <c r="BU81" s="118">
        <f t="shared" si="259"/>
        <v>0</v>
      </c>
      <c r="BV81" s="118">
        <f t="shared" si="259"/>
        <v>0</v>
      </c>
      <c r="BX81" s="118">
        <f t="shared" ref="BX81:CC81" si="260">SUM(BX69:BX80)</f>
        <v>0</v>
      </c>
      <c r="BY81" s="118">
        <f t="shared" si="260"/>
        <v>0</v>
      </c>
      <c r="BZ81" s="118">
        <f t="shared" si="260"/>
        <v>0</v>
      </c>
      <c r="CA81" s="118">
        <f t="shared" si="260"/>
        <v>0</v>
      </c>
      <c r="CB81" s="118">
        <f t="shared" si="260"/>
        <v>0</v>
      </c>
      <c r="CC81" s="118">
        <f t="shared" si="260"/>
        <v>0</v>
      </c>
    </row>
  </sheetData>
  <sheetProtection algorithmName="SHA-512" hashValue="NerhZ5z+j26acs/rORVB4uZGtMv58SAcczZWZd+VpUM4a5Px+apB32xBIBBsEKAjK/sUWURPYk9hig+5ul7QIA==" saltValue="D9V/YZBfGgAT20mEVjaBUA==" spinCount="100000" sheet="1" objects="1" scenarios="1" formatColumns="0" formatRows="0"/>
  <mergeCells count="16">
    <mergeCell ref="BQ17:BV17"/>
    <mergeCell ref="BX17:CC17"/>
    <mergeCell ref="F12:K12"/>
    <mergeCell ref="AV17:BA17"/>
    <mergeCell ref="BC17:BH17"/>
    <mergeCell ref="F17:K17"/>
    <mergeCell ref="AO17:AT17"/>
    <mergeCell ref="M17:R17"/>
    <mergeCell ref="T17:Y17"/>
    <mergeCell ref="B8:W9"/>
    <mergeCell ref="BJ17:BO17"/>
    <mergeCell ref="M50:R50"/>
    <mergeCell ref="M12:R12"/>
    <mergeCell ref="AA17:AF17"/>
    <mergeCell ref="AH17:AM17"/>
    <mergeCell ref="D18:D19"/>
  </mergeCells>
  <phoneticPr fontId="5" type="noConversion"/>
  <dataValidations count="1">
    <dataValidation type="decimal" allowBlank="1" showInputMessage="1" showErrorMessage="1" sqref="M19:R30 T19:Y30 AA19:AF30 AH19:AM30 AO19:AT30 AV19:BA30 BC19:BH30 BJ19:BO30 BQ19:BV30 BX19:CC30 F19:K30 BR35:BV46 N35:R46 U35:Y46 AB35:AF46 AI35:AM46 AP35:AT46 AW35:BA46 BD35:BH46 BK35:BO46 BY35:CC46 G35:K46" xr:uid="{4BF68BBE-3A36-419A-9DA7-AD24FE984089}">
      <formula1>0</formula1>
      <formula2>1</formula2>
    </dataValidation>
  </dataValidations>
  <pageMargins left="0.7" right="0.7" top="0.75" bottom="0.75" header="0.3" footer="0.3"/>
  <pageSetup orientation="portrait" r:id="rId1"/>
  <ignoredErrors>
    <ignoredError sqref="Q54" 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CD83CEA-D5FC-4A1F-A9F8-F6A796F85AF4}">
          <x14:formula1>
            <xm:f>Dropdowns!$E$24:$E$26</xm:f>
          </x14:formula1>
          <xm:sqref>F14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DFBA9-657A-430E-AEFB-15026F94FFFE}">
  <sheetPr codeName="Sheet25">
    <tabColor rgb="FF002060"/>
  </sheetPr>
  <dimension ref="B2:BZ23"/>
  <sheetViews>
    <sheetView workbookViewId="0">
      <selection activeCell="B9" sqref="B9:U9"/>
    </sheetView>
  </sheetViews>
  <sheetFormatPr defaultColWidth="9.1796875" defaultRowHeight="14.5" x14ac:dyDescent="0.35"/>
  <cols>
    <col min="1" max="7" width="9.1796875" style="139"/>
    <col min="8" max="8" width="85" style="139" customWidth="1"/>
    <col min="9" max="16384" width="9.1796875" style="139"/>
  </cols>
  <sheetData>
    <row r="2" spans="2:78" s="43" customFormat="1"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row>
    <row r="3" spans="2:78" x14ac:dyDescent="0.35">
      <c r="B3" s="143"/>
      <c r="C3" s="143"/>
      <c r="D3" s="143"/>
      <c r="E3" s="143"/>
      <c r="F3" s="143"/>
      <c r="G3" s="143"/>
      <c r="H3" s="143"/>
      <c r="I3" s="143"/>
      <c r="J3" s="143"/>
      <c r="K3" s="143"/>
      <c r="L3" s="143"/>
      <c r="M3" s="143"/>
      <c r="N3" s="143"/>
      <c r="O3" s="143"/>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row>
    <row r="4" spans="2:78" ht="25.5" x14ac:dyDescent="0.55000000000000004">
      <c r="B4" s="144" t="s">
        <v>155</v>
      </c>
      <c r="C4" s="143"/>
      <c r="D4" s="143"/>
      <c r="E4" s="143"/>
      <c r="F4" s="143"/>
      <c r="G4" s="143"/>
      <c r="H4" s="143"/>
      <c r="I4" s="14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143"/>
      <c r="BU4" s="143"/>
      <c r="BV4" s="143"/>
      <c r="BW4" s="143"/>
      <c r="BX4" s="143"/>
      <c r="BY4" s="143"/>
      <c r="BZ4" s="143"/>
    </row>
    <row r="5" spans="2:78" ht="25.5" x14ac:dyDescent="0.55000000000000004">
      <c r="B5" s="144"/>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row>
    <row r="6" spans="2:78" ht="15" customHeight="1" x14ac:dyDescent="0.35">
      <c r="B6" s="404" t="s">
        <v>156</v>
      </c>
      <c r="C6" s="404"/>
      <c r="D6" s="404"/>
      <c r="E6" s="404"/>
      <c r="F6" s="404"/>
      <c r="G6" s="404"/>
      <c r="H6" s="404"/>
      <c r="I6" s="404"/>
      <c r="J6" s="404"/>
      <c r="K6" s="404"/>
      <c r="L6" s="404"/>
      <c r="M6" s="404"/>
      <c r="N6" s="404"/>
      <c r="O6" s="404"/>
      <c r="P6" s="404"/>
      <c r="Q6" s="404"/>
      <c r="R6" s="404"/>
      <c r="S6" s="404"/>
      <c r="T6" s="404"/>
      <c r="U6" s="404"/>
      <c r="V6" s="145"/>
      <c r="W6" s="146"/>
      <c r="X6" s="146"/>
      <c r="Y6" s="146"/>
      <c r="Z6" s="146"/>
      <c r="AA6" s="146"/>
      <c r="AB6" s="146"/>
      <c r="AC6" s="146"/>
      <c r="AD6" s="146"/>
      <c r="AE6" s="146"/>
      <c r="AF6" s="146"/>
      <c r="AG6" s="146"/>
      <c r="AH6" s="146"/>
      <c r="AI6" s="146"/>
      <c r="AJ6" s="146"/>
      <c r="AK6" s="146"/>
      <c r="AL6" s="146"/>
      <c r="AM6" s="146"/>
      <c r="AN6" s="146"/>
      <c r="AO6" s="146"/>
      <c r="AP6" s="146"/>
      <c r="AQ6" s="146"/>
      <c r="AR6" s="146"/>
      <c r="AS6" s="146"/>
      <c r="AT6" s="146"/>
      <c r="AU6" s="146"/>
      <c r="AV6" s="146"/>
      <c r="AW6" s="146"/>
      <c r="AX6" s="146"/>
      <c r="AY6" s="146"/>
      <c r="AZ6" s="146"/>
      <c r="BA6" s="146"/>
      <c r="BB6" s="146"/>
      <c r="BC6" s="146"/>
      <c r="BD6" s="146"/>
      <c r="BE6" s="146"/>
      <c r="BF6" s="146"/>
      <c r="BG6" s="146"/>
      <c r="BH6" s="146"/>
      <c r="BI6" s="146"/>
      <c r="BJ6" s="146"/>
      <c r="BK6" s="146"/>
      <c r="BL6" s="146"/>
      <c r="BM6" s="146"/>
      <c r="BN6" s="146"/>
      <c r="BO6" s="146"/>
      <c r="BP6" s="146"/>
      <c r="BQ6" s="146"/>
      <c r="BR6" s="146"/>
      <c r="BS6" s="146"/>
      <c r="BT6" s="146"/>
      <c r="BU6" s="146"/>
      <c r="BV6" s="146"/>
      <c r="BW6" s="146"/>
      <c r="BX6" s="146"/>
      <c r="BY6" s="146"/>
      <c r="BZ6" s="146"/>
    </row>
    <row r="7" spans="2:78" x14ac:dyDescent="0.35">
      <c r="B7" s="405" t="s">
        <v>469</v>
      </c>
      <c r="C7" s="405"/>
      <c r="D7" s="405"/>
      <c r="E7" s="405"/>
      <c r="F7" s="405"/>
      <c r="G7" s="405"/>
      <c r="H7" s="405"/>
      <c r="I7" s="405"/>
      <c r="J7" s="405"/>
      <c r="K7" s="405"/>
      <c r="L7" s="405"/>
      <c r="M7" s="405"/>
      <c r="N7" s="405"/>
      <c r="O7" s="405"/>
      <c r="P7" s="405"/>
      <c r="Q7" s="405"/>
      <c r="R7" s="405"/>
      <c r="S7" s="405"/>
      <c r="T7" s="405"/>
      <c r="U7" s="405"/>
      <c r="V7" s="145"/>
      <c r="W7" s="146"/>
      <c r="X7" s="146"/>
      <c r="Y7" s="146"/>
      <c r="Z7" s="146"/>
      <c r="AA7" s="146"/>
      <c r="AB7" s="146"/>
      <c r="AC7" s="146"/>
      <c r="AD7" s="146"/>
      <c r="AE7" s="146"/>
      <c r="AF7" s="146"/>
      <c r="AG7" s="146"/>
      <c r="AH7" s="146"/>
      <c r="AI7" s="146"/>
      <c r="AJ7" s="146"/>
      <c r="AK7" s="146"/>
      <c r="AL7" s="146"/>
      <c r="AM7" s="146"/>
      <c r="AN7" s="146"/>
      <c r="AO7" s="146"/>
      <c r="AP7" s="146"/>
      <c r="AQ7" s="146"/>
      <c r="AR7" s="146"/>
      <c r="AS7" s="146"/>
      <c r="AT7" s="146"/>
      <c r="AU7" s="146"/>
      <c r="AV7" s="146"/>
      <c r="AW7" s="146"/>
      <c r="AX7" s="146"/>
      <c r="AY7" s="146"/>
      <c r="AZ7" s="146"/>
      <c r="BA7" s="146"/>
      <c r="BB7" s="146"/>
      <c r="BC7" s="146"/>
      <c r="BD7" s="146"/>
      <c r="BE7" s="146"/>
      <c r="BF7" s="146"/>
      <c r="BG7" s="146"/>
      <c r="BH7" s="146"/>
      <c r="BI7" s="146"/>
      <c r="BJ7" s="146"/>
      <c r="BK7" s="146"/>
      <c r="BL7" s="146"/>
      <c r="BM7" s="146"/>
      <c r="BN7" s="146"/>
      <c r="BO7" s="146"/>
      <c r="BP7" s="146"/>
      <c r="BQ7" s="146"/>
      <c r="BR7" s="146"/>
      <c r="BS7" s="146"/>
      <c r="BT7" s="146"/>
      <c r="BU7" s="146"/>
      <c r="BV7" s="146"/>
      <c r="BW7" s="146"/>
      <c r="BX7" s="146"/>
      <c r="BY7" s="146"/>
      <c r="BZ7" s="146"/>
    </row>
    <row r="8" spans="2:78" ht="30" customHeight="1" x14ac:dyDescent="0.35">
      <c r="B8" s="405" t="s">
        <v>470</v>
      </c>
      <c r="C8" s="405"/>
      <c r="D8" s="405"/>
      <c r="E8" s="405"/>
      <c r="F8" s="405"/>
      <c r="G8" s="405"/>
      <c r="H8" s="405"/>
      <c r="I8" s="405"/>
      <c r="J8" s="405"/>
      <c r="K8" s="405"/>
      <c r="L8" s="405"/>
      <c r="M8" s="405"/>
      <c r="N8" s="405"/>
      <c r="O8" s="405"/>
      <c r="P8" s="405"/>
      <c r="Q8" s="405"/>
      <c r="R8" s="405"/>
      <c r="S8" s="405"/>
      <c r="T8" s="405"/>
      <c r="U8" s="405"/>
      <c r="V8" s="145"/>
      <c r="W8" s="146"/>
      <c r="X8" s="146"/>
      <c r="Y8" s="146"/>
      <c r="Z8" s="146"/>
      <c r="AA8" s="146"/>
      <c r="AB8" s="146"/>
      <c r="AC8" s="146"/>
      <c r="AD8" s="146"/>
      <c r="AE8" s="146"/>
      <c r="AF8" s="146"/>
      <c r="AG8" s="146"/>
      <c r="AH8" s="146"/>
      <c r="AI8" s="146"/>
      <c r="AJ8" s="146"/>
      <c r="AK8" s="146"/>
      <c r="AL8" s="146"/>
      <c r="AM8" s="146"/>
      <c r="AN8" s="146"/>
      <c r="AO8" s="146"/>
      <c r="AP8" s="146"/>
      <c r="AQ8" s="146"/>
      <c r="AR8" s="146"/>
      <c r="AS8" s="146"/>
      <c r="AT8" s="146"/>
      <c r="AU8" s="146"/>
      <c r="AV8" s="146"/>
      <c r="AW8" s="146"/>
      <c r="AX8" s="146"/>
      <c r="AY8" s="146"/>
      <c r="AZ8" s="146"/>
      <c r="BA8" s="146"/>
      <c r="BB8" s="146"/>
      <c r="BC8" s="146"/>
      <c r="BD8" s="146"/>
      <c r="BE8" s="146"/>
      <c r="BF8" s="146"/>
      <c r="BG8" s="146"/>
      <c r="BH8" s="146"/>
      <c r="BI8" s="146"/>
      <c r="BJ8" s="146"/>
      <c r="BK8" s="146"/>
      <c r="BL8" s="146"/>
      <c r="BM8" s="146"/>
      <c r="BN8" s="146"/>
      <c r="BO8" s="146"/>
      <c r="BP8" s="146"/>
      <c r="BQ8" s="146"/>
      <c r="BR8" s="146"/>
      <c r="BS8" s="146"/>
      <c r="BT8" s="146"/>
      <c r="BU8" s="146"/>
      <c r="BV8" s="146"/>
      <c r="BW8" s="146"/>
      <c r="BX8" s="146"/>
      <c r="BY8" s="146"/>
      <c r="BZ8" s="146"/>
    </row>
    <row r="9" spans="2:78" x14ac:dyDescent="0.35">
      <c r="B9" s="405" t="s">
        <v>157</v>
      </c>
      <c r="C9" s="405"/>
      <c r="D9" s="405"/>
      <c r="E9" s="405"/>
      <c r="F9" s="405"/>
      <c r="G9" s="405"/>
      <c r="H9" s="405"/>
      <c r="I9" s="405"/>
      <c r="J9" s="405"/>
      <c r="K9" s="405"/>
      <c r="L9" s="405"/>
      <c r="M9" s="405"/>
      <c r="N9" s="405"/>
      <c r="O9" s="405"/>
      <c r="P9" s="405"/>
      <c r="Q9" s="405"/>
      <c r="R9" s="405"/>
      <c r="S9" s="405"/>
      <c r="T9" s="405"/>
      <c r="U9" s="405"/>
      <c r="V9" s="145"/>
      <c r="W9" s="146"/>
      <c r="X9" s="146"/>
      <c r="Y9" s="146"/>
      <c r="Z9" s="146"/>
      <c r="AA9" s="146"/>
      <c r="AB9" s="146"/>
      <c r="AC9" s="146"/>
      <c r="AD9" s="146"/>
      <c r="AE9" s="146"/>
      <c r="AF9" s="146"/>
      <c r="AG9" s="146"/>
      <c r="AH9" s="146"/>
      <c r="AI9" s="146"/>
      <c r="AJ9" s="146"/>
      <c r="AK9" s="146"/>
      <c r="AL9" s="146"/>
      <c r="AM9" s="146"/>
      <c r="AN9" s="146"/>
      <c r="AO9" s="146"/>
      <c r="AP9" s="146"/>
      <c r="AQ9" s="146"/>
      <c r="AR9" s="146"/>
      <c r="AS9" s="146"/>
      <c r="AT9" s="146"/>
      <c r="AU9" s="146"/>
      <c r="AV9" s="146"/>
      <c r="AW9" s="146"/>
      <c r="AX9" s="146"/>
      <c r="AY9" s="146"/>
      <c r="AZ9" s="146"/>
      <c r="BA9" s="146"/>
      <c r="BB9" s="146"/>
      <c r="BC9" s="146"/>
      <c r="BD9" s="146"/>
      <c r="BE9" s="146"/>
      <c r="BF9" s="146"/>
      <c r="BG9" s="146"/>
      <c r="BH9" s="146"/>
      <c r="BI9" s="146"/>
      <c r="BJ9" s="146"/>
      <c r="BK9" s="146"/>
      <c r="BL9" s="146"/>
      <c r="BM9" s="146"/>
      <c r="BN9" s="146"/>
      <c r="BO9" s="146"/>
      <c r="BP9" s="146"/>
      <c r="BQ9" s="146"/>
      <c r="BR9" s="146"/>
      <c r="BS9" s="146"/>
      <c r="BT9" s="146"/>
      <c r="BU9" s="146"/>
      <c r="BV9" s="146"/>
      <c r="BW9" s="146"/>
      <c r="BX9" s="146"/>
      <c r="BY9" s="146"/>
      <c r="BZ9" s="146"/>
    </row>
    <row r="10" spans="2:78" x14ac:dyDescent="0.35">
      <c r="B10" s="145"/>
      <c r="C10" s="145"/>
      <c r="D10" s="145"/>
      <c r="E10" s="145"/>
      <c r="F10" s="145"/>
      <c r="G10" s="145"/>
      <c r="H10" s="145"/>
      <c r="I10" s="145"/>
      <c r="J10" s="145"/>
      <c r="K10" s="145"/>
      <c r="L10" s="145"/>
      <c r="M10" s="145"/>
      <c r="N10" s="145"/>
      <c r="O10" s="145"/>
      <c r="P10" s="145"/>
      <c r="Q10" s="145"/>
      <c r="R10" s="145"/>
      <c r="S10" s="145"/>
      <c r="T10" s="145"/>
      <c r="U10" s="145"/>
      <c r="V10" s="145"/>
      <c r="W10" s="146"/>
      <c r="X10" s="146"/>
      <c r="Y10" s="146"/>
      <c r="Z10" s="146"/>
      <c r="AA10" s="146"/>
      <c r="AB10" s="146"/>
      <c r="AC10" s="146"/>
      <c r="AD10" s="146"/>
      <c r="AE10" s="146"/>
      <c r="AF10" s="146"/>
      <c r="AG10" s="146"/>
      <c r="AH10" s="146"/>
      <c r="AI10" s="146"/>
      <c r="AJ10" s="146"/>
      <c r="AK10" s="146"/>
      <c r="AL10" s="146"/>
      <c r="AM10" s="146"/>
      <c r="AN10" s="146"/>
      <c r="AO10" s="146"/>
      <c r="AP10" s="146"/>
      <c r="AQ10" s="146"/>
      <c r="AR10" s="146"/>
      <c r="AS10" s="146"/>
      <c r="AT10" s="146"/>
      <c r="AU10" s="146"/>
      <c r="AV10" s="146"/>
      <c r="AW10" s="146"/>
      <c r="AX10" s="146"/>
      <c r="AY10" s="146"/>
      <c r="AZ10" s="146"/>
      <c r="BA10" s="146"/>
      <c r="BB10" s="146"/>
      <c r="BC10" s="146"/>
      <c r="BD10" s="146"/>
      <c r="BE10" s="146"/>
      <c r="BF10" s="146"/>
      <c r="BG10" s="146"/>
      <c r="BH10" s="146"/>
      <c r="BI10" s="146"/>
      <c r="BJ10" s="146"/>
      <c r="BK10" s="146"/>
      <c r="BL10" s="146"/>
      <c r="BM10" s="146"/>
      <c r="BN10" s="146"/>
      <c r="BO10" s="146"/>
      <c r="BP10" s="146"/>
      <c r="BQ10" s="146"/>
      <c r="BR10" s="146"/>
      <c r="BS10" s="146"/>
      <c r="BT10" s="146"/>
      <c r="BU10" s="146"/>
      <c r="BV10" s="146"/>
      <c r="BW10" s="146"/>
      <c r="BX10" s="146"/>
      <c r="BY10" s="146"/>
      <c r="BZ10" s="146"/>
    </row>
    <row r="11" spans="2:78" x14ac:dyDescent="0.35">
      <c r="B11" s="146" t="s">
        <v>158</v>
      </c>
    </row>
    <row r="12" spans="2:78" x14ac:dyDescent="0.35">
      <c r="B12" s="146"/>
      <c r="C12" s="146"/>
      <c r="D12" s="146" t="s">
        <v>106</v>
      </c>
      <c r="E12" s="146" t="s">
        <v>150</v>
      </c>
      <c r="F12" s="146" t="s">
        <v>108</v>
      </c>
    </row>
    <row r="13" spans="2:78" x14ac:dyDescent="0.35">
      <c r="B13" s="148" t="str">
        <f>'Inputs-Market Shares'!B20</f>
        <v>Untreated</v>
      </c>
      <c r="C13" s="148"/>
      <c r="D13" s="149">
        <f>IF('Inputs-Market Shares'!F20=0,0,1-'Inputs-Market Shares'!G36/('Inputs-Market Shares'!G20/'Inputs-Market Shares'!F20*'Inputs-Market Shares'!F20))</f>
        <v>0</v>
      </c>
      <c r="E13" s="149">
        <f>IF('Inputs-Market Shares'!G36=0,0,1-'Inputs-Market Shares'!H36/('Inputs-Market Shares'!H20/'Inputs-Market Shares'!G20*'Inputs-Market Shares'!G36))</f>
        <v>0</v>
      </c>
      <c r="F13" s="149">
        <f>IF('Inputs-Market Shares'!H36=0,0,1-'Inputs-Market Shares'!I36/('Inputs-Market Shares'!I20/'Inputs-Market Shares'!H20*'Inputs-Market Shares'!H36))</f>
        <v>0</v>
      </c>
      <c r="H13" s="147" t="str">
        <f t="shared" ref="H13:H23" si="0">IF(F13&gt;0.25,CONCATENATE("The capture rate for ",Name_DUR," from ",B13," exceeds 25% in the final year."),IF(F13&gt;E13,CONCATENATE("The capture rate for ",Name_DUR," from ",B13," is greater in the final year than the previous year."),""))</f>
        <v/>
      </c>
    </row>
    <row r="14" spans="2:78" x14ac:dyDescent="0.35">
      <c r="B14" s="148" t="str">
        <f>'Inputs-Market Shares'!B21</f>
        <v>Drug 1</v>
      </c>
      <c r="C14" s="148"/>
      <c r="D14" s="149">
        <f>IF('Inputs-Market Shares'!F21=0,0,1-'Inputs-Market Shares'!G37/('Inputs-Market Shares'!G21/'Inputs-Market Shares'!F21*'Inputs-Market Shares'!F21))</f>
        <v>0</v>
      </c>
      <c r="E14" s="149">
        <f>IF('Inputs-Market Shares'!G37=0,0,1-'Inputs-Market Shares'!H37/('Inputs-Market Shares'!H21/'Inputs-Market Shares'!G21*'Inputs-Market Shares'!G37))</f>
        <v>0</v>
      </c>
      <c r="F14" s="149">
        <f>IF('Inputs-Market Shares'!H37=0,0,1-'Inputs-Market Shares'!I37/('Inputs-Market Shares'!I21/'Inputs-Market Shares'!H21*'Inputs-Market Shares'!H37))</f>
        <v>0</v>
      </c>
      <c r="H14" s="147" t="str">
        <f t="shared" si="0"/>
        <v/>
      </c>
    </row>
    <row r="15" spans="2:78" x14ac:dyDescent="0.35">
      <c r="B15" s="148" t="str">
        <f>'Inputs-Market Shares'!B22</f>
        <v>Drug 2</v>
      </c>
      <c r="C15" s="148"/>
      <c r="D15" s="149">
        <f>IF('Inputs-Market Shares'!F22=0,0,1-'Inputs-Market Shares'!G38/('Inputs-Market Shares'!G22/'Inputs-Market Shares'!F22*'Inputs-Market Shares'!F22))</f>
        <v>0</v>
      </c>
      <c r="E15" s="149">
        <f>IF('Inputs-Market Shares'!G38=0,0,1-'Inputs-Market Shares'!H38/('Inputs-Market Shares'!H22/'Inputs-Market Shares'!G22*'Inputs-Market Shares'!G38))</f>
        <v>0</v>
      </c>
      <c r="F15" s="149">
        <f>IF('Inputs-Market Shares'!H38=0,0,1-'Inputs-Market Shares'!I38/('Inputs-Market Shares'!I22/'Inputs-Market Shares'!H22*'Inputs-Market Shares'!H38))</f>
        <v>0</v>
      </c>
      <c r="H15" s="147" t="str">
        <f t="shared" si="0"/>
        <v/>
      </c>
    </row>
    <row r="16" spans="2:78" x14ac:dyDescent="0.35">
      <c r="B16" s="148" t="str">
        <f>'Inputs-Market Shares'!B23</f>
        <v>Drug 3</v>
      </c>
      <c r="C16" s="148"/>
      <c r="D16" s="149">
        <f>IF('Inputs-Market Shares'!F23=0,0,1-'Inputs-Market Shares'!G39/('Inputs-Market Shares'!G23/'Inputs-Market Shares'!F23*'Inputs-Market Shares'!F23))</f>
        <v>0</v>
      </c>
      <c r="E16" s="149">
        <f>IF('Inputs-Market Shares'!G39=0,0,1-'Inputs-Market Shares'!H39/('Inputs-Market Shares'!H23/'Inputs-Market Shares'!G23*'Inputs-Market Shares'!G39))</f>
        <v>0</v>
      </c>
      <c r="F16" s="149">
        <f>IF('Inputs-Market Shares'!H39=0,0,1-'Inputs-Market Shares'!I39/('Inputs-Market Shares'!I23/'Inputs-Market Shares'!H23*'Inputs-Market Shares'!H39))</f>
        <v>0</v>
      </c>
      <c r="H16" s="147" t="str">
        <f t="shared" si="0"/>
        <v/>
      </c>
    </row>
    <row r="17" spans="2:8" x14ac:dyDescent="0.35">
      <c r="B17" s="148" t="str">
        <f>'Inputs-Market Shares'!B24</f>
        <v>Drug 4</v>
      </c>
      <c r="C17" s="148"/>
      <c r="D17" s="149">
        <f>IF('Inputs-Market Shares'!F24=0,0,1-'Inputs-Market Shares'!G40/('Inputs-Market Shares'!G24/'Inputs-Market Shares'!F24*'Inputs-Market Shares'!F24))</f>
        <v>0</v>
      </c>
      <c r="E17" s="149">
        <f>IF('Inputs-Market Shares'!G40=0,0,1-'Inputs-Market Shares'!H40/('Inputs-Market Shares'!H24/'Inputs-Market Shares'!G24*'Inputs-Market Shares'!G40))</f>
        <v>0</v>
      </c>
      <c r="F17" s="149">
        <f>IF('Inputs-Market Shares'!H40=0,0,1-'Inputs-Market Shares'!I40/('Inputs-Market Shares'!I24/'Inputs-Market Shares'!H24*'Inputs-Market Shares'!H40))</f>
        <v>0</v>
      </c>
      <c r="H17" s="147" t="str">
        <f t="shared" si="0"/>
        <v/>
      </c>
    </row>
    <row r="18" spans="2:8" x14ac:dyDescent="0.35">
      <c r="B18" s="148" t="str">
        <f>'Inputs-Market Shares'!B25</f>
        <v>Drug 5</v>
      </c>
      <c r="C18" s="148"/>
      <c r="D18" s="149">
        <f>IF('Inputs-Market Shares'!F25=0,0,1-'Inputs-Market Shares'!G41/('Inputs-Market Shares'!G25/'Inputs-Market Shares'!F25*'Inputs-Market Shares'!F25))</f>
        <v>0</v>
      </c>
      <c r="E18" s="149">
        <f>IF('Inputs-Market Shares'!G41=0,0,1-'Inputs-Market Shares'!H41/('Inputs-Market Shares'!H25/'Inputs-Market Shares'!G25*'Inputs-Market Shares'!G41))</f>
        <v>0</v>
      </c>
      <c r="F18" s="149">
        <f>IF('Inputs-Market Shares'!H41=0,0,1-'Inputs-Market Shares'!I41/('Inputs-Market Shares'!I25/'Inputs-Market Shares'!H25*'Inputs-Market Shares'!H41))</f>
        <v>0</v>
      </c>
      <c r="H18" s="147" t="str">
        <f t="shared" si="0"/>
        <v/>
      </c>
    </row>
    <row r="19" spans="2:8" x14ac:dyDescent="0.35">
      <c r="B19" s="148" t="str">
        <f>'Inputs-Market Shares'!B26</f>
        <v>Drug 6</v>
      </c>
      <c r="C19" s="148"/>
      <c r="D19" s="149">
        <f>IF('Inputs-Market Shares'!F26=0,0,1-'Inputs-Market Shares'!G42/('Inputs-Market Shares'!G26/'Inputs-Market Shares'!F26*'Inputs-Market Shares'!F26))</f>
        <v>0</v>
      </c>
      <c r="E19" s="149">
        <f>IF('Inputs-Market Shares'!G42=0,0,1-'Inputs-Market Shares'!H42/('Inputs-Market Shares'!H26/'Inputs-Market Shares'!G26*'Inputs-Market Shares'!G42))</f>
        <v>0</v>
      </c>
      <c r="F19" s="149">
        <f>IF('Inputs-Market Shares'!H42=0,0,1-'Inputs-Market Shares'!I42/('Inputs-Market Shares'!I26/'Inputs-Market Shares'!H26*'Inputs-Market Shares'!H42))</f>
        <v>0</v>
      </c>
      <c r="H19" s="147" t="str">
        <f t="shared" si="0"/>
        <v/>
      </c>
    </row>
    <row r="20" spans="2:8" x14ac:dyDescent="0.35">
      <c r="B20" s="148" t="str">
        <f>'Inputs-Market Shares'!B27</f>
        <v>Drug 7</v>
      </c>
      <c r="C20" s="148"/>
      <c r="D20" s="149">
        <f>IF('Inputs-Market Shares'!F27=0,0,1-'Inputs-Market Shares'!G43/('Inputs-Market Shares'!G27/'Inputs-Market Shares'!F27*'Inputs-Market Shares'!F27))</f>
        <v>0</v>
      </c>
      <c r="E20" s="149">
        <f>IF('Inputs-Market Shares'!G43=0,0,1-'Inputs-Market Shares'!H43/('Inputs-Market Shares'!H27/'Inputs-Market Shares'!G27*'Inputs-Market Shares'!G43))</f>
        <v>0</v>
      </c>
      <c r="F20" s="149">
        <f>IF('Inputs-Market Shares'!H43=0,0,1-'Inputs-Market Shares'!I43/('Inputs-Market Shares'!I27/'Inputs-Market Shares'!H27*'Inputs-Market Shares'!H43))</f>
        <v>0</v>
      </c>
      <c r="H20" s="147" t="str">
        <f t="shared" si="0"/>
        <v/>
      </c>
    </row>
    <row r="21" spans="2:8" x14ac:dyDescent="0.35">
      <c r="B21" s="148" t="str">
        <f>'Inputs-Market Shares'!B28</f>
        <v>Drug 8</v>
      </c>
      <c r="C21" s="148"/>
      <c r="D21" s="149">
        <f>IF('Inputs-Market Shares'!F28=0,0,1-'Inputs-Market Shares'!G44/('Inputs-Market Shares'!G28/'Inputs-Market Shares'!F28*'Inputs-Market Shares'!F28))</f>
        <v>0</v>
      </c>
      <c r="E21" s="149">
        <f>IF('Inputs-Market Shares'!G44=0,0,1-'Inputs-Market Shares'!H44/('Inputs-Market Shares'!H28/'Inputs-Market Shares'!G28*'Inputs-Market Shares'!G44))</f>
        <v>0</v>
      </c>
      <c r="F21" s="149">
        <f>IF('Inputs-Market Shares'!H44=0,0,1-'Inputs-Market Shares'!I44/('Inputs-Market Shares'!I28/'Inputs-Market Shares'!H28*'Inputs-Market Shares'!H44))</f>
        <v>0</v>
      </c>
      <c r="H21" s="147" t="str">
        <f t="shared" si="0"/>
        <v/>
      </c>
    </row>
    <row r="22" spans="2:8" x14ac:dyDescent="0.35">
      <c r="B22" s="148" t="str">
        <f>'Inputs-Market Shares'!B29</f>
        <v>Drug 9</v>
      </c>
      <c r="C22" s="148"/>
      <c r="D22" s="149">
        <f>IF('Inputs-Market Shares'!F29=0,0,1-'Inputs-Market Shares'!G45/('Inputs-Market Shares'!G29/'Inputs-Market Shares'!F29*'Inputs-Market Shares'!F29))</f>
        <v>0</v>
      </c>
      <c r="E22" s="149">
        <f>IF('Inputs-Market Shares'!G45=0,0,1-'Inputs-Market Shares'!H45/('Inputs-Market Shares'!H29/'Inputs-Market Shares'!G29*'Inputs-Market Shares'!G45))</f>
        <v>0</v>
      </c>
      <c r="F22" s="149">
        <f>IF('Inputs-Market Shares'!H45=0,0,1-'Inputs-Market Shares'!I45/('Inputs-Market Shares'!I29/'Inputs-Market Shares'!H29*'Inputs-Market Shares'!H45))</f>
        <v>0</v>
      </c>
      <c r="H22" s="147" t="str">
        <f t="shared" si="0"/>
        <v/>
      </c>
    </row>
    <row r="23" spans="2:8" x14ac:dyDescent="0.35">
      <c r="B23" s="148" t="str">
        <f>'Inputs-Market Shares'!B30</f>
        <v>Drug 10</v>
      </c>
      <c r="C23" s="148"/>
      <c r="D23" s="149">
        <f>IF('Inputs-Market Shares'!F30=0,0,1-'Inputs-Market Shares'!G46/('Inputs-Market Shares'!G30/'Inputs-Market Shares'!F30*'Inputs-Market Shares'!F30))</f>
        <v>0</v>
      </c>
      <c r="E23" s="149">
        <f>IF('Inputs-Market Shares'!G46=0,0,1-'Inputs-Market Shares'!H46/('Inputs-Market Shares'!H30/'Inputs-Market Shares'!G30*'Inputs-Market Shares'!G46))</f>
        <v>0</v>
      </c>
      <c r="F23" s="149">
        <f>IF('Inputs-Market Shares'!H46=0,0,1-'Inputs-Market Shares'!I46/('Inputs-Market Shares'!I30/'Inputs-Market Shares'!H30*'Inputs-Market Shares'!H46))</f>
        <v>0</v>
      </c>
      <c r="H23" s="147" t="str">
        <f t="shared" si="0"/>
        <v/>
      </c>
    </row>
  </sheetData>
  <sheetProtection algorithmName="SHA-512" hashValue="7gn9ELT3WTEDC8Fke7cJ24PhJWu8v30ko0BtTHsNmOxBbJwPYHz3WOAAoasxExuBPhMlbnnt4V3ViOjMYAv5aA==" saltValue="k22g6gFdPJCcR3LShR/psg==" spinCount="100000" sheet="1" objects="1" scenarios="1" formatCells="0" formatColumns="0" formatRows="0"/>
  <mergeCells count="4">
    <mergeCell ref="B6:U6"/>
    <mergeCell ref="B7:U7"/>
    <mergeCell ref="B9:U9"/>
    <mergeCell ref="B8:U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2D792-6067-4F05-9B1A-8BFC3ABECB64}">
  <sheetPr codeName="Sheet4">
    <tabColor theme="4"/>
  </sheetPr>
  <dimension ref="B2:AE41"/>
  <sheetViews>
    <sheetView topLeftCell="A19" workbookViewId="0">
      <selection activeCell="J37" sqref="J37"/>
    </sheetView>
  </sheetViews>
  <sheetFormatPr defaultColWidth="9.1796875" defaultRowHeight="14.5" x14ac:dyDescent="0.35"/>
  <cols>
    <col min="1" max="1" width="9.1796875" style="43"/>
    <col min="2" max="2" width="38.1796875" style="43" customWidth="1"/>
    <col min="3" max="3" width="13.54296875" style="43" bestFit="1" customWidth="1"/>
    <col min="4" max="4" width="20.1796875" style="43" bestFit="1" customWidth="1"/>
    <col min="5" max="5" width="21.453125" style="43" customWidth="1"/>
    <col min="6" max="6" width="21.453125" style="67" customWidth="1"/>
    <col min="7" max="7" width="22" style="43" customWidth="1"/>
    <col min="8" max="8" width="18.81640625" style="43" customWidth="1"/>
    <col min="9" max="9" width="19" style="43" bestFit="1" customWidth="1"/>
    <col min="10" max="10" width="17" style="43" bestFit="1" customWidth="1"/>
    <col min="11" max="11" width="16.81640625" style="43" customWidth="1"/>
    <col min="12" max="16384" width="9.1796875" style="43"/>
  </cols>
  <sheetData>
    <row r="2" spans="2:31" ht="45" customHeight="1" x14ac:dyDescent="0.35">
      <c r="B2" s="61"/>
      <c r="C2" s="42"/>
      <c r="D2" s="42"/>
      <c r="E2" s="42"/>
      <c r="F2" s="125"/>
      <c r="G2" s="42"/>
      <c r="H2" s="42"/>
      <c r="I2" s="42"/>
      <c r="J2" s="42"/>
      <c r="K2" s="42"/>
      <c r="L2" s="42"/>
      <c r="M2" s="42"/>
      <c r="N2" s="42"/>
      <c r="O2" s="42"/>
      <c r="P2" s="42"/>
      <c r="Q2" s="42"/>
      <c r="R2" s="42"/>
      <c r="S2" s="42"/>
      <c r="T2" s="42"/>
      <c r="U2" s="42"/>
      <c r="V2" s="42"/>
      <c r="W2" s="42"/>
      <c r="X2" s="42"/>
      <c r="Y2" s="42"/>
      <c r="Z2" s="42"/>
      <c r="AA2" s="42"/>
      <c r="AB2" s="42"/>
      <c r="AC2" s="42"/>
      <c r="AD2" s="42"/>
      <c r="AE2" s="42"/>
    </row>
    <row r="4" spans="2:31" ht="25.5" x14ac:dyDescent="0.55000000000000004">
      <c r="B4" s="41" t="s">
        <v>471</v>
      </c>
    </row>
    <row r="6" spans="2:31" x14ac:dyDescent="0.35">
      <c r="B6" s="228" t="s">
        <v>159</v>
      </c>
      <c r="C6" s="229"/>
      <c r="D6" s="229"/>
      <c r="E6" s="229"/>
      <c r="F6" s="230"/>
      <c r="G6" s="229"/>
      <c r="H6" s="229"/>
      <c r="I6" s="229"/>
      <c r="J6" s="229"/>
      <c r="K6" s="231"/>
    </row>
    <row r="7" spans="2:31" x14ac:dyDescent="0.35">
      <c r="B7" s="232" t="s">
        <v>472</v>
      </c>
      <c r="C7" s="69"/>
      <c r="D7" s="69"/>
      <c r="E7" s="69"/>
      <c r="F7" s="233"/>
      <c r="G7" s="69"/>
      <c r="H7" s="69"/>
      <c r="I7" s="69"/>
      <c r="J7" s="69"/>
      <c r="K7" s="234"/>
    </row>
    <row r="8" spans="2:31" ht="66" customHeight="1" x14ac:dyDescent="0.35">
      <c r="B8" s="406" t="s">
        <v>473</v>
      </c>
      <c r="C8" s="404"/>
      <c r="D8" s="404"/>
      <c r="E8" s="404"/>
      <c r="F8" s="404"/>
      <c r="G8" s="404"/>
      <c r="H8" s="404"/>
      <c r="I8" s="404"/>
      <c r="J8" s="404"/>
      <c r="K8" s="234"/>
    </row>
    <row r="9" spans="2:31" x14ac:dyDescent="0.35">
      <c r="B9" s="235" t="s">
        <v>474</v>
      </c>
      <c r="C9" s="236"/>
      <c r="D9" s="236"/>
      <c r="E9" s="236"/>
      <c r="F9" s="237"/>
      <c r="G9" s="236"/>
      <c r="H9" s="236"/>
      <c r="I9" s="236"/>
      <c r="J9" s="236"/>
      <c r="K9" s="238"/>
    </row>
    <row r="11" spans="2:31" ht="30" customHeight="1" x14ac:dyDescent="0.35">
      <c r="B11" s="70" t="s">
        <v>154</v>
      </c>
      <c r="C11" s="70" t="s">
        <v>160</v>
      </c>
      <c r="D11" s="126" t="s">
        <v>161</v>
      </c>
      <c r="E11" s="70" t="s">
        <v>162</v>
      </c>
      <c r="F11" s="70" t="s">
        <v>163</v>
      </c>
      <c r="G11" s="70" t="s">
        <v>164</v>
      </c>
      <c r="H11" s="70" t="s">
        <v>165</v>
      </c>
    </row>
    <row r="12" spans="2:31" x14ac:dyDescent="0.35">
      <c r="B12" s="70"/>
      <c r="C12" s="81"/>
      <c r="D12" s="127"/>
      <c r="E12" s="81"/>
      <c r="F12" s="129"/>
      <c r="G12" s="80"/>
    </row>
    <row r="13" spans="2:31" ht="46.5" customHeight="1" x14ac:dyDescent="0.35">
      <c r="B13" s="44" t="s">
        <v>166</v>
      </c>
      <c r="C13" s="50">
        <v>1000.256</v>
      </c>
      <c r="D13" s="128">
        <v>0</v>
      </c>
      <c r="E13" s="130">
        <f>C13*(1-D13)</f>
        <v>1000.256</v>
      </c>
      <c r="F13" s="74">
        <v>100</v>
      </c>
      <c r="G13" s="76" t="s">
        <v>167</v>
      </c>
      <c r="H13" s="140"/>
    </row>
    <row r="14" spans="2:31" ht="15" customHeight="1" x14ac:dyDescent="0.35">
      <c r="B14" s="44"/>
      <c r="C14" s="50"/>
      <c r="D14" s="128"/>
      <c r="E14" s="124">
        <f t="shared" ref="E14:E15" si="0">IF(D14="",C14,(1-D14)*C14)</f>
        <v>0</v>
      </c>
      <c r="F14" s="74"/>
      <c r="G14" s="76"/>
      <c r="H14" s="140"/>
    </row>
    <row r="15" spans="2:31" ht="36" customHeight="1" x14ac:dyDescent="0.35">
      <c r="B15" s="44"/>
      <c r="C15" s="50"/>
      <c r="D15" s="128"/>
      <c r="E15" s="124">
        <f t="shared" si="0"/>
        <v>0</v>
      </c>
      <c r="F15" s="74"/>
      <c r="G15" s="76"/>
      <c r="H15" s="140"/>
    </row>
    <row r="16" spans="2:31" x14ac:dyDescent="0.35">
      <c r="D16" s="67"/>
      <c r="E16"/>
      <c r="F16" s="43"/>
    </row>
    <row r="17" spans="2:10" x14ac:dyDescent="0.35">
      <c r="B17" s="44" t="s">
        <v>168</v>
      </c>
      <c r="C17" s="50">
        <v>1589.325</v>
      </c>
      <c r="D17" s="128">
        <v>0</v>
      </c>
      <c r="E17" s="130">
        <f>C17*(1-D17)</f>
        <v>1589.325</v>
      </c>
      <c r="F17" s="74">
        <v>100</v>
      </c>
      <c r="G17" s="76" t="s">
        <v>167</v>
      </c>
      <c r="H17" s="140"/>
    </row>
    <row r="18" spans="2:10" x14ac:dyDescent="0.35">
      <c r="B18" s="44"/>
      <c r="C18" s="50"/>
      <c r="D18" s="128"/>
      <c r="E18" s="124">
        <f t="shared" ref="E18:E19" si="1">IF(D18="",C18,(1-D18)*C18)</f>
        <v>0</v>
      </c>
      <c r="F18" s="74"/>
      <c r="G18" s="76"/>
      <c r="H18" s="140"/>
    </row>
    <row r="19" spans="2:10" x14ac:dyDescent="0.35">
      <c r="B19" s="44"/>
      <c r="C19" s="50"/>
      <c r="D19" s="128"/>
      <c r="E19" s="124">
        <f t="shared" si="1"/>
        <v>0</v>
      </c>
      <c r="F19" s="74"/>
      <c r="G19" s="76"/>
      <c r="H19" s="140"/>
    </row>
    <row r="20" spans="2:10" x14ac:dyDescent="0.35">
      <c r="B20" s="44"/>
      <c r="D20" s="67"/>
      <c r="E20"/>
      <c r="F20" s="43"/>
    </row>
    <row r="21" spans="2:10" x14ac:dyDescent="0.35">
      <c r="B21" s="44" t="s">
        <v>169</v>
      </c>
      <c r="C21" s="50">
        <v>100</v>
      </c>
      <c r="D21" s="128">
        <v>0</v>
      </c>
      <c r="E21" s="130">
        <f>C21*(1-D21)</f>
        <v>100</v>
      </c>
      <c r="F21" s="74">
        <v>100</v>
      </c>
      <c r="G21" s="76" t="s">
        <v>167</v>
      </c>
      <c r="H21" s="140"/>
    </row>
    <row r="22" spans="2:10" x14ac:dyDescent="0.35">
      <c r="B22" s="44"/>
      <c r="C22" s="50"/>
      <c r="D22" s="128"/>
      <c r="E22" s="124">
        <f t="shared" ref="E22:E23" si="2">IF(D22="",C22,(1-D22)*C22)</f>
        <v>0</v>
      </c>
      <c r="F22" s="74"/>
      <c r="G22" s="76"/>
      <c r="H22" s="140"/>
    </row>
    <row r="23" spans="2:10" x14ac:dyDescent="0.35">
      <c r="B23" s="44"/>
      <c r="C23" s="50"/>
      <c r="D23" s="128"/>
      <c r="E23" s="124">
        <f t="shared" si="2"/>
        <v>0</v>
      </c>
      <c r="F23" s="74"/>
      <c r="G23" s="76"/>
      <c r="H23" s="140"/>
    </row>
    <row r="24" spans="2:10" x14ac:dyDescent="0.35">
      <c r="G24"/>
    </row>
    <row r="25" spans="2:10" x14ac:dyDescent="0.35">
      <c r="G25" s="70" t="s">
        <v>170</v>
      </c>
      <c r="H25" s="70" t="s">
        <v>171</v>
      </c>
      <c r="I25" s="70" t="s">
        <v>172</v>
      </c>
    </row>
    <row r="26" spans="2:10" x14ac:dyDescent="0.35">
      <c r="G26" s="122">
        <v>365.25</v>
      </c>
      <c r="H26" s="123">
        <f>G26/7</f>
        <v>52.178571428571431</v>
      </c>
      <c r="I26" s="123">
        <f>G26/12</f>
        <v>30.4375</v>
      </c>
    </row>
    <row r="27" spans="2:10" x14ac:dyDescent="0.35">
      <c r="E27" s="67"/>
      <c r="F27" s="43"/>
    </row>
    <row r="28" spans="2:10" ht="60.75" customHeight="1" x14ac:dyDescent="0.35">
      <c r="C28" s="223" t="s">
        <v>173</v>
      </c>
      <c r="D28" s="224" t="s">
        <v>174</v>
      </c>
      <c r="E28" s="225" t="s">
        <v>475</v>
      </c>
      <c r="F28" s="225" t="s">
        <v>175</v>
      </c>
      <c r="G28" s="225" t="s">
        <v>176</v>
      </c>
      <c r="H28" s="224" t="s">
        <v>177</v>
      </c>
      <c r="I28" s="226" t="s">
        <v>178</v>
      </c>
      <c r="J28" s="226" t="s">
        <v>179</v>
      </c>
    </row>
    <row r="29" spans="2:10" x14ac:dyDescent="0.35">
      <c r="B29" s="44"/>
      <c r="C29" s="151" t="str">
        <f>B13</f>
        <v>DUR</v>
      </c>
      <c r="D29" s="152">
        <v>1000</v>
      </c>
      <c r="E29" s="152">
        <v>1000</v>
      </c>
      <c r="F29" s="152">
        <f>ROUNDUP(E29/F13,0)</f>
        <v>10</v>
      </c>
      <c r="G29" s="152">
        <v>2</v>
      </c>
      <c r="H29" s="153">
        <v>0.1</v>
      </c>
      <c r="I29" s="155">
        <f>F29*G29*(1-H29)*E13</f>
        <v>18004.608</v>
      </c>
      <c r="J29" s="154">
        <f>I29/28*$I$26</f>
        <v>19571.973428571429</v>
      </c>
    </row>
    <row r="30" spans="2:10" x14ac:dyDescent="0.35">
      <c r="B30" s="44"/>
      <c r="C30" s="151" t="str">
        <f>B17</f>
        <v>Drug A</v>
      </c>
      <c r="D30" s="152">
        <v>500</v>
      </c>
      <c r="E30" s="152">
        <v>500</v>
      </c>
      <c r="F30" s="152">
        <f>ROUNDUP(E30/F17,0)</f>
        <v>5</v>
      </c>
      <c r="G30" s="152">
        <v>2</v>
      </c>
      <c r="H30" s="153">
        <v>0.1</v>
      </c>
      <c r="I30" s="155">
        <f>F30*G30*(1-H30)*E17</f>
        <v>14303.925000000001</v>
      </c>
      <c r="J30" s="154">
        <f t="shared" ref="J30:J31" si="3">I30/28*$I$26</f>
        <v>15549.132756696428</v>
      </c>
    </row>
    <row r="31" spans="2:10" x14ac:dyDescent="0.35">
      <c r="B31" s="44"/>
      <c r="C31" s="151" t="str">
        <f>B21</f>
        <v>Drug B</v>
      </c>
      <c r="D31" s="152">
        <v>200</v>
      </c>
      <c r="E31" s="152">
        <v>200</v>
      </c>
      <c r="F31" s="152">
        <f>ROUNDUP(E31/F21,0)</f>
        <v>2</v>
      </c>
      <c r="G31" s="152">
        <v>28</v>
      </c>
      <c r="H31" s="153">
        <v>0</v>
      </c>
      <c r="I31" s="155">
        <f>F31*G31*(1-H31)*E21</f>
        <v>5600</v>
      </c>
      <c r="J31" s="154">
        <f t="shared" si="3"/>
        <v>6087.5</v>
      </c>
    </row>
    <row r="32" spans="2:10" x14ac:dyDescent="0.35">
      <c r="E32" s="67"/>
      <c r="F32" s="43"/>
    </row>
    <row r="33" spans="3:8" ht="29" x14ac:dyDescent="0.35">
      <c r="C33" s="226" t="s">
        <v>173</v>
      </c>
      <c r="D33" s="225" t="s">
        <v>476</v>
      </c>
      <c r="E33" s="225" t="s">
        <v>477</v>
      </c>
      <c r="F33" s="225" t="s">
        <v>478</v>
      </c>
    </row>
    <row r="34" spans="3:8" x14ac:dyDescent="0.35">
      <c r="C34" s="151" t="str">
        <f>C29</f>
        <v>DUR</v>
      </c>
      <c r="D34" s="152">
        <v>9</v>
      </c>
      <c r="E34" s="152">
        <v>14</v>
      </c>
      <c r="F34" s="152">
        <v>15</v>
      </c>
    </row>
    <row r="35" spans="3:8" x14ac:dyDescent="0.35">
      <c r="C35" s="151" t="str">
        <f t="shared" ref="C35:C36" si="4">C30</f>
        <v>Drug A</v>
      </c>
      <c r="D35" s="152">
        <v>6</v>
      </c>
      <c r="E35" s="152">
        <v>7</v>
      </c>
      <c r="F35" s="152">
        <v>7.2</v>
      </c>
    </row>
    <row r="36" spans="3:8" x14ac:dyDescent="0.35">
      <c r="C36" s="151" t="str">
        <f t="shared" si="4"/>
        <v>Drug B</v>
      </c>
      <c r="D36" s="152">
        <v>3</v>
      </c>
      <c r="E36" s="152">
        <v>3</v>
      </c>
      <c r="F36" s="152">
        <v>3</v>
      </c>
    </row>
    <row r="37" spans="3:8" x14ac:dyDescent="0.35">
      <c r="E37" s="67"/>
      <c r="F37" s="43"/>
    </row>
    <row r="38" spans="3:8" ht="29" x14ac:dyDescent="0.35">
      <c r="C38" s="226" t="s">
        <v>173</v>
      </c>
      <c r="D38" s="225" t="s">
        <v>180</v>
      </c>
      <c r="E38" s="225" t="s">
        <v>181</v>
      </c>
      <c r="F38" s="225" t="s">
        <v>182</v>
      </c>
    </row>
    <row r="39" spans="3:8" x14ac:dyDescent="0.35">
      <c r="C39" s="151" t="str">
        <f>C34</f>
        <v>DUR</v>
      </c>
      <c r="D39" s="156">
        <f>D34*$J$29</f>
        <v>176147.76085714286</v>
      </c>
      <c r="E39" s="156">
        <f>E34*J29-D39</f>
        <v>97859.867142857169</v>
      </c>
      <c r="F39" s="156">
        <f>F34*J29-E39-D39</f>
        <v>19571.973428571422</v>
      </c>
      <c r="H39" s="221"/>
    </row>
    <row r="40" spans="3:8" x14ac:dyDescent="0.35">
      <c r="C40" s="151" t="str">
        <f t="shared" ref="C40:C41" si="5">C35</f>
        <v>Drug A</v>
      </c>
      <c r="D40" s="156">
        <f>D35*$J$30</f>
        <v>93294.796540178562</v>
      </c>
      <c r="E40" s="156">
        <f>E35*$J$30-D40</f>
        <v>15549.132756696432</v>
      </c>
      <c r="F40" s="156">
        <f>F35*J30-E40-D40</f>
        <v>3109.826551339298</v>
      </c>
      <c r="H40" s="222"/>
    </row>
    <row r="41" spans="3:8" x14ac:dyDescent="0.35">
      <c r="C41" s="151" t="str">
        <f t="shared" si="5"/>
        <v>Drug B</v>
      </c>
      <c r="D41" s="156">
        <f>D36*$J$31</f>
        <v>18262.5</v>
      </c>
      <c r="E41" s="156">
        <f>E36*$J$31-D41</f>
        <v>0</v>
      </c>
      <c r="F41" s="156">
        <f>F36*J31-E41-D41</f>
        <v>0</v>
      </c>
    </row>
  </sheetData>
  <sheetProtection algorithmName="SHA-512" hashValue="kjV5NJaTXHnvRgp78lYstRp7FsSooKWpEGVc2pf6jrti3pVWSNNfoXf0Z7XGVhTk/oY+YfR2nzkc6Cvh1oCqsA==" saltValue="9wR2qo2ItTnlL0qyrZ6ipA==" spinCount="100000" sheet="1" objects="1" scenarios="1"/>
  <mergeCells count="1">
    <mergeCell ref="B8:J8"/>
  </mergeCells>
  <phoneticPr fontId="5" type="noConversion"/>
  <dataValidations count="2">
    <dataValidation type="decimal" allowBlank="1" showInputMessage="1" showErrorMessage="1" sqref="D13:D15 D17:D19 D21:D23" xr:uid="{AF5B12A7-2C40-4AEE-9221-476498A1DE87}">
      <formula1>0</formula1>
      <formula2>1</formula2>
    </dataValidation>
    <dataValidation type="custom" allowBlank="1" showInputMessage="1" showErrorMessage="1" sqref="C17:C19 C21:C23 F13:F15 F21:F23 C13:C15 F17:F19" xr:uid="{553C5EA0-81C4-4A2D-AB08-F34E7C58DC8F}">
      <formula1>ISNUMBER(E1048517)</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57A8B5B-477D-4353-9F36-DFB8617B5A27}">
          <x14:formula1>
            <xm:f>Dropdowns!$B$16:$B$20</xm:f>
          </x14:formula1>
          <xm:sqref>G13:G15 G17:G19 G21:G23</xm:sqref>
        </x14:dataValidation>
        <x14:dataValidation type="list" allowBlank="1" showInputMessage="1" showErrorMessage="1" xr:uid="{7750F054-A875-46B0-AF15-3B36A4B4D197}">
          <x14:formula1>
            <xm:f>Dropdowns!$B$16:$B$19</xm:f>
          </x14:formula1>
          <xm:sqref>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2B45-3CE5-494C-8C67-F3361C7B2FD8}">
  <sheetPr codeName="Sheet5">
    <tabColor theme="4"/>
  </sheetPr>
  <dimension ref="B2:AB92"/>
  <sheetViews>
    <sheetView topLeftCell="A36" zoomScaleNormal="100" workbookViewId="0">
      <selection activeCell="D41" sqref="D41"/>
    </sheetView>
  </sheetViews>
  <sheetFormatPr defaultColWidth="8.54296875" defaultRowHeight="14.5" x14ac:dyDescent="0.35"/>
  <cols>
    <col min="1" max="1" width="9.1796875" style="43" customWidth="1"/>
    <col min="2" max="2" width="49.453125" style="43" customWidth="1"/>
    <col min="3" max="3" width="3.54296875" style="43" customWidth="1"/>
    <col min="4" max="4" width="56.1796875" style="43" customWidth="1"/>
    <col min="5" max="5" width="7.54296875" style="43" customWidth="1"/>
    <col min="6" max="6" width="28.54296875" style="43" customWidth="1"/>
    <col min="7" max="7" width="6.81640625" style="43" customWidth="1"/>
    <col min="8" max="8" width="10.1796875" style="142" bestFit="1" customWidth="1"/>
    <col min="9" max="9" width="27.54296875" style="51" customWidth="1"/>
    <col min="10" max="14" width="12.54296875" style="51" customWidth="1"/>
    <col min="15" max="15" width="15" style="51" customWidth="1"/>
    <col min="16" max="18" width="12.54296875" style="51" customWidth="1"/>
    <col min="19" max="21" width="11.453125" style="43" bestFit="1" customWidth="1"/>
    <col min="22" max="22" width="8.54296875" style="43"/>
    <col min="23" max="23" width="20.81640625" style="43" bestFit="1" customWidth="1"/>
    <col min="24" max="25" width="11.453125" style="43" customWidth="1"/>
    <col min="26" max="27" width="11.453125" style="43" bestFit="1" customWidth="1"/>
    <col min="28" max="28" width="8.54296875" style="43"/>
    <col min="29" max="29" width="20.81640625" style="43" bestFit="1" customWidth="1"/>
    <col min="30" max="30" width="11.453125" style="43" bestFit="1" customWidth="1"/>
    <col min="31" max="32" width="11.453125" style="43" customWidth="1"/>
    <col min="33" max="33" width="11.453125" style="43" bestFit="1" customWidth="1"/>
    <col min="34" max="34" width="8.54296875" style="43"/>
    <col min="35" max="35" width="20.81640625" style="43" bestFit="1" customWidth="1"/>
    <col min="36" max="37" width="11.453125" style="43" bestFit="1" customWidth="1"/>
    <col min="38" max="39" width="11.453125" style="43" customWidth="1"/>
    <col min="40" max="40" width="8.54296875" style="43"/>
    <col min="41" max="41" width="20.81640625" style="43" bestFit="1" customWidth="1"/>
    <col min="42" max="44" width="11.453125" style="43" bestFit="1" customWidth="1"/>
    <col min="45" max="45" width="11.453125" style="43" customWidth="1"/>
    <col min="46" max="46" width="8.54296875" style="43" customWidth="1"/>
    <col min="47" max="47" width="20.81640625" style="43" bestFit="1" customWidth="1"/>
    <col min="48" max="51" width="11.453125" style="43" bestFit="1" customWidth="1"/>
    <col min="52" max="53" width="8.54296875" style="43" customWidth="1"/>
    <col min="54" max="58" width="8.54296875" style="43"/>
    <col min="59" max="60" width="8.54296875" style="43" customWidth="1"/>
    <col min="61" max="65" width="8.54296875" style="43"/>
    <col min="66" max="67" width="8.54296875" style="43" customWidth="1"/>
    <col min="68" max="72" width="8.54296875" style="43"/>
    <col min="73" max="74" width="8.54296875" style="43" customWidth="1"/>
    <col min="75" max="79" width="8.54296875" style="43"/>
    <col min="80" max="81" width="8.54296875" style="43" customWidth="1"/>
    <col min="82" max="16384" width="8.54296875" style="43"/>
  </cols>
  <sheetData>
    <row r="2" spans="2:18" ht="45" customHeight="1" x14ac:dyDescent="0.35">
      <c r="B2" s="61"/>
      <c r="C2" s="42"/>
      <c r="D2" s="42"/>
      <c r="E2" s="42"/>
      <c r="F2" s="42"/>
      <c r="G2" s="42"/>
      <c r="H2" s="141"/>
      <c r="I2" s="42"/>
      <c r="J2" s="42"/>
      <c r="K2" s="42"/>
      <c r="L2" s="42"/>
      <c r="M2" s="42"/>
      <c r="N2" s="42"/>
      <c r="O2" s="42"/>
      <c r="P2" s="42"/>
      <c r="Q2" s="42"/>
      <c r="R2" s="42"/>
    </row>
    <row r="4" spans="2:18" ht="25.5" x14ac:dyDescent="0.55000000000000004">
      <c r="B4" s="41" t="s">
        <v>183</v>
      </c>
      <c r="C4" s="41"/>
      <c r="D4" s="41"/>
    </row>
    <row r="5" spans="2:18" ht="15" customHeight="1" x14ac:dyDescent="0.55000000000000004">
      <c r="B5" s="77"/>
      <c r="C5" s="41"/>
      <c r="D5" s="41"/>
    </row>
    <row r="6" spans="2:18" ht="15" customHeight="1" x14ac:dyDescent="0.35">
      <c r="B6" s="43" t="s">
        <v>184</v>
      </c>
      <c r="I6" s="43"/>
      <c r="J6" s="43"/>
      <c r="K6" s="43"/>
      <c r="L6" s="43"/>
      <c r="M6" s="43"/>
      <c r="N6" s="43"/>
      <c r="O6" s="43"/>
      <c r="P6" s="43"/>
      <c r="Q6" s="43"/>
      <c r="R6" s="43"/>
    </row>
    <row r="7" spans="2:18" ht="15" customHeight="1" x14ac:dyDescent="0.35">
      <c r="B7" s="388" t="s">
        <v>479</v>
      </c>
      <c r="C7" s="388"/>
      <c r="D7" s="388"/>
      <c r="E7" s="388"/>
      <c r="F7" s="388"/>
      <c r="G7" s="388"/>
      <c r="I7" s="43"/>
      <c r="J7" s="43"/>
      <c r="K7" s="43"/>
      <c r="L7" s="43"/>
      <c r="M7" s="43"/>
      <c r="N7" s="43"/>
      <c r="O7" s="43"/>
      <c r="P7" s="43"/>
      <c r="Q7" s="43"/>
      <c r="R7" s="43"/>
    </row>
    <row r="8" spans="2:18" ht="136" customHeight="1" x14ac:dyDescent="0.35">
      <c r="B8" s="388"/>
      <c r="C8" s="388"/>
      <c r="D8" s="388"/>
      <c r="E8" s="388"/>
      <c r="F8" s="388"/>
      <c r="G8" s="388"/>
      <c r="I8" s="43"/>
      <c r="J8" s="43"/>
      <c r="K8" s="43"/>
      <c r="L8" s="43"/>
      <c r="M8" s="43"/>
      <c r="N8" s="43"/>
      <c r="O8" s="43"/>
      <c r="P8" s="43"/>
      <c r="Q8" s="43"/>
      <c r="R8" s="43"/>
    </row>
    <row r="9" spans="2:18" ht="15" customHeight="1" x14ac:dyDescent="0.35">
      <c r="I9" s="43"/>
      <c r="J9" s="43"/>
      <c r="K9" s="43"/>
      <c r="L9" s="43"/>
      <c r="M9" s="43"/>
      <c r="N9" s="43"/>
      <c r="O9" s="43"/>
      <c r="P9" s="43"/>
      <c r="Q9" s="43"/>
      <c r="R9" s="43"/>
    </row>
    <row r="10" spans="2:18" s="45" customFormat="1" x14ac:dyDescent="0.35">
      <c r="B10" s="72" t="s">
        <v>9</v>
      </c>
      <c r="D10" s="71" t="s">
        <v>33</v>
      </c>
      <c r="E10" s="44"/>
      <c r="F10" s="71" t="s">
        <v>185</v>
      </c>
      <c r="G10" s="43"/>
      <c r="H10" s="116"/>
      <c r="I10" s="55"/>
      <c r="J10" s="55"/>
      <c r="K10" s="55"/>
      <c r="L10" s="55"/>
      <c r="M10" s="55"/>
      <c r="N10" s="55"/>
      <c r="O10" s="55"/>
      <c r="P10" s="55"/>
      <c r="Q10" s="55"/>
      <c r="R10" s="55"/>
    </row>
    <row r="11" spans="2:18" s="45" customFormat="1" x14ac:dyDescent="0.35">
      <c r="E11" s="44"/>
      <c r="F11" s="44"/>
      <c r="G11" s="43"/>
      <c r="H11" s="116"/>
      <c r="I11" s="55"/>
      <c r="J11" s="55"/>
      <c r="K11" s="55"/>
      <c r="L11" s="55"/>
      <c r="M11" s="55"/>
      <c r="N11" s="55"/>
      <c r="O11" s="55"/>
      <c r="P11" s="55"/>
      <c r="Q11" s="55"/>
      <c r="R11" s="55"/>
    </row>
    <row r="12" spans="2:18" s="45" customFormat="1" ht="72.5" x14ac:dyDescent="0.35">
      <c r="B12" s="54" t="str">
        <f xml:space="preserve"> CONCATENATE("Is the annual per patient drug cost for patients receiving ", IF(Name_DUR=""," Drug Under Review", Name_DUR), " expected to remain constant over time?")</f>
        <v>Is the annual per patient drug cost for patients receiving  Drug Under Review expected to remain constant over time?</v>
      </c>
      <c r="C12" s="54"/>
      <c r="D12" s="90" t="s">
        <v>480</v>
      </c>
      <c r="E12" s="44"/>
      <c r="F12" s="288"/>
      <c r="G12" s="43"/>
      <c r="H12" s="116"/>
      <c r="I12" s="55"/>
      <c r="J12" s="55"/>
      <c r="K12" s="55"/>
      <c r="L12" s="55"/>
      <c r="M12" s="55"/>
      <c r="N12" s="55"/>
      <c r="O12" s="55"/>
      <c r="P12" s="55"/>
      <c r="Q12" s="55"/>
      <c r="R12" s="55"/>
    </row>
    <row r="13" spans="2:18" s="45" customFormat="1" x14ac:dyDescent="0.35">
      <c r="E13" s="44"/>
      <c r="F13" s="44"/>
      <c r="G13" s="43"/>
      <c r="H13" s="116"/>
      <c r="I13" s="55"/>
      <c r="J13" s="55"/>
      <c r="K13" s="55"/>
      <c r="L13" s="55"/>
      <c r="M13" s="55"/>
      <c r="N13" s="55"/>
      <c r="O13" s="55"/>
      <c r="P13" s="55"/>
      <c r="Q13" s="55"/>
      <c r="R13" s="55"/>
    </row>
    <row r="14" spans="2:18" s="45" customFormat="1" ht="31.5" customHeight="1" x14ac:dyDescent="0.35">
      <c r="B14" s="399" t="str">
        <f>IF(F12="Yes","Average per patient annual drug cost",CONCATENATE("Average per patient annual cost of first year of treatment",IF('Inputs-Market Size'!F24="Prevalence"," "," accounting for loading dose, discontinuation and titration")))</f>
        <v>Average per patient annual cost of first year of treatment accounting for loading dose, discontinuation and titration</v>
      </c>
      <c r="C14" s="399"/>
      <c r="D14" s="399"/>
      <c r="E14" s="44"/>
      <c r="F14" s="44"/>
      <c r="G14" s="43"/>
      <c r="H14" s="116"/>
      <c r="I14" s="55"/>
      <c r="J14" s="55"/>
      <c r="K14" s="55"/>
      <c r="L14" s="55"/>
      <c r="M14" s="55"/>
      <c r="N14" s="55"/>
      <c r="O14" s="55"/>
      <c r="P14" s="55"/>
      <c r="Q14" s="55"/>
      <c r="R14" s="55"/>
    </row>
    <row r="15" spans="2:18" s="45" customFormat="1" ht="15" customHeight="1" x14ac:dyDescent="0.35">
      <c r="G15" s="43"/>
      <c r="H15" s="116"/>
      <c r="I15" s="78" t="s">
        <v>42</v>
      </c>
      <c r="J15" s="78" t="s">
        <v>43</v>
      </c>
      <c r="K15" s="78" t="s">
        <v>44</v>
      </c>
      <c r="L15" s="78" t="s">
        <v>45</v>
      </c>
      <c r="M15" s="78" t="s">
        <v>46</v>
      </c>
      <c r="N15" s="78" t="s">
        <v>47</v>
      </c>
      <c r="O15" s="78" t="s">
        <v>48</v>
      </c>
      <c r="P15" s="78" t="s">
        <v>49</v>
      </c>
      <c r="Q15" s="78" t="s">
        <v>50</v>
      </c>
      <c r="R15" s="78" t="s">
        <v>51</v>
      </c>
    </row>
    <row r="16" spans="2:18" s="45" customFormat="1" x14ac:dyDescent="0.35">
      <c r="B16" s="48"/>
      <c r="C16" s="48"/>
      <c r="E16" s="48"/>
      <c r="F16" s="59" t="s">
        <v>57</v>
      </c>
      <c r="G16" s="43"/>
      <c r="H16" s="142"/>
      <c r="I16" s="60">
        <v>1</v>
      </c>
      <c r="J16" s="60">
        <v>2</v>
      </c>
      <c r="K16" s="60">
        <v>3</v>
      </c>
      <c r="L16" s="60">
        <v>4</v>
      </c>
      <c r="M16" s="60">
        <v>5</v>
      </c>
      <c r="N16" s="60">
        <v>6</v>
      </c>
      <c r="O16" s="60">
        <v>7</v>
      </c>
      <c r="P16" s="60">
        <v>8</v>
      </c>
      <c r="Q16" s="60">
        <v>9</v>
      </c>
      <c r="R16" s="60">
        <v>10</v>
      </c>
    </row>
    <row r="17" spans="2:18" s="45" customFormat="1" ht="43.5" x14ac:dyDescent="0.35">
      <c r="B17" s="44" t="str">
        <f>IF(Name_DUR="","Drug Under Review",Name_DUR)</f>
        <v>Drug Under Review</v>
      </c>
      <c r="C17" s="44"/>
      <c r="D17" s="90" t="s">
        <v>481</v>
      </c>
      <c r="E17" s="44"/>
      <c r="F17" s="357"/>
      <c r="H17" s="116">
        <v>1</v>
      </c>
      <c r="I17" s="57">
        <f>$F17</f>
        <v>0</v>
      </c>
      <c r="J17" s="57">
        <f t="shared" ref="I17:R28" si="0">$F17</f>
        <v>0</v>
      </c>
      <c r="K17" s="57">
        <f t="shared" si="0"/>
        <v>0</v>
      </c>
      <c r="L17" s="57">
        <f t="shared" si="0"/>
        <v>0</v>
      </c>
      <c r="M17" s="57">
        <f t="shared" si="0"/>
        <v>0</v>
      </c>
      <c r="N17" s="57">
        <f t="shared" si="0"/>
        <v>0</v>
      </c>
      <c r="O17" s="57">
        <f t="shared" si="0"/>
        <v>0</v>
      </c>
      <c r="P17" s="57">
        <f t="shared" si="0"/>
        <v>0</v>
      </c>
      <c r="Q17" s="57">
        <f t="shared" si="0"/>
        <v>0</v>
      </c>
      <c r="R17" s="57">
        <f t="shared" si="0"/>
        <v>0</v>
      </c>
    </row>
    <row r="18" spans="2:18" s="45" customFormat="1" x14ac:dyDescent="0.35">
      <c r="B18" s="44" t="s">
        <v>151</v>
      </c>
      <c r="C18" s="44"/>
      <c r="D18" s="48"/>
      <c r="E18" s="44"/>
      <c r="F18" s="357"/>
      <c r="G18" s="43"/>
      <c r="H18" s="116">
        <v>2</v>
      </c>
      <c r="I18" s="57">
        <f t="shared" si="0"/>
        <v>0</v>
      </c>
      <c r="J18" s="57">
        <f t="shared" si="0"/>
        <v>0</v>
      </c>
      <c r="K18" s="57">
        <f t="shared" si="0"/>
        <v>0</v>
      </c>
      <c r="L18" s="57">
        <f t="shared" si="0"/>
        <v>0</v>
      </c>
      <c r="M18" s="57">
        <f t="shared" si="0"/>
        <v>0</v>
      </c>
      <c r="N18" s="57">
        <f t="shared" si="0"/>
        <v>0</v>
      </c>
      <c r="O18" s="57">
        <f t="shared" si="0"/>
        <v>0</v>
      </c>
      <c r="P18" s="57">
        <f t="shared" si="0"/>
        <v>0</v>
      </c>
      <c r="Q18" s="57">
        <f t="shared" si="0"/>
        <v>0</v>
      </c>
      <c r="R18" s="57">
        <f t="shared" si="0"/>
        <v>0</v>
      </c>
    </row>
    <row r="19" spans="2:18" s="45" customFormat="1" ht="29" x14ac:dyDescent="0.35">
      <c r="B19" s="44" t="str">
        <f>IF(Namedrug1="","Drug 1",Namedrug1)</f>
        <v>Drug 1</v>
      </c>
      <c r="C19" s="44"/>
      <c r="D19" s="90" t="s">
        <v>186</v>
      </c>
      <c r="E19" s="44"/>
      <c r="F19" s="357"/>
      <c r="G19" s="43"/>
      <c r="H19" s="116">
        <v>3</v>
      </c>
      <c r="I19" s="57">
        <f t="shared" si="0"/>
        <v>0</v>
      </c>
      <c r="J19" s="57">
        <f t="shared" si="0"/>
        <v>0</v>
      </c>
      <c r="K19" s="57">
        <f t="shared" si="0"/>
        <v>0</v>
      </c>
      <c r="L19" s="57">
        <f t="shared" si="0"/>
        <v>0</v>
      </c>
      <c r="M19" s="57">
        <f t="shared" si="0"/>
        <v>0</v>
      </c>
      <c r="N19" s="57">
        <f t="shared" si="0"/>
        <v>0</v>
      </c>
      <c r="O19" s="57">
        <f t="shared" si="0"/>
        <v>0</v>
      </c>
      <c r="P19" s="57">
        <f t="shared" si="0"/>
        <v>0</v>
      </c>
      <c r="Q19" s="57">
        <f t="shared" si="0"/>
        <v>0</v>
      </c>
      <c r="R19" s="57">
        <f t="shared" si="0"/>
        <v>0</v>
      </c>
    </row>
    <row r="20" spans="2:18" s="45" customFormat="1" x14ac:dyDescent="0.35">
      <c r="B20" s="44" t="str">
        <f>IF(Namedrug2="","Drug 2",Namedrug2)</f>
        <v>Drug 2</v>
      </c>
      <c r="C20" s="44"/>
      <c r="D20" s="44"/>
      <c r="E20" s="44"/>
      <c r="F20" s="357"/>
      <c r="G20" s="43"/>
      <c r="H20" s="116">
        <v>4</v>
      </c>
      <c r="I20" s="57">
        <f t="shared" si="0"/>
        <v>0</v>
      </c>
      <c r="J20" s="57">
        <f t="shared" si="0"/>
        <v>0</v>
      </c>
      <c r="K20" s="57">
        <f t="shared" si="0"/>
        <v>0</v>
      </c>
      <c r="L20" s="57">
        <f t="shared" si="0"/>
        <v>0</v>
      </c>
      <c r="M20" s="57">
        <f t="shared" si="0"/>
        <v>0</v>
      </c>
      <c r="N20" s="57">
        <f t="shared" si="0"/>
        <v>0</v>
      </c>
      <c r="O20" s="57">
        <f t="shared" si="0"/>
        <v>0</v>
      </c>
      <c r="P20" s="57">
        <f t="shared" si="0"/>
        <v>0</v>
      </c>
      <c r="Q20" s="57">
        <f t="shared" si="0"/>
        <v>0</v>
      </c>
      <c r="R20" s="57">
        <f t="shared" si="0"/>
        <v>0</v>
      </c>
    </row>
    <row r="21" spans="2:18" s="45" customFormat="1" x14ac:dyDescent="0.35">
      <c r="B21" s="44" t="str">
        <f>IF(Namedrug3="","Drug 3",Namedrug3)</f>
        <v>Drug 3</v>
      </c>
      <c r="C21" s="44"/>
      <c r="D21" s="44"/>
      <c r="E21" s="44"/>
      <c r="F21" s="357"/>
      <c r="G21" s="43"/>
      <c r="H21" s="116">
        <v>5</v>
      </c>
      <c r="I21" s="57">
        <f t="shared" si="0"/>
        <v>0</v>
      </c>
      <c r="J21" s="57">
        <f t="shared" si="0"/>
        <v>0</v>
      </c>
      <c r="K21" s="57">
        <f t="shared" si="0"/>
        <v>0</v>
      </c>
      <c r="L21" s="57">
        <f t="shared" si="0"/>
        <v>0</v>
      </c>
      <c r="M21" s="57">
        <f t="shared" si="0"/>
        <v>0</v>
      </c>
      <c r="N21" s="57">
        <f t="shared" si="0"/>
        <v>0</v>
      </c>
      <c r="O21" s="57">
        <f t="shared" si="0"/>
        <v>0</v>
      </c>
      <c r="P21" s="57">
        <f t="shared" si="0"/>
        <v>0</v>
      </c>
      <c r="Q21" s="57">
        <f t="shared" si="0"/>
        <v>0</v>
      </c>
      <c r="R21" s="57">
        <f t="shared" si="0"/>
        <v>0</v>
      </c>
    </row>
    <row r="22" spans="2:18" s="45" customFormat="1" x14ac:dyDescent="0.35">
      <c r="B22" s="44" t="str">
        <f>IF(Namedrug4="","Drug 4",Namedrug4)</f>
        <v>Drug 4</v>
      </c>
      <c r="C22" s="44"/>
      <c r="D22" s="44"/>
      <c r="E22" s="44"/>
      <c r="F22" s="357"/>
      <c r="G22" s="43"/>
      <c r="H22" s="116">
        <v>6</v>
      </c>
      <c r="I22" s="57">
        <f t="shared" si="0"/>
        <v>0</v>
      </c>
      <c r="J22" s="57">
        <f t="shared" si="0"/>
        <v>0</v>
      </c>
      <c r="K22" s="57">
        <f t="shared" si="0"/>
        <v>0</v>
      </c>
      <c r="L22" s="57">
        <f t="shared" si="0"/>
        <v>0</v>
      </c>
      <c r="M22" s="57">
        <f t="shared" si="0"/>
        <v>0</v>
      </c>
      <c r="N22" s="57">
        <f t="shared" si="0"/>
        <v>0</v>
      </c>
      <c r="O22" s="57">
        <f t="shared" si="0"/>
        <v>0</v>
      </c>
      <c r="P22" s="57">
        <f t="shared" si="0"/>
        <v>0</v>
      </c>
      <c r="Q22" s="57">
        <f t="shared" si="0"/>
        <v>0</v>
      </c>
      <c r="R22" s="57">
        <f t="shared" si="0"/>
        <v>0</v>
      </c>
    </row>
    <row r="23" spans="2:18" s="45" customFormat="1" x14ac:dyDescent="0.35">
      <c r="B23" s="44" t="str">
        <f>IF(Namedrug5="","Drug 5",Namedrug5)</f>
        <v>Drug 5</v>
      </c>
      <c r="C23" s="44"/>
      <c r="D23" s="44"/>
      <c r="E23" s="44"/>
      <c r="F23" s="357"/>
      <c r="G23" s="43"/>
      <c r="H23" s="116">
        <v>7</v>
      </c>
      <c r="I23" s="57">
        <f t="shared" si="0"/>
        <v>0</v>
      </c>
      <c r="J23" s="57">
        <f t="shared" si="0"/>
        <v>0</v>
      </c>
      <c r="K23" s="57">
        <f t="shared" si="0"/>
        <v>0</v>
      </c>
      <c r="L23" s="57">
        <f t="shared" si="0"/>
        <v>0</v>
      </c>
      <c r="M23" s="57">
        <f t="shared" si="0"/>
        <v>0</v>
      </c>
      <c r="N23" s="57">
        <f t="shared" si="0"/>
        <v>0</v>
      </c>
      <c r="O23" s="57">
        <f t="shared" si="0"/>
        <v>0</v>
      </c>
      <c r="P23" s="57">
        <f t="shared" si="0"/>
        <v>0</v>
      </c>
      <c r="Q23" s="57">
        <f t="shared" si="0"/>
        <v>0</v>
      </c>
      <c r="R23" s="57">
        <f t="shared" si="0"/>
        <v>0</v>
      </c>
    </row>
    <row r="24" spans="2:18" s="45" customFormat="1" x14ac:dyDescent="0.35">
      <c r="B24" s="44" t="str">
        <f>IF(Namedrug6="","Drug 6",Namedrug6)</f>
        <v>Drug 6</v>
      </c>
      <c r="C24" s="44"/>
      <c r="D24" s="44"/>
      <c r="E24" s="44"/>
      <c r="F24" s="357"/>
      <c r="G24" s="43"/>
      <c r="H24" s="116">
        <v>8</v>
      </c>
      <c r="I24" s="57">
        <f t="shared" si="0"/>
        <v>0</v>
      </c>
      <c r="J24" s="57">
        <f t="shared" si="0"/>
        <v>0</v>
      </c>
      <c r="K24" s="57">
        <f t="shared" si="0"/>
        <v>0</v>
      </c>
      <c r="L24" s="57">
        <f t="shared" si="0"/>
        <v>0</v>
      </c>
      <c r="M24" s="57">
        <f t="shared" si="0"/>
        <v>0</v>
      </c>
      <c r="N24" s="57">
        <f t="shared" si="0"/>
        <v>0</v>
      </c>
      <c r="O24" s="57">
        <f t="shared" si="0"/>
        <v>0</v>
      </c>
      <c r="P24" s="57">
        <f t="shared" si="0"/>
        <v>0</v>
      </c>
      <c r="Q24" s="57">
        <f t="shared" si="0"/>
        <v>0</v>
      </c>
      <c r="R24" s="57">
        <f t="shared" si="0"/>
        <v>0</v>
      </c>
    </row>
    <row r="25" spans="2:18" s="45" customFormat="1" x14ac:dyDescent="0.35">
      <c r="B25" s="44" t="str">
        <f>IF(Namedrug7="","Drug 7",Namedrug7)</f>
        <v>Drug 7</v>
      </c>
      <c r="C25" s="44"/>
      <c r="D25" s="44"/>
      <c r="E25" s="44"/>
      <c r="F25" s="357"/>
      <c r="G25" s="44"/>
      <c r="H25" s="116">
        <v>9</v>
      </c>
      <c r="I25" s="57">
        <f t="shared" si="0"/>
        <v>0</v>
      </c>
      <c r="J25" s="57">
        <f t="shared" si="0"/>
        <v>0</v>
      </c>
      <c r="K25" s="57">
        <f t="shared" si="0"/>
        <v>0</v>
      </c>
      <c r="L25" s="57">
        <f t="shared" si="0"/>
        <v>0</v>
      </c>
      <c r="M25" s="57">
        <f t="shared" si="0"/>
        <v>0</v>
      </c>
      <c r="N25" s="57">
        <f t="shared" si="0"/>
        <v>0</v>
      </c>
      <c r="O25" s="57">
        <f t="shared" si="0"/>
        <v>0</v>
      </c>
      <c r="P25" s="57">
        <f t="shared" si="0"/>
        <v>0</v>
      </c>
      <c r="Q25" s="57">
        <f t="shared" si="0"/>
        <v>0</v>
      </c>
      <c r="R25" s="57">
        <f t="shared" si="0"/>
        <v>0</v>
      </c>
    </row>
    <row r="26" spans="2:18" s="45" customFormat="1" x14ac:dyDescent="0.35">
      <c r="B26" s="44" t="str">
        <f>IF(Namedrug8="","Drug 8",Namedrug8)</f>
        <v>Drug 8</v>
      </c>
      <c r="C26" s="44"/>
      <c r="D26" s="44"/>
      <c r="E26" s="44"/>
      <c r="F26" s="357"/>
      <c r="G26" s="44"/>
      <c r="H26" s="116">
        <v>10</v>
      </c>
      <c r="I26" s="57">
        <f t="shared" si="0"/>
        <v>0</v>
      </c>
      <c r="J26" s="57">
        <f t="shared" si="0"/>
        <v>0</v>
      </c>
      <c r="K26" s="57">
        <f t="shared" si="0"/>
        <v>0</v>
      </c>
      <c r="L26" s="57">
        <f t="shared" si="0"/>
        <v>0</v>
      </c>
      <c r="M26" s="57">
        <f t="shared" si="0"/>
        <v>0</v>
      </c>
      <c r="N26" s="57">
        <f t="shared" si="0"/>
        <v>0</v>
      </c>
      <c r="O26" s="57">
        <f t="shared" si="0"/>
        <v>0</v>
      </c>
      <c r="P26" s="57">
        <f t="shared" si="0"/>
        <v>0</v>
      </c>
      <c r="Q26" s="57">
        <f t="shared" si="0"/>
        <v>0</v>
      </c>
      <c r="R26" s="57">
        <f t="shared" si="0"/>
        <v>0</v>
      </c>
    </row>
    <row r="27" spans="2:18" s="45" customFormat="1" x14ac:dyDescent="0.35">
      <c r="B27" s="44" t="str">
        <f>IF(Namedrug9="","Drug 9",Namedrug9)</f>
        <v>Drug 9</v>
      </c>
      <c r="C27" s="44"/>
      <c r="D27" s="44"/>
      <c r="E27" s="44"/>
      <c r="F27" s="357"/>
      <c r="G27" s="44"/>
      <c r="H27" s="116">
        <v>11</v>
      </c>
      <c r="I27" s="57">
        <f t="shared" si="0"/>
        <v>0</v>
      </c>
      <c r="J27" s="57">
        <f t="shared" si="0"/>
        <v>0</v>
      </c>
      <c r="K27" s="57">
        <f t="shared" si="0"/>
        <v>0</v>
      </c>
      <c r="L27" s="57">
        <f t="shared" si="0"/>
        <v>0</v>
      </c>
      <c r="M27" s="57">
        <f t="shared" si="0"/>
        <v>0</v>
      </c>
      <c r="N27" s="57">
        <f t="shared" si="0"/>
        <v>0</v>
      </c>
      <c r="O27" s="57">
        <f t="shared" si="0"/>
        <v>0</v>
      </c>
      <c r="P27" s="57">
        <f t="shared" si="0"/>
        <v>0</v>
      </c>
      <c r="Q27" s="57">
        <f t="shared" si="0"/>
        <v>0</v>
      </c>
      <c r="R27" s="57">
        <f t="shared" si="0"/>
        <v>0</v>
      </c>
    </row>
    <row r="28" spans="2:18" s="45" customFormat="1" x14ac:dyDescent="0.35">
      <c r="B28" s="44" t="str">
        <f>IF(Namedrug10="","Drug 10",Namedrug10)</f>
        <v>Drug 10</v>
      </c>
      <c r="C28" s="44"/>
      <c r="D28" s="44"/>
      <c r="E28" s="44"/>
      <c r="F28" s="357"/>
      <c r="G28" s="44"/>
      <c r="H28" s="116">
        <v>12</v>
      </c>
      <c r="I28" s="57">
        <f t="shared" si="0"/>
        <v>0</v>
      </c>
      <c r="J28" s="57">
        <f t="shared" si="0"/>
        <v>0</v>
      </c>
      <c r="K28" s="57">
        <f t="shared" si="0"/>
        <v>0</v>
      </c>
      <c r="L28" s="57">
        <f t="shared" si="0"/>
        <v>0</v>
      </c>
      <c r="M28" s="57">
        <f t="shared" si="0"/>
        <v>0</v>
      </c>
      <c r="N28" s="57">
        <f t="shared" si="0"/>
        <v>0</v>
      </c>
      <c r="O28" s="57">
        <f t="shared" si="0"/>
        <v>0</v>
      </c>
      <c r="P28" s="57">
        <f t="shared" si="0"/>
        <v>0</v>
      </c>
      <c r="Q28" s="57">
        <f t="shared" si="0"/>
        <v>0</v>
      </c>
      <c r="R28" s="57">
        <f t="shared" si="0"/>
        <v>0</v>
      </c>
    </row>
    <row r="29" spans="2:18" x14ac:dyDescent="0.35">
      <c r="B29" s="44"/>
      <c r="C29" s="44"/>
      <c r="D29" s="44"/>
      <c r="E29" s="44"/>
      <c r="F29" s="44"/>
      <c r="H29" s="116"/>
      <c r="I29" s="55"/>
      <c r="J29" s="55"/>
      <c r="K29" s="55"/>
      <c r="L29" s="55"/>
      <c r="M29" s="55"/>
      <c r="N29" s="55"/>
      <c r="O29" s="55"/>
      <c r="P29" s="55"/>
      <c r="Q29" s="55"/>
      <c r="R29" s="55"/>
    </row>
    <row r="30" spans="2:18" x14ac:dyDescent="0.35">
      <c r="B30" s="44"/>
      <c r="C30" s="44"/>
      <c r="D30" s="44"/>
      <c r="E30" s="44"/>
      <c r="F30" s="44"/>
      <c r="H30" s="116"/>
      <c r="I30" s="55"/>
      <c r="J30" s="55"/>
      <c r="K30" s="55"/>
      <c r="L30" s="55"/>
      <c r="M30" s="55"/>
      <c r="N30" s="55"/>
      <c r="O30" s="55"/>
      <c r="P30" s="55"/>
      <c r="Q30" s="55"/>
      <c r="R30" s="55"/>
    </row>
    <row r="31" spans="2:18" ht="43.5" x14ac:dyDescent="0.35">
      <c r="B31" s="407" t="str">
        <f>IF(F12="Yes","Not applicable",CONCATENATE("Average per patient annual cost of second year of treatment",IF('Inputs-Market Size'!F24="Prevalence"," "," accounting for loading dose, discontinuation and titration")))</f>
        <v>Average per patient annual cost of second year of treatment accounting for loading dose, discontinuation and titration</v>
      </c>
      <c r="C31" s="407"/>
      <c r="D31" s="407"/>
      <c r="E31" s="45"/>
      <c r="F31" s="46"/>
      <c r="H31" s="116"/>
      <c r="I31" s="79" t="s">
        <v>42</v>
      </c>
      <c r="J31" s="79" t="s">
        <v>43</v>
      </c>
      <c r="K31" s="79" t="s">
        <v>44</v>
      </c>
      <c r="L31" s="79" t="s">
        <v>45</v>
      </c>
      <c r="M31" s="79" t="s">
        <v>46</v>
      </c>
      <c r="N31" s="79" t="s">
        <v>47</v>
      </c>
      <c r="O31" s="79" t="s">
        <v>48</v>
      </c>
      <c r="P31" s="79" t="s">
        <v>49</v>
      </c>
      <c r="Q31" s="79" t="s">
        <v>50</v>
      </c>
      <c r="R31" s="79" t="s">
        <v>51</v>
      </c>
    </row>
    <row r="32" spans="2:18" x14ac:dyDescent="0.35">
      <c r="B32" s="48"/>
      <c r="C32" s="48"/>
      <c r="D32" s="48"/>
      <c r="E32" s="48"/>
      <c r="F32" s="59" t="s">
        <v>57</v>
      </c>
      <c r="I32" s="60">
        <v>1</v>
      </c>
      <c r="J32" s="60">
        <v>2</v>
      </c>
      <c r="K32" s="60">
        <v>3</v>
      </c>
      <c r="L32" s="60">
        <v>4</v>
      </c>
      <c r="M32" s="60">
        <v>5</v>
      </c>
      <c r="N32" s="60">
        <v>6</v>
      </c>
      <c r="O32" s="60">
        <v>7</v>
      </c>
      <c r="P32" s="60">
        <v>8</v>
      </c>
      <c r="Q32" s="60">
        <v>9</v>
      </c>
      <c r="R32" s="60">
        <v>10</v>
      </c>
    </row>
    <row r="33" spans="2:18" ht="43.5" x14ac:dyDescent="0.35">
      <c r="B33" s="44" t="str">
        <f>IF(Name_DUR="","Drug Under Review",Name_DUR)</f>
        <v>Drug Under Review</v>
      </c>
      <c r="C33" s="44"/>
      <c r="D33" s="90" t="s">
        <v>481</v>
      </c>
      <c r="E33" s="44"/>
      <c r="F33" s="357"/>
      <c r="H33" s="116">
        <v>1</v>
      </c>
      <c r="I33" s="57">
        <f t="shared" ref="I33:R33" si="1">IF(Switch_stablecosts="Yes",I17,$F33)</f>
        <v>0</v>
      </c>
      <c r="J33" s="57">
        <f t="shared" si="1"/>
        <v>0</v>
      </c>
      <c r="K33" s="57">
        <f t="shared" si="1"/>
        <v>0</v>
      </c>
      <c r="L33" s="57">
        <f t="shared" si="1"/>
        <v>0</v>
      </c>
      <c r="M33" s="57">
        <f t="shared" si="1"/>
        <v>0</v>
      </c>
      <c r="N33" s="57">
        <f t="shared" si="1"/>
        <v>0</v>
      </c>
      <c r="O33" s="57">
        <f t="shared" si="1"/>
        <v>0</v>
      </c>
      <c r="P33" s="57">
        <f t="shared" si="1"/>
        <v>0</v>
      </c>
      <c r="Q33" s="57">
        <f t="shared" si="1"/>
        <v>0</v>
      </c>
      <c r="R33" s="57">
        <f t="shared" si="1"/>
        <v>0</v>
      </c>
    </row>
    <row r="34" spans="2:18" x14ac:dyDescent="0.35">
      <c r="B34" s="44" t="s">
        <v>151</v>
      </c>
      <c r="C34" s="44"/>
      <c r="E34" s="44"/>
      <c r="F34" s="357"/>
      <c r="H34" s="116">
        <v>2</v>
      </c>
      <c r="I34" s="57">
        <f t="shared" ref="I34:R34" si="2">IF(Switch_stablecosts="Yes",I18,$F34)</f>
        <v>0</v>
      </c>
      <c r="J34" s="57">
        <f t="shared" si="2"/>
        <v>0</v>
      </c>
      <c r="K34" s="57">
        <f t="shared" si="2"/>
        <v>0</v>
      </c>
      <c r="L34" s="57">
        <f t="shared" si="2"/>
        <v>0</v>
      </c>
      <c r="M34" s="57">
        <f t="shared" si="2"/>
        <v>0</v>
      </c>
      <c r="N34" s="57">
        <f t="shared" si="2"/>
        <v>0</v>
      </c>
      <c r="O34" s="57">
        <f t="shared" si="2"/>
        <v>0</v>
      </c>
      <c r="P34" s="57">
        <f t="shared" si="2"/>
        <v>0</v>
      </c>
      <c r="Q34" s="57">
        <f t="shared" si="2"/>
        <v>0</v>
      </c>
      <c r="R34" s="57">
        <f t="shared" si="2"/>
        <v>0</v>
      </c>
    </row>
    <row r="35" spans="2:18" ht="29" x14ac:dyDescent="0.35">
      <c r="B35" s="44" t="str">
        <f>IF(Namedrug1="","Drug 1",Namedrug1)</f>
        <v>Drug 1</v>
      </c>
      <c r="C35" s="44"/>
      <c r="D35" s="90" t="s">
        <v>186</v>
      </c>
      <c r="E35" s="44"/>
      <c r="F35" s="357"/>
      <c r="H35" s="116">
        <v>3</v>
      </c>
      <c r="I35" s="57">
        <f t="shared" ref="I35:R35" si="3">IF(Switch_stablecosts="Yes",I19,$F35)</f>
        <v>0</v>
      </c>
      <c r="J35" s="57">
        <f t="shared" si="3"/>
        <v>0</v>
      </c>
      <c r="K35" s="57">
        <f t="shared" si="3"/>
        <v>0</v>
      </c>
      <c r="L35" s="57">
        <f t="shared" si="3"/>
        <v>0</v>
      </c>
      <c r="M35" s="57">
        <f t="shared" si="3"/>
        <v>0</v>
      </c>
      <c r="N35" s="57">
        <f t="shared" si="3"/>
        <v>0</v>
      </c>
      <c r="O35" s="57">
        <f t="shared" si="3"/>
        <v>0</v>
      </c>
      <c r="P35" s="57">
        <f t="shared" si="3"/>
        <v>0</v>
      </c>
      <c r="Q35" s="57">
        <f t="shared" si="3"/>
        <v>0</v>
      </c>
      <c r="R35" s="57">
        <f t="shared" si="3"/>
        <v>0</v>
      </c>
    </row>
    <row r="36" spans="2:18" x14ac:dyDescent="0.35">
      <c r="B36" s="44" t="str">
        <f>IF(Namedrug2="","Drug 2",Namedrug2)</f>
        <v>Drug 2</v>
      </c>
      <c r="C36" s="44"/>
      <c r="D36" s="44"/>
      <c r="E36" s="44"/>
      <c r="F36" s="357"/>
      <c r="H36" s="116">
        <v>4</v>
      </c>
      <c r="I36" s="57">
        <f t="shared" ref="I36:R36" si="4">IF(Switch_stablecosts="Yes",I20,$F36)</f>
        <v>0</v>
      </c>
      <c r="J36" s="57">
        <f t="shared" si="4"/>
        <v>0</v>
      </c>
      <c r="K36" s="57">
        <f t="shared" si="4"/>
        <v>0</v>
      </c>
      <c r="L36" s="57">
        <f t="shared" si="4"/>
        <v>0</v>
      </c>
      <c r="M36" s="57">
        <f t="shared" si="4"/>
        <v>0</v>
      </c>
      <c r="N36" s="57">
        <f t="shared" si="4"/>
        <v>0</v>
      </c>
      <c r="O36" s="57">
        <f t="shared" si="4"/>
        <v>0</v>
      </c>
      <c r="P36" s="57">
        <f t="shared" si="4"/>
        <v>0</v>
      </c>
      <c r="Q36" s="57">
        <f t="shared" si="4"/>
        <v>0</v>
      </c>
      <c r="R36" s="57">
        <f t="shared" si="4"/>
        <v>0</v>
      </c>
    </row>
    <row r="37" spans="2:18" x14ac:dyDescent="0.35">
      <c r="B37" s="44" t="str">
        <f>IF(Namedrug3="","Drug 3",Namedrug3)</f>
        <v>Drug 3</v>
      </c>
      <c r="C37" s="44"/>
      <c r="D37" s="44"/>
      <c r="E37" s="44"/>
      <c r="F37" s="357"/>
      <c r="H37" s="116">
        <v>5</v>
      </c>
      <c r="I37" s="57">
        <f t="shared" ref="I37:R37" si="5">IF(Switch_stablecosts="Yes",I21,$F37)</f>
        <v>0</v>
      </c>
      <c r="J37" s="57">
        <f t="shared" si="5"/>
        <v>0</v>
      </c>
      <c r="K37" s="57">
        <f t="shared" si="5"/>
        <v>0</v>
      </c>
      <c r="L37" s="57">
        <f t="shared" si="5"/>
        <v>0</v>
      </c>
      <c r="M37" s="57">
        <f t="shared" si="5"/>
        <v>0</v>
      </c>
      <c r="N37" s="57">
        <f t="shared" si="5"/>
        <v>0</v>
      </c>
      <c r="O37" s="57">
        <f t="shared" si="5"/>
        <v>0</v>
      </c>
      <c r="P37" s="57">
        <f t="shared" si="5"/>
        <v>0</v>
      </c>
      <c r="Q37" s="57">
        <f t="shared" si="5"/>
        <v>0</v>
      </c>
      <c r="R37" s="57">
        <f t="shared" si="5"/>
        <v>0</v>
      </c>
    </row>
    <row r="38" spans="2:18" x14ac:dyDescent="0.35">
      <c r="B38" s="44" t="str">
        <f>IF(Namedrug4="","Drug 4",Namedrug4)</f>
        <v>Drug 4</v>
      </c>
      <c r="C38" s="44"/>
      <c r="D38" s="44"/>
      <c r="E38" s="44"/>
      <c r="F38" s="357"/>
      <c r="H38" s="116">
        <v>6</v>
      </c>
      <c r="I38" s="57">
        <f t="shared" ref="I38:R38" si="6">IF(Switch_stablecosts="Yes",I22,$F38)</f>
        <v>0</v>
      </c>
      <c r="J38" s="57">
        <f t="shared" si="6"/>
        <v>0</v>
      </c>
      <c r="K38" s="57">
        <f t="shared" si="6"/>
        <v>0</v>
      </c>
      <c r="L38" s="57">
        <f t="shared" si="6"/>
        <v>0</v>
      </c>
      <c r="M38" s="57">
        <f t="shared" si="6"/>
        <v>0</v>
      </c>
      <c r="N38" s="57">
        <f t="shared" si="6"/>
        <v>0</v>
      </c>
      <c r="O38" s="57">
        <f t="shared" si="6"/>
        <v>0</v>
      </c>
      <c r="P38" s="57">
        <f t="shared" si="6"/>
        <v>0</v>
      </c>
      <c r="Q38" s="57">
        <f t="shared" si="6"/>
        <v>0</v>
      </c>
      <c r="R38" s="57">
        <f t="shared" si="6"/>
        <v>0</v>
      </c>
    </row>
    <row r="39" spans="2:18" x14ac:dyDescent="0.35">
      <c r="B39" s="44" t="str">
        <f>IF(Namedrug5="","Drug 5",Namedrug5)</f>
        <v>Drug 5</v>
      </c>
      <c r="C39" s="44"/>
      <c r="D39" s="44"/>
      <c r="E39" s="44"/>
      <c r="F39" s="357"/>
      <c r="H39" s="116">
        <v>7</v>
      </c>
      <c r="I39" s="57">
        <f t="shared" ref="I39:R39" si="7">IF(Switch_stablecosts="Yes",I23,$F39)</f>
        <v>0</v>
      </c>
      <c r="J39" s="57">
        <f t="shared" si="7"/>
        <v>0</v>
      </c>
      <c r="K39" s="57">
        <f t="shared" si="7"/>
        <v>0</v>
      </c>
      <c r="L39" s="57">
        <f t="shared" si="7"/>
        <v>0</v>
      </c>
      <c r="M39" s="57">
        <f t="shared" si="7"/>
        <v>0</v>
      </c>
      <c r="N39" s="57">
        <f t="shared" si="7"/>
        <v>0</v>
      </c>
      <c r="O39" s="57">
        <f t="shared" si="7"/>
        <v>0</v>
      </c>
      <c r="P39" s="57">
        <f t="shared" si="7"/>
        <v>0</v>
      </c>
      <c r="Q39" s="57">
        <f t="shared" si="7"/>
        <v>0</v>
      </c>
      <c r="R39" s="57">
        <f t="shared" si="7"/>
        <v>0</v>
      </c>
    </row>
    <row r="40" spans="2:18" x14ac:dyDescent="0.35">
      <c r="B40" s="44" t="str">
        <f>IF(Namedrug6="","Drug 6",Namedrug6)</f>
        <v>Drug 6</v>
      </c>
      <c r="C40" s="44"/>
      <c r="D40" s="44"/>
      <c r="E40" s="44"/>
      <c r="F40" s="357"/>
      <c r="H40" s="116">
        <v>8</v>
      </c>
      <c r="I40" s="57">
        <f t="shared" ref="I40:R40" si="8">IF(Switch_stablecosts="Yes",I24,$F40)</f>
        <v>0</v>
      </c>
      <c r="J40" s="57">
        <f t="shared" si="8"/>
        <v>0</v>
      </c>
      <c r="K40" s="57">
        <f t="shared" si="8"/>
        <v>0</v>
      </c>
      <c r="L40" s="57">
        <f t="shared" si="8"/>
        <v>0</v>
      </c>
      <c r="M40" s="57">
        <f t="shared" si="8"/>
        <v>0</v>
      </c>
      <c r="N40" s="57">
        <f t="shared" si="8"/>
        <v>0</v>
      </c>
      <c r="O40" s="57">
        <f t="shared" si="8"/>
        <v>0</v>
      </c>
      <c r="P40" s="57">
        <f t="shared" si="8"/>
        <v>0</v>
      </c>
      <c r="Q40" s="57">
        <f t="shared" si="8"/>
        <v>0</v>
      </c>
      <c r="R40" s="57">
        <f t="shared" si="8"/>
        <v>0</v>
      </c>
    </row>
    <row r="41" spans="2:18" x14ac:dyDescent="0.35">
      <c r="B41" s="44" t="str">
        <f>IF(Namedrug7="","Drug 7",Namedrug7)</f>
        <v>Drug 7</v>
      </c>
      <c r="C41" s="44"/>
      <c r="D41" s="44"/>
      <c r="E41" s="44"/>
      <c r="F41" s="357"/>
      <c r="H41" s="116">
        <v>9</v>
      </c>
      <c r="I41" s="57">
        <f t="shared" ref="I41:R41" si="9">IF(Switch_stablecosts="Yes",I25,$F41)</f>
        <v>0</v>
      </c>
      <c r="J41" s="57">
        <f t="shared" si="9"/>
        <v>0</v>
      </c>
      <c r="K41" s="57">
        <f t="shared" si="9"/>
        <v>0</v>
      </c>
      <c r="L41" s="57">
        <f t="shared" si="9"/>
        <v>0</v>
      </c>
      <c r="M41" s="57">
        <f t="shared" si="9"/>
        <v>0</v>
      </c>
      <c r="N41" s="57">
        <f t="shared" si="9"/>
        <v>0</v>
      </c>
      <c r="O41" s="57">
        <f t="shared" si="9"/>
        <v>0</v>
      </c>
      <c r="P41" s="57">
        <f t="shared" si="9"/>
        <v>0</v>
      </c>
      <c r="Q41" s="57">
        <f t="shared" si="9"/>
        <v>0</v>
      </c>
      <c r="R41" s="57">
        <f t="shared" si="9"/>
        <v>0</v>
      </c>
    </row>
    <row r="42" spans="2:18" x14ac:dyDescent="0.35">
      <c r="B42" s="44" t="str">
        <f>IF(Namedrug8="","Drug 8",Namedrug8)</f>
        <v>Drug 8</v>
      </c>
      <c r="C42" s="44"/>
      <c r="D42" s="44"/>
      <c r="E42" s="44"/>
      <c r="F42" s="357"/>
      <c r="H42" s="116">
        <v>10</v>
      </c>
      <c r="I42" s="57">
        <f t="shared" ref="I42:R42" si="10">IF(Switch_stablecosts="Yes",I26,$F42)</f>
        <v>0</v>
      </c>
      <c r="J42" s="57">
        <f t="shared" si="10"/>
        <v>0</v>
      </c>
      <c r="K42" s="57">
        <f t="shared" si="10"/>
        <v>0</v>
      </c>
      <c r="L42" s="57">
        <f t="shared" si="10"/>
        <v>0</v>
      </c>
      <c r="M42" s="57">
        <f t="shared" si="10"/>
        <v>0</v>
      </c>
      <c r="N42" s="57">
        <f t="shared" si="10"/>
        <v>0</v>
      </c>
      <c r="O42" s="57">
        <f t="shared" si="10"/>
        <v>0</v>
      </c>
      <c r="P42" s="57">
        <f t="shared" si="10"/>
        <v>0</v>
      </c>
      <c r="Q42" s="57">
        <f t="shared" si="10"/>
        <v>0</v>
      </c>
      <c r="R42" s="57">
        <f t="shared" si="10"/>
        <v>0</v>
      </c>
    </row>
    <row r="43" spans="2:18" x14ac:dyDescent="0.35">
      <c r="B43" s="44" t="str">
        <f>IF(Namedrug9="","Drug 9",Namedrug9)</f>
        <v>Drug 9</v>
      </c>
      <c r="C43" s="44"/>
      <c r="D43" s="44"/>
      <c r="E43" s="44"/>
      <c r="F43" s="357"/>
      <c r="H43" s="116">
        <v>11</v>
      </c>
      <c r="I43" s="57">
        <f t="shared" ref="I43:R43" si="11">IF(Switch_stablecosts="Yes",I27,$F43)</f>
        <v>0</v>
      </c>
      <c r="J43" s="57">
        <f t="shared" si="11"/>
        <v>0</v>
      </c>
      <c r="K43" s="57">
        <f t="shared" si="11"/>
        <v>0</v>
      </c>
      <c r="L43" s="57">
        <f t="shared" si="11"/>
        <v>0</v>
      </c>
      <c r="M43" s="57">
        <f t="shared" si="11"/>
        <v>0</v>
      </c>
      <c r="N43" s="57">
        <f t="shared" si="11"/>
        <v>0</v>
      </c>
      <c r="O43" s="57">
        <f t="shared" si="11"/>
        <v>0</v>
      </c>
      <c r="P43" s="57">
        <f t="shared" si="11"/>
        <v>0</v>
      </c>
      <c r="Q43" s="57">
        <f t="shared" si="11"/>
        <v>0</v>
      </c>
      <c r="R43" s="57">
        <f t="shared" si="11"/>
        <v>0</v>
      </c>
    </row>
    <row r="44" spans="2:18" x14ac:dyDescent="0.35">
      <c r="B44" s="44" t="str">
        <f>IF(Namedrug10="","Drug 10",Namedrug10)</f>
        <v>Drug 10</v>
      </c>
      <c r="C44" s="44"/>
      <c r="D44" s="44"/>
      <c r="E44" s="44"/>
      <c r="F44" s="357"/>
      <c r="G44" s="44"/>
      <c r="H44" s="116">
        <v>12</v>
      </c>
      <c r="I44" s="57">
        <f t="shared" ref="I44:R44" si="12">IF(Switch_stablecosts="Yes",I28,$F44)</f>
        <v>0</v>
      </c>
      <c r="J44" s="57">
        <f t="shared" si="12"/>
        <v>0</v>
      </c>
      <c r="K44" s="57">
        <f t="shared" si="12"/>
        <v>0</v>
      </c>
      <c r="L44" s="57">
        <f t="shared" si="12"/>
        <v>0</v>
      </c>
      <c r="M44" s="57">
        <f t="shared" si="12"/>
        <v>0</v>
      </c>
      <c r="N44" s="57">
        <f t="shared" si="12"/>
        <v>0</v>
      </c>
      <c r="O44" s="57">
        <f t="shared" si="12"/>
        <v>0</v>
      </c>
      <c r="P44" s="57">
        <f t="shared" si="12"/>
        <v>0</v>
      </c>
      <c r="Q44" s="57">
        <f t="shared" si="12"/>
        <v>0</v>
      </c>
      <c r="R44" s="57">
        <f t="shared" si="12"/>
        <v>0</v>
      </c>
    </row>
    <row r="45" spans="2:18" x14ac:dyDescent="0.35">
      <c r="B45" s="44"/>
      <c r="C45" s="44"/>
      <c r="D45" s="44"/>
      <c r="E45" s="44"/>
      <c r="F45" s="52"/>
      <c r="G45" s="44"/>
      <c r="H45" s="116"/>
      <c r="I45" s="58"/>
      <c r="J45" s="58"/>
      <c r="K45" s="58"/>
      <c r="L45" s="58"/>
      <c r="M45" s="58"/>
      <c r="N45" s="58"/>
      <c r="O45" s="58"/>
      <c r="P45" s="58"/>
      <c r="Q45" s="58"/>
      <c r="R45" s="58"/>
    </row>
    <row r="46" spans="2:18" x14ac:dyDescent="0.35">
      <c r="E46" s="44"/>
      <c r="F46" s="44"/>
      <c r="H46" s="116"/>
      <c r="I46" s="55"/>
      <c r="J46" s="55"/>
      <c r="K46" s="55"/>
      <c r="L46" s="55"/>
      <c r="M46" s="55"/>
      <c r="N46" s="55"/>
      <c r="O46" s="55"/>
      <c r="P46" s="55"/>
      <c r="Q46" s="55"/>
      <c r="R46" s="55"/>
    </row>
    <row r="47" spans="2:18" ht="43.5" x14ac:dyDescent="0.35">
      <c r="B47" s="407" t="str">
        <f>IF(F12="Yes","Not applicable",CONCATENATE("Average per patient annual cost of third year of treatment",IF('Inputs-Market Size'!F24="Prevalence"," "," accounting for loading dose, discontinuation and titration")))</f>
        <v>Average per patient annual cost of third year of treatment accounting for loading dose, discontinuation and titration</v>
      </c>
      <c r="C47" s="407"/>
      <c r="D47" s="407"/>
      <c r="E47" s="45"/>
      <c r="F47" s="46"/>
      <c r="H47" s="116"/>
      <c r="I47" s="56" t="s">
        <v>42</v>
      </c>
      <c r="J47" s="56" t="s">
        <v>43</v>
      </c>
      <c r="K47" s="56" t="s">
        <v>44</v>
      </c>
      <c r="L47" s="56" t="s">
        <v>45</v>
      </c>
      <c r="M47" s="56" t="s">
        <v>46</v>
      </c>
      <c r="N47" s="56" t="s">
        <v>47</v>
      </c>
      <c r="O47" s="56" t="s">
        <v>48</v>
      </c>
      <c r="P47" s="56" t="s">
        <v>49</v>
      </c>
      <c r="Q47" s="56" t="s">
        <v>50</v>
      </c>
      <c r="R47" s="56" t="s">
        <v>51</v>
      </c>
    </row>
    <row r="48" spans="2:18" x14ac:dyDescent="0.35">
      <c r="B48" s="48"/>
      <c r="C48" s="48"/>
      <c r="D48" s="48"/>
      <c r="E48" s="48"/>
      <c r="F48" s="59" t="s">
        <v>57</v>
      </c>
      <c r="I48" s="60">
        <v>1</v>
      </c>
      <c r="J48" s="60">
        <v>2</v>
      </c>
      <c r="K48" s="60">
        <v>3</v>
      </c>
      <c r="L48" s="60">
        <v>4</v>
      </c>
      <c r="M48" s="60">
        <v>5</v>
      </c>
      <c r="N48" s="60">
        <v>6</v>
      </c>
      <c r="O48" s="60">
        <v>7</v>
      </c>
      <c r="P48" s="60">
        <v>8</v>
      </c>
      <c r="Q48" s="60">
        <v>9</v>
      </c>
      <c r="R48" s="60">
        <v>10</v>
      </c>
    </row>
    <row r="49" spans="2:28" ht="43.5" x14ac:dyDescent="0.35">
      <c r="B49" s="44" t="str">
        <f>IF(Name_DUR="","Drug Under Review",Name_DUR)</f>
        <v>Drug Under Review</v>
      </c>
      <c r="C49" s="44"/>
      <c r="D49" s="90" t="s">
        <v>481</v>
      </c>
      <c r="E49" s="44"/>
      <c r="F49" s="357"/>
      <c r="H49" s="116">
        <v>1</v>
      </c>
      <c r="I49" s="57">
        <f t="shared" ref="I49:R49" si="13">IF(Switch_stablecosts="Yes",I17,$F49)</f>
        <v>0</v>
      </c>
      <c r="J49" s="57">
        <f t="shared" si="13"/>
        <v>0</v>
      </c>
      <c r="K49" s="57">
        <f t="shared" si="13"/>
        <v>0</v>
      </c>
      <c r="L49" s="57">
        <f t="shared" si="13"/>
        <v>0</v>
      </c>
      <c r="M49" s="57">
        <f t="shared" si="13"/>
        <v>0</v>
      </c>
      <c r="N49" s="57">
        <f t="shared" si="13"/>
        <v>0</v>
      </c>
      <c r="O49" s="57">
        <f t="shared" si="13"/>
        <v>0</v>
      </c>
      <c r="P49" s="57">
        <f t="shared" si="13"/>
        <v>0</v>
      </c>
      <c r="Q49" s="57">
        <f t="shared" si="13"/>
        <v>0</v>
      </c>
      <c r="R49" s="57">
        <f t="shared" si="13"/>
        <v>0</v>
      </c>
    </row>
    <row r="50" spans="2:28" x14ac:dyDescent="0.35">
      <c r="B50" s="44" t="s">
        <v>151</v>
      </c>
      <c r="C50" s="44"/>
      <c r="D50" s="44"/>
      <c r="E50" s="44"/>
      <c r="F50" s="357"/>
      <c r="H50" s="116">
        <v>2</v>
      </c>
      <c r="I50" s="57">
        <f t="shared" ref="I50:R50" si="14">IF(Switch_stablecosts="Yes",I18,$F50)</f>
        <v>0</v>
      </c>
      <c r="J50" s="57">
        <f t="shared" si="14"/>
        <v>0</v>
      </c>
      <c r="K50" s="57">
        <f t="shared" si="14"/>
        <v>0</v>
      </c>
      <c r="L50" s="57">
        <f t="shared" si="14"/>
        <v>0</v>
      </c>
      <c r="M50" s="57">
        <f t="shared" si="14"/>
        <v>0</v>
      </c>
      <c r="N50" s="57">
        <f t="shared" si="14"/>
        <v>0</v>
      </c>
      <c r="O50" s="57">
        <f t="shared" si="14"/>
        <v>0</v>
      </c>
      <c r="P50" s="57">
        <f t="shared" si="14"/>
        <v>0</v>
      </c>
      <c r="Q50" s="57">
        <f t="shared" si="14"/>
        <v>0</v>
      </c>
      <c r="R50" s="57">
        <f t="shared" si="14"/>
        <v>0</v>
      </c>
    </row>
    <row r="51" spans="2:28" ht="29" x14ac:dyDescent="0.35">
      <c r="B51" s="44" t="str">
        <f>IF(Namedrug1="","Drug 1",Namedrug1)</f>
        <v>Drug 1</v>
      </c>
      <c r="C51" s="44"/>
      <c r="D51" s="90" t="s">
        <v>186</v>
      </c>
      <c r="E51" s="44"/>
      <c r="F51" s="357"/>
      <c r="H51" s="116">
        <v>3</v>
      </c>
      <c r="I51" s="57">
        <f t="shared" ref="I51:R51" si="15">IF(Switch_stablecosts="Yes",I19,$F51)</f>
        <v>0</v>
      </c>
      <c r="J51" s="57">
        <f t="shared" si="15"/>
        <v>0</v>
      </c>
      <c r="K51" s="57">
        <f t="shared" si="15"/>
        <v>0</v>
      </c>
      <c r="L51" s="57">
        <f t="shared" si="15"/>
        <v>0</v>
      </c>
      <c r="M51" s="57">
        <f t="shared" si="15"/>
        <v>0</v>
      </c>
      <c r="N51" s="57">
        <f t="shared" si="15"/>
        <v>0</v>
      </c>
      <c r="O51" s="57">
        <f t="shared" si="15"/>
        <v>0</v>
      </c>
      <c r="P51" s="57">
        <f t="shared" si="15"/>
        <v>0</v>
      </c>
      <c r="Q51" s="57">
        <f t="shared" si="15"/>
        <v>0</v>
      </c>
      <c r="R51" s="57">
        <f t="shared" si="15"/>
        <v>0</v>
      </c>
    </row>
    <row r="52" spans="2:28" x14ac:dyDescent="0.35">
      <c r="B52" s="44" t="str">
        <f>IF(Namedrug2="","Drug 2",Namedrug2)</f>
        <v>Drug 2</v>
      </c>
      <c r="C52" s="44"/>
      <c r="D52" s="44"/>
      <c r="E52" s="44"/>
      <c r="F52" s="357"/>
      <c r="H52" s="116">
        <v>4</v>
      </c>
      <c r="I52" s="57">
        <f t="shared" ref="I52:R52" si="16">IF(Switch_stablecosts="Yes",I20,$F52)</f>
        <v>0</v>
      </c>
      <c r="J52" s="57">
        <f t="shared" si="16"/>
        <v>0</v>
      </c>
      <c r="K52" s="57">
        <f t="shared" si="16"/>
        <v>0</v>
      </c>
      <c r="L52" s="57">
        <f t="shared" si="16"/>
        <v>0</v>
      </c>
      <c r="M52" s="57">
        <f t="shared" si="16"/>
        <v>0</v>
      </c>
      <c r="N52" s="57">
        <f t="shared" si="16"/>
        <v>0</v>
      </c>
      <c r="O52" s="57">
        <f t="shared" si="16"/>
        <v>0</v>
      </c>
      <c r="P52" s="57">
        <f t="shared" si="16"/>
        <v>0</v>
      </c>
      <c r="Q52" s="57">
        <f t="shared" si="16"/>
        <v>0</v>
      </c>
      <c r="R52" s="57">
        <f t="shared" si="16"/>
        <v>0</v>
      </c>
    </row>
    <row r="53" spans="2:28" x14ac:dyDescent="0.35">
      <c r="B53" s="44" t="str">
        <f>IF(Namedrug3="","Drug 3",Namedrug3)</f>
        <v>Drug 3</v>
      </c>
      <c r="C53" s="44"/>
      <c r="D53" s="44"/>
      <c r="E53" s="44"/>
      <c r="F53" s="357"/>
      <c r="H53" s="116">
        <v>5</v>
      </c>
      <c r="I53" s="57">
        <f t="shared" ref="I53:R53" si="17">IF(Switch_stablecosts="Yes",I21,$F53)</f>
        <v>0</v>
      </c>
      <c r="J53" s="57">
        <f t="shared" si="17"/>
        <v>0</v>
      </c>
      <c r="K53" s="57">
        <f t="shared" si="17"/>
        <v>0</v>
      </c>
      <c r="L53" s="57">
        <f t="shared" si="17"/>
        <v>0</v>
      </c>
      <c r="M53" s="57">
        <f t="shared" si="17"/>
        <v>0</v>
      </c>
      <c r="N53" s="57">
        <f t="shared" si="17"/>
        <v>0</v>
      </c>
      <c r="O53" s="57">
        <f t="shared" si="17"/>
        <v>0</v>
      </c>
      <c r="P53" s="57">
        <f t="shared" si="17"/>
        <v>0</v>
      </c>
      <c r="Q53" s="57">
        <f t="shared" si="17"/>
        <v>0</v>
      </c>
      <c r="R53" s="57">
        <f t="shared" si="17"/>
        <v>0</v>
      </c>
    </row>
    <row r="54" spans="2:28" x14ac:dyDescent="0.35">
      <c r="B54" s="44" t="str">
        <f>IF(Namedrug4="","Drug 4",Namedrug4)</f>
        <v>Drug 4</v>
      </c>
      <c r="C54" s="44"/>
      <c r="D54" s="44"/>
      <c r="E54" s="44"/>
      <c r="F54" s="357"/>
      <c r="H54" s="116">
        <v>6</v>
      </c>
      <c r="I54" s="57">
        <f t="shared" ref="I54:R54" si="18">IF(Switch_stablecosts="Yes",I22,$F54)</f>
        <v>0</v>
      </c>
      <c r="J54" s="57">
        <f t="shared" si="18"/>
        <v>0</v>
      </c>
      <c r="K54" s="57">
        <f t="shared" si="18"/>
        <v>0</v>
      </c>
      <c r="L54" s="57">
        <f t="shared" si="18"/>
        <v>0</v>
      </c>
      <c r="M54" s="57">
        <f t="shared" si="18"/>
        <v>0</v>
      </c>
      <c r="N54" s="57">
        <f t="shared" si="18"/>
        <v>0</v>
      </c>
      <c r="O54" s="57">
        <f t="shared" si="18"/>
        <v>0</v>
      </c>
      <c r="P54" s="57">
        <f t="shared" si="18"/>
        <v>0</v>
      </c>
      <c r="Q54" s="57">
        <f t="shared" si="18"/>
        <v>0</v>
      </c>
      <c r="R54" s="57">
        <f t="shared" si="18"/>
        <v>0</v>
      </c>
    </row>
    <row r="55" spans="2:28" x14ac:dyDescent="0.35">
      <c r="B55" s="44" t="str">
        <f>IF(Namedrug5="","Drug 5",Namedrug5)</f>
        <v>Drug 5</v>
      </c>
      <c r="C55" s="44"/>
      <c r="D55" s="44"/>
      <c r="E55" s="44"/>
      <c r="F55" s="357"/>
      <c r="H55" s="116">
        <v>7</v>
      </c>
      <c r="I55" s="57">
        <f t="shared" ref="I55:R55" si="19">IF(Switch_stablecosts="Yes",I23,$F55)</f>
        <v>0</v>
      </c>
      <c r="J55" s="57">
        <f t="shared" si="19"/>
        <v>0</v>
      </c>
      <c r="K55" s="57">
        <f t="shared" si="19"/>
        <v>0</v>
      </c>
      <c r="L55" s="57">
        <f t="shared" si="19"/>
        <v>0</v>
      </c>
      <c r="M55" s="57">
        <f t="shared" si="19"/>
        <v>0</v>
      </c>
      <c r="N55" s="57">
        <f t="shared" si="19"/>
        <v>0</v>
      </c>
      <c r="O55" s="57">
        <f t="shared" si="19"/>
        <v>0</v>
      </c>
      <c r="P55" s="57">
        <f t="shared" si="19"/>
        <v>0</v>
      </c>
      <c r="Q55" s="57">
        <f t="shared" si="19"/>
        <v>0</v>
      </c>
      <c r="R55" s="57">
        <f t="shared" si="19"/>
        <v>0</v>
      </c>
    </row>
    <row r="56" spans="2:28" x14ac:dyDescent="0.35">
      <c r="B56" s="44" t="str">
        <f>IF(Namedrug6="","Drug 6",Namedrug6)</f>
        <v>Drug 6</v>
      </c>
      <c r="C56" s="44"/>
      <c r="D56" s="44"/>
      <c r="E56" s="44"/>
      <c r="F56" s="357"/>
      <c r="H56" s="116">
        <v>8</v>
      </c>
      <c r="I56" s="57">
        <f t="shared" ref="I56:R56" si="20">IF(Switch_stablecosts="Yes",I24,$F56)</f>
        <v>0</v>
      </c>
      <c r="J56" s="57">
        <f t="shared" si="20"/>
        <v>0</v>
      </c>
      <c r="K56" s="57">
        <f t="shared" si="20"/>
        <v>0</v>
      </c>
      <c r="L56" s="57">
        <f t="shared" si="20"/>
        <v>0</v>
      </c>
      <c r="M56" s="57">
        <f t="shared" si="20"/>
        <v>0</v>
      </c>
      <c r="N56" s="57">
        <f t="shared" si="20"/>
        <v>0</v>
      </c>
      <c r="O56" s="57">
        <f t="shared" si="20"/>
        <v>0</v>
      </c>
      <c r="P56" s="57">
        <f t="shared" si="20"/>
        <v>0</v>
      </c>
      <c r="Q56" s="57">
        <f t="shared" si="20"/>
        <v>0</v>
      </c>
      <c r="R56" s="57">
        <f t="shared" si="20"/>
        <v>0</v>
      </c>
    </row>
    <row r="57" spans="2:28" x14ac:dyDescent="0.35">
      <c r="B57" s="44" t="str">
        <f>IF(Namedrug7="","Drug 7",Namedrug7)</f>
        <v>Drug 7</v>
      </c>
      <c r="C57" s="44"/>
      <c r="D57" s="44"/>
      <c r="E57" s="44"/>
      <c r="F57" s="357"/>
      <c r="H57" s="116">
        <v>9</v>
      </c>
      <c r="I57" s="57">
        <f t="shared" ref="I57:R57" si="21">IF(Switch_stablecosts="Yes",I25,$F57)</f>
        <v>0</v>
      </c>
      <c r="J57" s="57">
        <f t="shared" si="21"/>
        <v>0</v>
      </c>
      <c r="K57" s="57">
        <f t="shared" si="21"/>
        <v>0</v>
      </c>
      <c r="L57" s="57">
        <f t="shared" si="21"/>
        <v>0</v>
      </c>
      <c r="M57" s="57">
        <f t="shared" si="21"/>
        <v>0</v>
      </c>
      <c r="N57" s="57">
        <f t="shared" si="21"/>
        <v>0</v>
      </c>
      <c r="O57" s="57">
        <f t="shared" si="21"/>
        <v>0</v>
      </c>
      <c r="P57" s="57">
        <f t="shared" si="21"/>
        <v>0</v>
      </c>
      <c r="Q57" s="57">
        <f t="shared" si="21"/>
        <v>0</v>
      </c>
      <c r="R57" s="57">
        <f t="shared" si="21"/>
        <v>0</v>
      </c>
    </row>
    <row r="58" spans="2:28" x14ac:dyDescent="0.35">
      <c r="B58" s="44" t="str">
        <f>IF(Namedrug8="","Drug 8",Namedrug8)</f>
        <v>Drug 8</v>
      </c>
      <c r="C58" s="44"/>
      <c r="D58" s="44"/>
      <c r="E58" s="44"/>
      <c r="F58" s="357"/>
      <c r="H58" s="116">
        <v>10</v>
      </c>
      <c r="I58" s="57">
        <f t="shared" ref="I58:R58" si="22">IF(Switch_stablecosts="Yes",I26,$F58)</f>
        <v>0</v>
      </c>
      <c r="J58" s="57">
        <f t="shared" si="22"/>
        <v>0</v>
      </c>
      <c r="K58" s="57">
        <f t="shared" si="22"/>
        <v>0</v>
      </c>
      <c r="L58" s="57">
        <f t="shared" si="22"/>
        <v>0</v>
      </c>
      <c r="M58" s="57">
        <f t="shared" si="22"/>
        <v>0</v>
      </c>
      <c r="N58" s="57">
        <f t="shared" si="22"/>
        <v>0</v>
      </c>
      <c r="O58" s="57">
        <f t="shared" si="22"/>
        <v>0</v>
      </c>
      <c r="P58" s="57">
        <f t="shared" si="22"/>
        <v>0</v>
      </c>
      <c r="Q58" s="57">
        <f t="shared" si="22"/>
        <v>0</v>
      </c>
      <c r="R58" s="57">
        <f t="shared" si="22"/>
        <v>0</v>
      </c>
    </row>
    <row r="59" spans="2:28" x14ac:dyDescent="0.35">
      <c r="B59" s="44" t="str">
        <f>IF(Namedrug9="","Drug 9",Namedrug9)</f>
        <v>Drug 9</v>
      </c>
      <c r="C59" s="44"/>
      <c r="D59" s="44"/>
      <c r="E59" s="44"/>
      <c r="F59" s="357"/>
      <c r="H59" s="116">
        <v>11</v>
      </c>
      <c r="I59" s="57">
        <f t="shared" ref="I59:R59" si="23">IF(Switch_stablecosts="Yes",I27,$F59)</f>
        <v>0</v>
      </c>
      <c r="J59" s="57">
        <f t="shared" si="23"/>
        <v>0</v>
      </c>
      <c r="K59" s="57">
        <f t="shared" si="23"/>
        <v>0</v>
      </c>
      <c r="L59" s="57">
        <f t="shared" si="23"/>
        <v>0</v>
      </c>
      <c r="M59" s="57">
        <f t="shared" si="23"/>
        <v>0</v>
      </c>
      <c r="N59" s="57">
        <f t="shared" si="23"/>
        <v>0</v>
      </c>
      <c r="O59" s="57">
        <f t="shared" si="23"/>
        <v>0</v>
      </c>
      <c r="P59" s="57">
        <f t="shared" si="23"/>
        <v>0</v>
      </c>
      <c r="Q59" s="57">
        <f t="shared" si="23"/>
        <v>0</v>
      </c>
      <c r="R59" s="57">
        <f t="shared" si="23"/>
        <v>0</v>
      </c>
    </row>
    <row r="60" spans="2:28" x14ac:dyDescent="0.35">
      <c r="B60" s="44" t="str">
        <f>IF(Namedrug10="","Drug 10",Namedrug10)</f>
        <v>Drug 10</v>
      </c>
      <c r="C60" s="44"/>
      <c r="D60" s="44"/>
      <c r="E60" s="44"/>
      <c r="F60" s="357"/>
      <c r="G60" s="44"/>
      <c r="H60" s="116">
        <v>12</v>
      </c>
      <c r="I60" s="57">
        <f t="shared" ref="I60:R60" si="24">IF(Switch_stablecosts="Yes",I28,$F60)</f>
        <v>0</v>
      </c>
      <c r="J60" s="57">
        <f t="shared" si="24"/>
        <v>0</v>
      </c>
      <c r="K60" s="57">
        <f t="shared" si="24"/>
        <v>0</v>
      </c>
      <c r="L60" s="57">
        <f t="shared" si="24"/>
        <v>0</v>
      </c>
      <c r="M60" s="57">
        <f t="shared" si="24"/>
        <v>0</v>
      </c>
      <c r="N60" s="57">
        <f t="shared" si="24"/>
        <v>0</v>
      </c>
      <c r="O60" s="57">
        <f t="shared" si="24"/>
        <v>0</v>
      </c>
      <c r="P60" s="57">
        <f t="shared" si="24"/>
        <v>0</v>
      </c>
      <c r="Q60" s="57">
        <f t="shared" si="24"/>
        <v>0</v>
      </c>
      <c r="R60" s="57">
        <f t="shared" si="24"/>
        <v>0</v>
      </c>
    </row>
    <row r="61" spans="2:28" s="45" customFormat="1" x14ac:dyDescent="0.35">
      <c r="B61" s="44"/>
      <c r="C61" s="44"/>
      <c r="D61" s="44"/>
      <c r="E61" s="44"/>
      <c r="F61" s="44"/>
      <c r="G61" s="44"/>
      <c r="H61" s="116"/>
      <c r="I61" s="55"/>
      <c r="J61" s="55"/>
      <c r="K61" s="55"/>
      <c r="L61" s="55"/>
      <c r="M61" s="55"/>
      <c r="N61" s="55"/>
      <c r="O61" s="55"/>
      <c r="P61" s="55"/>
      <c r="Q61" s="55"/>
      <c r="R61" s="55"/>
    </row>
    <row r="62" spans="2:28" s="45" customFormat="1" x14ac:dyDescent="0.35">
      <c r="B62" s="43"/>
      <c r="C62" s="43"/>
      <c r="D62" s="43"/>
      <c r="E62" s="43"/>
      <c r="F62" s="43"/>
      <c r="G62" s="43"/>
      <c r="H62" s="116"/>
      <c r="I62" s="55"/>
      <c r="J62" s="55"/>
      <c r="K62" s="55"/>
      <c r="L62" s="55"/>
      <c r="M62" s="55"/>
      <c r="N62" s="55"/>
      <c r="O62" s="55"/>
      <c r="P62" s="55"/>
      <c r="Q62" s="55"/>
      <c r="R62" s="55"/>
      <c r="AB62" s="43"/>
    </row>
    <row r="63" spans="2:28" ht="43.5" x14ac:dyDescent="0.35">
      <c r="B63" s="407" t="str">
        <f>IF(F12="Yes","Not applicable",CONCATENATE("Average per patient annual cost of fourth year of treatment",IF('Inputs-Market Size'!F24="Prevalence"," "," accounting for loading dose, discontinuation and titration")))</f>
        <v>Average per patient annual cost of fourth year of treatment accounting for loading dose, discontinuation and titration</v>
      </c>
      <c r="C63" s="407"/>
      <c r="D63" s="407"/>
      <c r="E63" s="45"/>
      <c r="F63" s="46"/>
      <c r="H63" s="116"/>
      <c r="I63" s="56" t="s">
        <v>42</v>
      </c>
      <c r="J63" s="56" t="s">
        <v>43</v>
      </c>
      <c r="K63" s="56" t="s">
        <v>44</v>
      </c>
      <c r="L63" s="56" t="s">
        <v>45</v>
      </c>
      <c r="M63" s="56" t="s">
        <v>46</v>
      </c>
      <c r="N63" s="56" t="s">
        <v>47</v>
      </c>
      <c r="O63" s="56" t="s">
        <v>48</v>
      </c>
      <c r="P63" s="56" t="s">
        <v>49</v>
      </c>
      <c r="Q63" s="56" t="s">
        <v>50</v>
      </c>
      <c r="R63" s="56" t="s">
        <v>51</v>
      </c>
    </row>
    <row r="64" spans="2:28" x14ac:dyDescent="0.35">
      <c r="B64" s="48"/>
      <c r="C64" s="48"/>
      <c r="D64" s="48"/>
      <c r="E64" s="48"/>
      <c r="F64" s="59" t="s">
        <v>57</v>
      </c>
      <c r="I64" s="60">
        <v>1</v>
      </c>
      <c r="J64" s="60">
        <v>2</v>
      </c>
      <c r="K64" s="60">
        <v>3</v>
      </c>
      <c r="L64" s="60">
        <v>4</v>
      </c>
      <c r="M64" s="60">
        <v>5</v>
      </c>
      <c r="N64" s="60">
        <v>6</v>
      </c>
      <c r="O64" s="60">
        <v>7</v>
      </c>
      <c r="P64" s="60">
        <v>8</v>
      </c>
      <c r="Q64" s="60">
        <v>9</v>
      </c>
      <c r="R64" s="60">
        <v>10</v>
      </c>
    </row>
    <row r="65" spans="2:18" ht="43.5" x14ac:dyDescent="0.35">
      <c r="B65" s="44" t="str">
        <f>IF(Name_DUR="","Drug Under Review",Name_DUR)</f>
        <v>Drug Under Review</v>
      </c>
      <c r="C65" s="44"/>
      <c r="D65" s="90" t="s">
        <v>481</v>
      </c>
      <c r="E65" s="44"/>
      <c r="F65" s="357"/>
      <c r="H65" s="116">
        <v>1</v>
      </c>
      <c r="I65" s="57">
        <f t="shared" ref="I65:R65" si="25">IF(Switch_stablecosts="Yes",I17,$F65)</f>
        <v>0</v>
      </c>
      <c r="J65" s="57">
        <f t="shared" si="25"/>
        <v>0</v>
      </c>
      <c r="K65" s="57">
        <f t="shared" si="25"/>
        <v>0</v>
      </c>
      <c r="L65" s="57">
        <f t="shared" si="25"/>
        <v>0</v>
      </c>
      <c r="M65" s="57">
        <f t="shared" si="25"/>
        <v>0</v>
      </c>
      <c r="N65" s="57">
        <f t="shared" si="25"/>
        <v>0</v>
      </c>
      <c r="O65" s="57">
        <f t="shared" si="25"/>
        <v>0</v>
      </c>
      <c r="P65" s="57">
        <f t="shared" si="25"/>
        <v>0</v>
      </c>
      <c r="Q65" s="57">
        <f t="shared" si="25"/>
        <v>0</v>
      </c>
      <c r="R65" s="57">
        <f t="shared" si="25"/>
        <v>0</v>
      </c>
    </row>
    <row r="66" spans="2:18" x14ac:dyDescent="0.35">
      <c r="B66" s="44" t="s">
        <v>151</v>
      </c>
      <c r="C66" s="44"/>
      <c r="D66" s="44"/>
      <c r="E66" s="44"/>
      <c r="F66" s="357"/>
      <c r="H66" s="116">
        <v>2</v>
      </c>
      <c r="I66" s="57">
        <f t="shared" ref="I66:R66" si="26">IF(Switch_stablecosts="Yes",I18,$F66)</f>
        <v>0</v>
      </c>
      <c r="J66" s="57">
        <f t="shared" si="26"/>
        <v>0</v>
      </c>
      <c r="K66" s="57">
        <f t="shared" si="26"/>
        <v>0</v>
      </c>
      <c r="L66" s="57">
        <f t="shared" si="26"/>
        <v>0</v>
      </c>
      <c r="M66" s="57">
        <f t="shared" si="26"/>
        <v>0</v>
      </c>
      <c r="N66" s="57">
        <f t="shared" si="26"/>
        <v>0</v>
      </c>
      <c r="O66" s="57">
        <f t="shared" si="26"/>
        <v>0</v>
      </c>
      <c r="P66" s="57">
        <f t="shared" si="26"/>
        <v>0</v>
      </c>
      <c r="Q66" s="57">
        <f t="shared" si="26"/>
        <v>0</v>
      </c>
      <c r="R66" s="57">
        <f t="shared" si="26"/>
        <v>0</v>
      </c>
    </row>
    <row r="67" spans="2:18" ht="29" x14ac:dyDescent="0.35">
      <c r="B67" s="44" t="str">
        <f>IF(Namedrug1="","Drug 1",Namedrug1)</f>
        <v>Drug 1</v>
      </c>
      <c r="C67" s="44"/>
      <c r="D67" s="90" t="s">
        <v>186</v>
      </c>
      <c r="E67" s="44"/>
      <c r="F67" s="357"/>
      <c r="H67" s="116">
        <v>3</v>
      </c>
      <c r="I67" s="57">
        <f t="shared" ref="I67:R67" si="27">IF(Switch_stablecosts="Yes",I19,$F67)</f>
        <v>0</v>
      </c>
      <c r="J67" s="57">
        <f t="shared" si="27"/>
        <v>0</v>
      </c>
      <c r="K67" s="57">
        <f t="shared" si="27"/>
        <v>0</v>
      </c>
      <c r="L67" s="57">
        <f t="shared" si="27"/>
        <v>0</v>
      </c>
      <c r="M67" s="57">
        <f t="shared" si="27"/>
        <v>0</v>
      </c>
      <c r="N67" s="57">
        <f t="shared" si="27"/>
        <v>0</v>
      </c>
      <c r="O67" s="57">
        <f t="shared" si="27"/>
        <v>0</v>
      </c>
      <c r="P67" s="57">
        <f t="shared" si="27"/>
        <v>0</v>
      </c>
      <c r="Q67" s="57">
        <f t="shared" si="27"/>
        <v>0</v>
      </c>
      <c r="R67" s="57">
        <f t="shared" si="27"/>
        <v>0</v>
      </c>
    </row>
    <row r="68" spans="2:18" x14ac:dyDescent="0.35">
      <c r="B68" s="44" t="str">
        <f>IF(Namedrug2="","Drug 2",Namedrug2)</f>
        <v>Drug 2</v>
      </c>
      <c r="C68" s="44"/>
      <c r="D68" s="44"/>
      <c r="E68" s="44"/>
      <c r="F68" s="357"/>
      <c r="H68" s="116">
        <v>4</v>
      </c>
      <c r="I68" s="57">
        <f t="shared" ref="I68:R68" si="28">IF(Switch_stablecosts="Yes",I20,$F68)</f>
        <v>0</v>
      </c>
      <c r="J68" s="57">
        <f t="shared" si="28"/>
        <v>0</v>
      </c>
      <c r="K68" s="57">
        <f t="shared" si="28"/>
        <v>0</v>
      </c>
      <c r="L68" s="57">
        <f t="shared" si="28"/>
        <v>0</v>
      </c>
      <c r="M68" s="57">
        <f t="shared" si="28"/>
        <v>0</v>
      </c>
      <c r="N68" s="57">
        <f t="shared" si="28"/>
        <v>0</v>
      </c>
      <c r="O68" s="57">
        <f t="shared" si="28"/>
        <v>0</v>
      </c>
      <c r="P68" s="57">
        <f t="shared" si="28"/>
        <v>0</v>
      </c>
      <c r="Q68" s="57">
        <f t="shared" si="28"/>
        <v>0</v>
      </c>
      <c r="R68" s="57">
        <f t="shared" si="28"/>
        <v>0</v>
      </c>
    </row>
    <row r="69" spans="2:18" x14ac:dyDescent="0.35">
      <c r="B69" s="44" t="str">
        <f>IF(Namedrug3="","Drug 3",Namedrug3)</f>
        <v>Drug 3</v>
      </c>
      <c r="C69" s="44"/>
      <c r="D69" s="44"/>
      <c r="E69" s="44"/>
      <c r="F69" s="357"/>
      <c r="H69" s="116">
        <v>5</v>
      </c>
      <c r="I69" s="57">
        <f t="shared" ref="I69:R69" si="29">IF(Switch_stablecosts="Yes",I21,$F69)</f>
        <v>0</v>
      </c>
      <c r="J69" s="57">
        <f t="shared" si="29"/>
        <v>0</v>
      </c>
      <c r="K69" s="57">
        <f t="shared" si="29"/>
        <v>0</v>
      </c>
      <c r="L69" s="57">
        <f t="shared" si="29"/>
        <v>0</v>
      </c>
      <c r="M69" s="57">
        <f t="shared" si="29"/>
        <v>0</v>
      </c>
      <c r="N69" s="57">
        <f t="shared" si="29"/>
        <v>0</v>
      </c>
      <c r="O69" s="57">
        <f t="shared" si="29"/>
        <v>0</v>
      </c>
      <c r="P69" s="57">
        <f t="shared" si="29"/>
        <v>0</v>
      </c>
      <c r="Q69" s="57">
        <f t="shared" si="29"/>
        <v>0</v>
      </c>
      <c r="R69" s="57">
        <f t="shared" si="29"/>
        <v>0</v>
      </c>
    </row>
    <row r="70" spans="2:18" x14ac:dyDescent="0.35">
      <c r="B70" s="44" t="str">
        <f>IF(Namedrug4="","Drug 4",Namedrug4)</f>
        <v>Drug 4</v>
      </c>
      <c r="C70" s="44"/>
      <c r="D70" s="44"/>
      <c r="E70" s="44"/>
      <c r="F70" s="357"/>
      <c r="H70" s="116">
        <v>6</v>
      </c>
      <c r="I70" s="57">
        <f t="shared" ref="I70:R70" si="30">IF(Switch_stablecosts="Yes",I22,$F70)</f>
        <v>0</v>
      </c>
      <c r="J70" s="57">
        <f t="shared" si="30"/>
        <v>0</v>
      </c>
      <c r="K70" s="57">
        <f t="shared" si="30"/>
        <v>0</v>
      </c>
      <c r="L70" s="57">
        <f t="shared" si="30"/>
        <v>0</v>
      </c>
      <c r="M70" s="57">
        <f t="shared" si="30"/>
        <v>0</v>
      </c>
      <c r="N70" s="57">
        <f t="shared" si="30"/>
        <v>0</v>
      </c>
      <c r="O70" s="57">
        <f t="shared" si="30"/>
        <v>0</v>
      </c>
      <c r="P70" s="57">
        <f t="shared" si="30"/>
        <v>0</v>
      </c>
      <c r="Q70" s="57">
        <f t="shared" si="30"/>
        <v>0</v>
      </c>
      <c r="R70" s="57">
        <f t="shared" si="30"/>
        <v>0</v>
      </c>
    </row>
    <row r="71" spans="2:18" x14ac:dyDescent="0.35">
      <c r="B71" s="44" t="str">
        <f>IF(Namedrug5="","Drug 5",Namedrug5)</f>
        <v>Drug 5</v>
      </c>
      <c r="C71" s="44"/>
      <c r="D71" s="44"/>
      <c r="E71" s="44"/>
      <c r="F71" s="357"/>
      <c r="H71" s="116">
        <v>7</v>
      </c>
      <c r="I71" s="57">
        <f t="shared" ref="I71:R71" si="31">IF(Switch_stablecosts="Yes",I23,$F71)</f>
        <v>0</v>
      </c>
      <c r="J71" s="57">
        <f t="shared" si="31"/>
        <v>0</v>
      </c>
      <c r="K71" s="57">
        <f t="shared" si="31"/>
        <v>0</v>
      </c>
      <c r="L71" s="57">
        <f t="shared" si="31"/>
        <v>0</v>
      </c>
      <c r="M71" s="57">
        <f t="shared" si="31"/>
        <v>0</v>
      </c>
      <c r="N71" s="57">
        <f t="shared" si="31"/>
        <v>0</v>
      </c>
      <c r="O71" s="57">
        <f t="shared" si="31"/>
        <v>0</v>
      </c>
      <c r="P71" s="57">
        <f t="shared" si="31"/>
        <v>0</v>
      </c>
      <c r="Q71" s="57">
        <f t="shared" si="31"/>
        <v>0</v>
      </c>
      <c r="R71" s="57">
        <f t="shared" si="31"/>
        <v>0</v>
      </c>
    </row>
    <row r="72" spans="2:18" x14ac:dyDescent="0.35">
      <c r="B72" s="44" t="str">
        <f>IF(Namedrug6="","Drug 6",Namedrug6)</f>
        <v>Drug 6</v>
      </c>
      <c r="C72" s="44"/>
      <c r="D72" s="44"/>
      <c r="E72" s="44"/>
      <c r="F72" s="357"/>
      <c r="H72" s="116">
        <v>8</v>
      </c>
      <c r="I72" s="57">
        <f t="shared" ref="I72:R72" si="32">IF(Switch_stablecosts="Yes",I24,$F72)</f>
        <v>0</v>
      </c>
      <c r="J72" s="57">
        <f t="shared" si="32"/>
        <v>0</v>
      </c>
      <c r="K72" s="57">
        <f t="shared" si="32"/>
        <v>0</v>
      </c>
      <c r="L72" s="57">
        <f t="shared" si="32"/>
        <v>0</v>
      </c>
      <c r="M72" s="57">
        <f t="shared" si="32"/>
        <v>0</v>
      </c>
      <c r="N72" s="57">
        <f t="shared" si="32"/>
        <v>0</v>
      </c>
      <c r="O72" s="57">
        <f t="shared" si="32"/>
        <v>0</v>
      </c>
      <c r="P72" s="57">
        <f t="shared" si="32"/>
        <v>0</v>
      </c>
      <c r="Q72" s="57">
        <f t="shared" si="32"/>
        <v>0</v>
      </c>
      <c r="R72" s="57">
        <f t="shared" si="32"/>
        <v>0</v>
      </c>
    </row>
    <row r="73" spans="2:18" x14ac:dyDescent="0.35">
      <c r="B73" s="44" t="str">
        <f>IF(Namedrug7="","Drug 7",Namedrug7)</f>
        <v>Drug 7</v>
      </c>
      <c r="C73" s="44"/>
      <c r="D73" s="44"/>
      <c r="E73" s="44"/>
      <c r="F73" s="357"/>
      <c r="H73" s="116">
        <v>9</v>
      </c>
      <c r="I73" s="57">
        <f t="shared" ref="I73:R73" si="33">IF(Switch_stablecosts="Yes",I25,$F73)</f>
        <v>0</v>
      </c>
      <c r="J73" s="57">
        <f t="shared" si="33"/>
        <v>0</v>
      </c>
      <c r="K73" s="57">
        <f t="shared" si="33"/>
        <v>0</v>
      </c>
      <c r="L73" s="57">
        <f t="shared" si="33"/>
        <v>0</v>
      </c>
      <c r="M73" s="57">
        <f t="shared" si="33"/>
        <v>0</v>
      </c>
      <c r="N73" s="57">
        <f t="shared" si="33"/>
        <v>0</v>
      </c>
      <c r="O73" s="57">
        <f t="shared" si="33"/>
        <v>0</v>
      </c>
      <c r="P73" s="57">
        <f t="shared" si="33"/>
        <v>0</v>
      </c>
      <c r="Q73" s="57">
        <f t="shared" si="33"/>
        <v>0</v>
      </c>
      <c r="R73" s="57">
        <f t="shared" si="33"/>
        <v>0</v>
      </c>
    </row>
    <row r="74" spans="2:18" x14ac:dyDescent="0.35">
      <c r="B74" s="44" t="str">
        <f>IF(Namedrug8="","Drug 8",Namedrug8)</f>
        <v>Drug 8</v>
      </c>
      <c r="C74" s="44"/>
      <c r="D74" s="44"/>
      <c r="E74" s="44"/>
      <c r="F74" s="357"/>
      <c r="H74" s="116">
        <v>10</v>
      </c>
      <c r="I74" s="57">
        <f t="shared" ref="I74:R74" si="34">IF(Switch_stablecosts="Yes",I26,$F74)</f>
        <v>0</v>
      </c>
      <c r="J74" s="57">
        <f t="shared" si="34"/>
        <v>0</v>
      </c>
      <c r="K74" s="57">
        <f t="shared" si="34"/>
        <v>0</v>
      </c>
      <c r="L74" s="57">
        <f t="shared" si="34"/>
        <v>0</v>
      </c>
      <c r="M74" s="57">
        <f t="shared" si="34"/>
        <v>0</v>
      </c>
      <c r="N74" s="57">
        <f t="shared" si="34"/>
        <v>0</v>
      </c>
      <c r="O74" s="57">
        <f t="shared" si="34"/>
        <v>0</v>
      </c>
      <c r="P74" s="57">
        <f t="shared" si="34"/>
        <v>0</v>
      </c>
      <c r="Q74" s="57">
        <f t="shared" si="34"/>
        <v>0</v>
      </c>
      <c r="R74" s="57">
        <f t="shared" si="34"/>
        <v>0</v>
      </c>
    </row>
    <row r="75" spans="2:18" x14ac:dyDescent="0.35">
      <c r="B75" s="44" t="str">
        <f>IF(Namedrug9="","Drug 9",Namedrug9)</f>
        <v>Drug 9</v>
      </c>
      <c r="C75" s="44"/>
      <c r="D75" s="44"/>
      <c r="E75" s="44"/>
      <c r="F75" s="357"/>
      <c r="H75" s="116">
        <v>11</v>
      </c>
      <c r="I75" s="57">
        <f t="shared" ref="I75:R75" si="35">IF(Switch_stablecosts="Yes",I27,$F75)</f>
        <v>0</v>
      </c>
      <c r="J75" s="57">
        <f t="shared" si="35"/>
        <v>0</v>
      </c>
      <c r="K75" s="57">
        <f t="shared" si="35"/>
        <v>0</v>
      </c>
      <c r="L75" s="57">
        <f t="shared" si="35"/>
        <v>0</v>
      </c>
      <c r="M75" s="57">
        <f t="shared" si="35"/>
        <v>0</v>
      </c>
      <c r="N75" s="57">
        <f t="shared" si="35"/>
        <v>0</v>
      </c>
      <c r="O75" s="57">
        <f t="shared" si="35"/>
        <v>0</v>
      </c>
      <c r="P75" s="57">
        <f t="shared" si="35"/>
        <v>0</v>
      </c>
      <c r="Q75" s="57">
        <f t="shared" si="35"/>
        <v>0</v>
      </c>
      <c r="R75" s="57">
        <f t="shared" si="35"/>
        <v>0</v>
      </c>
    </row>
    <row r="76" spans="2:18" x14ac:dyDescent="0.35">
      <c r="B76" s="44" t="str">
        <f>IF(Namedrug10="","Drug 10",Namedrug10)</f>
        <v>Drug 10</v>
      </c>
      <c r="C76" s="44"/>
      <c r="D76" s="44"/>
      <c r="E76" s="44"/>
      <c r="F76" s="357"/>
      <c r="G76" s="44"/>
      <c r="H76" s="116">
        <v>12</v>
      </c>
      <c r="I76" s="57">
        <f t="shared" ref="I76:R76" si="36">IF(Switch_stablecosts="Yes",I28,$F76)</f>
        <v>0</v>
      </c>
      <c r="J76" s="57">
        <f t="shared" si="36"/>
        <v>0</v>
      </c>
      <c r="K76" s="57">
        <f t="shared" si="36"/>
        <v>0</v>
      </c>
      <c r="L76" s="57">
        <f t="shared" si="36"/>
        <v>0</v>
      </c>
      <c r="M76" s="57">
        <f t="shared" si="36"/>
        <v>0</v>
      </c>
      <c r="N76" s="57">
        <f t="shared" si="36"/>
        <v>0</v>
      </c>
      <c r="O76" s="57">
        <f t="shared" si="36"/>
        <v>0</v>
      </c>
      <c r="P76" s="57">
        <f t="shared" si="36"/>
        <v>0</v>
      </c>
      <c r="Q76" s="57">
        <f t="shared" si="36"/>
        <v>0</v>
      </c>
      <c r="R76" s="57">
        <f t="shared" si="36"/>
        <v>0</v>
      </c>
    </row>
    <row r="79" spans="2:18" ht="43.5" x14ac:dyDescent="0.35">
      <c r="B79" s="407" t="str">
        <f>IF(F12="Yes","Not applicable",CONCATENATE("Average per patient annual cost of fifth year of treatment",IF('Inputs-Market Size'!F24="Prevalence"," "," accounting for loading dose, discontinuation and titration")))</f>
        <v>Average per patient annual cost of fifth year of treatment accounting for loading dose, discontinuation and titration</v>
      </c>
      <c r="C79" s="407"/>
      <c r="D79" s="407"/>
      <c r="E79" s="45"/>
      <c r="F79" s="46"/>
      <c r="H79" s="116"/>
      <c r="I79" s="56" t="s">
        <v>42</v>
      </c>
      <c r="J79" s="56" t="s">
        <v>43</v>
      </c>
      <c r="K79" s="56" t="s">
        <v>44</v>
      </c>
      <c r="L79" s="56" t="s">
        <v>45</v>
      </c>
      <c r="M79" s="56" t="s">
        <v>46</v>
      </c>
      <c r="N79" s="56" t="s">
        <v>47</v>
      </c>
      <c r="O79" s="56" t="s">
        <v>48</v>
      </c>
      <c r="P79" s="56" t="s">
        <v>49</v>
      </c>
      <c r="Q79" s="56" t="s">
        <v>50</v>
      </c>
      <c r="R79" s="56" t="s">
        <v>51</v>
      </c>
    </row>
    <row r="80" spans="2:18" x14ac:dyDescent="0.35">
      <c r="B80" s="48"/>
      <c r="C80" s="48"/>
      <c r="D80" s="48"/>
      <c r="E80" s="48"/>
      <c r="F80" s="59" t="s">
        <v>57</v>
      </c>
      <c r="I80" s="60">
        <v>1</v>
      </c>
      <c r="J80" s="60">
        <v>2</v>
      </c>
      <c r="K80" s="60">
        <v>3</v>
      </c>
      <c r="L80" s="60">
        <v>4</v>
      </c>
      <c r="M80" s="60">
        <v>5</v>
      </c>
      <c r="N80" s="60">
        <v>6</v>
      </c>
      <c r="O80" s="60">
        <v>7</v>
      </c>
      <c r="P80" s="60">
        <v>8</v>
      </c>
      <c r="Q80" s="60">
        <v>9</v>
      </c>
      <c r="R80" s="60">
        <v>10</v>
      </c>
    </row>
    <row r="81" spans="2:18" ht="43.5" x14ac:dyDescent="0.35">
      <c r="B81" s="44" t="str">
        <f>IF(Name_DUR="","Drug Under Review",Name_DUR)</f>
        <v>Drug Under Review</v>
      </c>
      <c r="C81" s="44"/>
      <c r="D81" s="90" t="s">
        <v>481</v>
      </c>
      <c r="E81" s="44"/>
      <c r="F81" s="357"/>
      <c r="H81" s="116">
        <v>1</v>
      </c>
      <c r="I81" s="57">
        <f t="shared" ref="I81:R81" si="37">IF(Switch_stablecosts="Yes",I17,$F81)</f>
        <v>0</v>
      </c>
      <c r="J81" s="57">
        <f t="shared" si="37"/>
        <v>0</v>
      </c>
      <c r="K81" s="57">
        <f t="shared" si="37"/>
        <v>0</v>
      </c>
      <c r="L81" s="57">
        <f t="shared" si="37"/>
        <v>0</v>
      </c>
      <c r="M81" s="57">
        <f t="shared" si="37"/>
        <v>0</v>
      </c>
      <c r="N81" s="57">
        <f t="shared" si="37"/>
        <v>0</v>
      </c>
      <c r="O81" s="57">
        <f t="shared" si="37"/>
        <v>0</v>
      </c>
      <c r="P81" s="57">
        <f t="shared" si="37"/>
        <v>0</v>
      </c>
      <c r="Q81" s="57">
        <f t="shared" si="37"/>
        <v>0</v>
      </c>
      <c r="R81" s="57">
        <f t="shared" si="37"/>
        <v>0</v>
      </c>
    </row>
    <row r="82" spans="2:18" x14ac:dyDescent="0.35">
      <c r="B82" s="44" t="s">
        <v>151</v>
      </c>
      <c r="C82" s="44"/>
      <c r="D82" s="44"/>
      <c r="E82" s="44"/>
      <c r="F82" s="357"/>
      <c r="H82" s="116">
        <v>2</v>
      </c>
      <c r="I82" s="57">
        <f t="shared" ref="I82:R82" si="38">IF(Switch_stablecosts="Yes",I18,$F82)</f>
        <v>0</v>
      </c>
      <c r="J82" s="57">
        <f t="shared" si="38"/>
        <v>0</v>
      </c>
      <c r="K82" s="57">
        <f t="shared" si="38"/>
        <v>0</v>
      </c>
      <c r="L82" s="57">
        <f t="shared" si="38"/>
        <v>0</v>
      </c>
      <c r="M82" s="57">
        <f t="shared" si="38"/>
        <v>0</v>
      </c>
      <c r="N82" s="57">
        <f t="shared" si="38"/>
        <v>0</v>
      </c>
      <c r="O82" s="57">
        <f t="shared" si="38"/>
        <v>0</v>
      </c>
      <c r="P82" s="57">
        <f t="shared" si="38"/>
        <v>0</v>
      </c>
      <c r="Q82" s="57">
        <f t="shared" si="38"/>
        <v>0</v>
      </c>
      <c r="R82" s="57">
        <f t="shared" si="38"/>
        <v>0</v>
      </c>
    </row>
    <row r="83" spans="2:18" ht="29" x14ac:dyDescent="0.35">
      <c r="B83" s="44" t="str">
        <f>IF(Namedrug1="","Drug 1",Namedrug1)</f>
        <v>Drug 1</v>
      </c>
      <c r="C83" s="44"/>
      <c r="D83" s="90" t="s">
        <v>186</v>
      </c>
      <c r="E83" s="44"/>
      <c r="F83" s="357"/>
      <c r="H83" s="116">
        <v>3</v>
      </c>
      <c r="I83" s="57">
        <f t="shared" ref="I83:R83" si="39">IF(Switch_stablecosts="Yes",I19,$F83)</f>
        <v>0</v>
      </c>
      <c r="J83" s="57">
        <f t="shared" si="39"/>
        <v>0</v>
      </c>
      <c r="K83" s="57">
        <f t="shared" si="39"/>
        <v>0</v>
      </c>
      <c r="L83" s="57">
        <f t="shared" si="39"/>
        <v>0</v>
      </c>
      <c r="M83" s="57">
        <f t="shared" si="39"/>
        <v>0</v>
      </c>
      <c r="N83" s="57">
        <f t="shared" si="39"/>
        <v>0</v>
      </c>
      <c r="O83" s="57">
        <f t="shared" si="39"/>
        <v>0</v>
      </c>
      <c r="P83" s="57">
        <f t="shared" si="39"/>
        <v>0</v>
      </c>
      <c r="Q83" s="57">
        <f t="shared" si="39"/>
        <v>0</v>
      </c>
      <c r="R83" s="57">
        <f t="shared" si="39"/>
        <v>0</v>
      </c>
    </row>
    <row r="84" spans="2:18" x14ac:dyDescent="0.35">
      <c r="B84" s="44" t="str">
        <f>IF(Namedrug2="","Drug 2",Namedrug2)</f>
        <v>Drug 2</v>
      </c>
      <c r="C84" s="44"/>
      <c r="D84" s="44"/>
      <c r="E84" s="44"/>
      <c r="F84" s="357"/>
      <c r="H84" s="116">
        <v>4</v>
      </c>
      <c r="I84" s="57">
        <f t="shared" ref="I84:R84" si="40">IF(Switch_stablecosts="Yes",I20,$F84)</f>
        <v>0</v>
      </c>
      <c r="J84" s="57">
        <f t="shared" si="40"/>
        <v>0</v>
      </c>
      <c r="K84" s="57">
        <f t="shared" si="40"/>
        <v>0</v>
      </c>
      <c r="L84" s="57">
        <f t="shared" si="40"/>
        <v>0</v>
      </c>
      <c r="M84" s="57">
        <f t="shared" si="40"/>
        <v>0</v>
      </c>
      <c r="N84" s="57">
        <f t="shared" si="40"/>
        <v>0</v>
      </c>
      <c r="O84" s="57">
        <f t="shared" si="40"/>
        <v>0</v>
      </c>
      <c r="P84" s="57">
        <f t="shared" si="40"/>
        <v>0</v>
      </c>
      <c r="Q84" s="57">
        <f t="shared" si="40"/>
        <v>0</v>
      </c>
      <c r="R84" s="57">
        <f t="shared" si="40"/>
        <v>0</v>
      </c>
    </row>
    <row r="85" spans="2:18" x14ac:dyDescent="0.35">
      <c r="B85" s="44" t="str">
        <f>IF(Namedrug3="","Drug 3",Namedrug3)</f>
        <v>Drug 3</v>
      </c>
      <c r="C85" s="44"/>
      <c r="D85" s="44"/>
      <c r="E85" s="44"/>
      <c r="F85" s="357"/>
      <c r="H85" s="116">
        <v>5</v>
      </c>
      <c r="I85" s="57">
        <f t="shared" ref="I85:R85" si="41">IF(Switch_stablecosts="Yes",I21,$F85)</f>
        <v>0</v>
      </c>
      <c r="J85" s="57">
        <f t="shared" si="41"/>
        <v>0</v>
      </c>
      <c r="K85" s="57">
        <f t="shared" si="41"/>
        <v>0</v>
      </c>
      <c r="L85" s="57">
        <f t="shared" si="41"/>
        <v>0</v>
      </c>
      <c r="M85" s="57">
        <f t="shared" si="41"/>
        <v>0</v>
      </c>
      <c r="N85" s="57">
        <f t="shared" si="41"/>
        <v>0</v>
      </c>
      <c r="O85" s="57">
        <f t="shared" si="41"/>
        <v>0</v>
      </c>
      <c r="P85" s="57">
        <f t="shared" si="41"/>
        <v>0</v>
      </c>
      <c r="Q85" s="57">
        <f t="shared" si="41"/>
        <v>0</v>
      </c>
      <c r="R85" s="57">
        <f t="shared" si="41"/>
        <v>0</v>
      </c>
    </row>
    <row r="86" spans="2:18" x14ac:dyDescent="0.35">
      <c r="B86" s="44" t="str">
        <f>IF(Namedrug4="","Drug 4",Namedrug4)</f>
        <v>Drug 4</v>
      </c>
      <c r="C86" s="44"/>
      <c r="D86" s="44"/>
      <c r="E86" s="44"/>
      <c r="F86" s="357"/>
      <c r="H86" s="116">
        <v>6</v>
      </c>
      <c r="I86" s="57">
        <f t="shared" ref="I86:R86" si="42">IF(Switch_stablecosts="Yes",I22,$F86)</f>
        <v>0</v>
      </c>
      <c r="J86" s="57">
        <f t="shared" si="42"/>
        <v>0</v>
      </c>
      <c r="K86" s="57">
        <f t="shared" si="42"/>
        <v>0</v>
      </c>
      <c r="L86" s="57">
        <f t="shared" si="42"/>
        <v>0</v>
      </c>
      <c r="M86" s="57">
        <f t="shared" si="42"/>
        <v>0</v>
      </c>
      <c r="N86" s="57">
        <f t="shared" si="42"/>
        <v>0</v>
      </c>
      <c r="O86" s="57">
        <f t="shared" si="42"/>
        <v>0</v>
      </c>
      <c r="P86" s="57">
        <f t="shared" si="42"/>
        <v>0</v>
      </c>
      <c r="Q86" s="57">
        <f t="shared" si="42"/>
        <v>0</v>
      </c>
      <c r="R86" s="57">
        <f t="shared" si="42"/>
        <v>0</v>
      </c>
    </row>
    <row r="87" spans="2:18" x14ac:dyDescent="0.35">
      <c r="B87" s="44" t="str">
        <f>IF(Namedrug5="","Drug 5",Namedrug5)</f>
        <v>Drug 5</v>
      </c>
      <c r="C87" s="44"/>
      <c r="D87" s="44"/>
      <c r="E87" s="44"/>
      <c r="F87" s="357"/>
      <c r="H87" s="116">
        <v>7</v>
      </c>
      <c r="I87" s="57">
        <f t="shared" ref="I87:R87" si="43">IF(Switch_stablecosts="Yes",I23,$F87)</f>
        <v>0</v>
      </c>
      <c r="J87" s="57">
        <f t="shared" si="43"/>
        <v>0</v>
      </c>
      <c r="K87" s="57">
        <f t="shared" si="43"/>
        <v>0</v>
      </c>
      <c r="L87" s="57">
        <f t="shared" si="43"/>
        <v>0</v>
      </c>
      <c r="M87" s="57">
        <f t="shared" si="43"/>
        <v>0</v>
      </c>
      <c r="N87" s="57">
        <f t="shared" si="43"/>
        <v>0</v>
      </c>
      <c r="O87" s="57">
        <f t="shared" si="43"/>
        <v>0</v>
      </c>
      <c r="P87" s="57">
        <f t="shared" si="43"/>
        <v>0</v>
      </c>
      <c r="Q87" s="57">
        <f t="shared" si="43"/>
        <v>0</v>
      </c>
      <c r="R87" s="57">
        <f t="shared" si="43"/>
        <v>0</v>
      </c>
    </row>
    <row r="88" spans="2:18" x14ac:dyDescent="0.35">
      <c r="B88" s="44" t="str">
        <f>IF(Namedrug6="","Drug 6",Namedrug6)</f>
        <v>Drug 6</v>
      </c>
      <c r="C88" s="44"/>
      <c r="D88" s="44"/>
      <c r="E88" s="44"/>
      <c r="F88" s="357"/>
      <c r="H88" s="116">
        <v>8</v>
      </c>
      <c r="I88" s="57">
        <f t="shared" ref="I88:R88" si="44">IF(Switch_stablecosts="Yes",I24,$F88)</f>
        <v>0</v>
      </c>
      <c r="J88" s="57">
        <f t="shared" si="44"/>
        <v>0</v>
      </c>
      <c r="K88" s="57">
        <f t="shared" si="44"/>
        <v>0</v>
      </c>
      <c r="L88" s="57">
        <f t="shared" si="44"/>
        <v>0</v>
      </c>
      <c r="M88" s="57">
        <f t="shared" si="44"/>
        <v>0</v>
      </c>
      <c r="N88" s="57">
        <f t="shared" si="44"/>
        <v>0</v>
      </c>
      <c r="O88" s="57">
        <f t="shared" si="44"/>
        <v>0</v>
      </c>
      <c r="P88" s="57">
        <f t="shared" si="44"/>
        <v>0</v>
      </c>
      <c r="Q88" s="57">
        <f t="shared" si="44"/>
        <v>0</v>
      </c>
      <c r="R88" s="57">
        <f t="shared" si="44"/>
        <v>0</v>
      </c>
    </row>
    <row r="89" spans="2:18" x14ac:dyDescent="0.35">
      <c r="B89" s="44" t="str">
        <f>IF(Namedrug7="","Drug 7",Namedrug7)</f>
        <v>Drug 7</v>
      </c>
      <c r="C89" s="44"/>
      <c r="D89" s="44"/>
      <c r="E89" s="44"/>
      <c r="F89" s="357"/>
      <c r="H89" s="116">
        <v>9</v>
      </c>
      <c r="I89" s="57">
        <f t="shared" ref="I89:R89" si="45">IF(Switch_stablecosts="Yes",I25,$F89)</f>
        <v>0</v>
      </c>
      <c r="J89" s="57">
        <f t="shared" si="45"/>
        <v>0</v>
      </c>
      <c r="K89" s="57">
        <f t="shared" si="45"/>
        <v>0</v>
      </c>
      <c r="L89" s="57">
        <f t="shared" si="45"/>
        <v>0</v>
      </c>
      <c r="M89" s="57">
        <f t="shared" si="45"/>
        <v>0</v>
      </c>
      <c r="N89" s="57">
        <f t="shared" si="45"/>
        <v>0</v>
      </c>
      <c r="O89" s="57">
        <f t="shared" si="45"/>
        <v>0</v>
      </c>
      <c r="P89" s="57">
        <f t="shared" si="45"/>
        <v>0</v>
      </c>
      <c r="Q89" s="57">
        <f t="shared" si="45"/>
        <v>0</v>
      </c>
      <c r="R89" s="57">
        <f t="shared" si="45"/>
        <v>0</v>
      </c>
    </row>
    <row r="90" spans="2:18" x14ac:dyDescent="0.35">
      <c r="B90" s="44" t="str">
        <f>IF(Namedrug8="","Drug 8",Namedrug8)</f>
        <v>Drug 8</v>
      </c>
      <c r="C90" s="44"/>
      <c r="D90" s="44"/>
      <c r="E90" s="44"/>
      <c r="F90" s="357"/>
      <c r="H90" s="116">
        <v>10</v>
      </c>
      <c r="I90" s="57">
        <f t="shared" ref="I90:R90" si="46">IF(Switch_stablecosts="Yes",I26,$F90)</f>
        <v>0</v>
      </c>
      <c r="J90" s="57">
        <f t="shared" si="46"/>
        <v>0</v>
      </c>
      <c r="K90" s="57">
        <f t="shared" si="46"/>
        <v>0</v>
      </c>
      <c r="L90" s="57">
        <f t="shared" si="46"/>
        <v>0</v>
      </c>
      <c r="M90" s="57">
        <f t="shared" si="46"/>
        <v>0</v>
      </c>
      <c r="N90" s="57">
        <f t="shared" si="46"/>
        <v>0</v>
      </c>
      <c r="O90" s="57">
        <f t="shared" si="46"/>
        <v>0</v>
      </c>
      <c r="P90" s="57">
        <f t="shared" si="46"/>
        <v>0</v>
      </c>
      <c r="Q90" s="57">
        <f t="shared" si="46"/>
        <v>0</v>
      </c>
      <c r="R90" s="57">
        <f t="shared" si="46"/>
        <v>0</v>
      </c>
    </row>
    <row r="91" spans="2:18" x14ac:dyDescent="0.35">
      <c r="B91" s="44" t="str">
        <f>IF(Namedrug9="","Drug 9",Namedrug9)</f>
        <v>Drug 9</v>
      </c>
      <c r="C91" s="44"/>
      <c r="D91" s="44"/>
      <c r="E91" s="44"/>
      <c r="F91" s="357"/>
      <c r="H91" s="116">
        <v>11</v>
      </c>
      <c r="I91" s="57">
        <f t="shared" ref="I91:R91" si="47">IF(Switch_stablecosts="Yes",I27,$F91)</f>
        <v>0</v>
      </c>
      <c r="J91" s="57">
        <f t="shared" si="47"/>
        <v>0</v>
      </c>
      <c r="K91" s="57">
        <f t="shared" si="47"/>
        <v>0</v>
      </c>
      <c r="L91" s="57">
        <f t="shared" si="47"/>
        <v>0</v>
      </c>
      <c r="M91" s="57">
        <f t="shared" si="47"/>
        <v>0</v>
      </c>
      <c r="N91" s="57">
        <f t="shared" si="47"/>
        <v>0</v>
      </c>
      <c r="O91" s="57">
        <f t="shared" si="47"/>
        <v>0</v>
      </c>
      <c r="P91" s="57">
        <f t="shared" si="47"/>
        <v>0</v>
      </c>
      <c r="Q91" s="57">
        <f t="shared" si="47"/>
        <v>0</v>
      </c>
      <c r="R91" s="57">
        <f t="shared" si="47"/>
        <v>0</v>
      </c>
    </row>
    <row r="92" spans="2:18" x14ac:dyDescent="0.35">
      <c r="B92" s="44" t="str">
        <f>IF(Namedrug10="","Drug 10",Namedrug10)</f>
        <v>Drug 10</v>
      </c>
      <c r="C92" s="44"/>
      <c r="D92" s="44"/>
      <c r="E92" s="44"/>
      <c r="F92" s="357"/>
      <c r="G92" s="44"/>
      <c r="H92" s="116">
        <v>12</v>
      </c>
      <c r="I92" s="57">
        <f t="shared" ref="I92:R92" si="48">IF(Switch_stablecosts="Yes",I28,$F92)</f>
        <v>0</v>
      </c>
      <c r="J92" s="57">
        <f t="shared" si="48"/>
        <v>0</v>
      </c>
      <c r="K92" s="57">
        <f t="shared" si="48"/>
        <v>0</v>
      </c>
      <c r="L92" s="57">
        <f t="shared" si="48"/>
        <v>0</v>
      </c>
      <c r="M92" s="57">
        <f t="shared" si="48"/>
        <v>0</v>
      </c>
      <c r="N92" s="57">
        <f t="shared" si="48"/>
        <v>0</v>
      </c>
      <c r="O92" s="57">
        <f t="shared" si="48"/>
        <v>0</v>
      </c>
      <c r="P92" s="57">
        <f t="shared" si="48"/>
        <v>0</v>
      </c>
      <c r="Q92" s="57">
        <f t="shared" si="48"/>
        <v>0</v>
      </c>
      <c r="R92" s="57">
        <f t="shared" si="48"/>
        <v>0</v>
      </c>
    </row>
  </sheetData>
  <sheetProtection algorithmName="SHA-512" hashValue="OlNu/4sc5nsgJ3Fse/VD5x1yGGb6K932MGMH9o1j+nW6/7O+mVoaXxdpUCwWQk0cLDJjtcUgtl6If2jOTNiS6w==" saltValue="b3p8MltkKYyNcJLsqwzkyw==" spinCount="100000" sheet="1" objects="1" scenarios="1" formatColumns="0" formatRows="0"/>
  <mergeCells count="6">
    <mergeCell ref="B79:D79"/>
    <mergeCell ref="B14:D14"/>
    <mergeCell ref="B31:D31"/>
    <mergeCell ref="B47:D47"/>
    <mergeCell ref="B7:G8"/>
    <mergeCell ref="B63:D63"/>
  </mergeCells>
  <conditionalFormatting sqref="F81 F65 F49 F33">
    <cfRule type="expression" dxfId="35" priority="8">
      <formula>$F$12="yes"</formula>
    </cfRule>
  </conditionalFormatting>
  <conditionalFormatting sqref="B31:R31 B34:R47 B32:E32 G32:R32 B48:E48 G48:R48 B64:E64 G64:R64 B80:E80 G80:R80 B50:R63 B65:R79 B81:R92 B33:C33 E33:R33 B49:C49 E49:R49">
    <cfRule type="expression" dxfId="34" priority="7">
      <formula>$F$12="Yes"</formula>
    </cfRule>
  </conditionalFormatting>
  <dataValidations disablePrompts="1" count="1">
    <dataValidation type="custom" allowBlank="1" showInputMessage="1" showErrorMessage="1" sqref="F65:F76 F49:F60 F33:F44 F17:F28 F81:F92" xr:uid="{D7B51BE7-CB8B-472E-B905-41599E4F97DE}">
      <formula1>ISNUMBER(F17)</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2" id="{3A3B7189-9F95-475C-A405-A6C6D7A19189}">
            <xm:f>Dropdowns!$C$2&gt;0</xm:f>
            <x14:dxf>
              <fill>
                <patternFill patternType="darkDown"/>
              </fill>
            </x14:dxf>
          </x14:cfRule>
          <xm:sqref>F34:F44</xm:sqref>
        </x14:conditionalFormatting>
        <x14:conditionalFormatting xmlns:xm="http://schemas.microsoft.com/office/excel/2006/main">
          <x14:cfRule type="expression" priority="11" id="{82A60034-5725-406F-A1FB-52CDF5E7275D}">
            <xm:f>Dropdowns!$C$2&gt;0</xm:f>
            <x14:dxf>
              <fill>
                <patternFill patternType="darkDown"/>
              </fill>
            </x14:dxf>
          </x14:cfRule>
          <xm:sqref>F50:F60</xm:sqref>
        </x14:conditionalFormatting>
        <x14:conditionalFormatting xmlns:xm="http://schemas.microsoft.com/office/excel/2006/main">
          <x14:cfRule type="expression" priority="10" id="{BC535B0C-367D-4C7E-9249-FE39064648F8}">
            <xm:f>Dropdowns!$C$2&gt;0</xm:f>
            <x14:dxf>
              <fill>
                <patternFill patternType="darkDown"/>
              </fill>
            </x14:dxf>
          </x14:cfRule>
          <xm:sqref>F66:F76</xm:sqref>
        </x14:conditionalFormatting>
        <x14:conditionalFormatting xmlns:xm="http://schemas.microsoft.com/office/excel/2006/main">
          <x14:cfRule type="expression" priority="9" id="{CDDBEF6F-0BDA-4792-BF6B-EFFCD3FEAAF2}">
            <xm:f>Dropdowns!$C$2&gt;0</xm:f>
            <x14:dxf>
              <fill>
                <patternFill patternType="darkDown"/>
              </fill>
            </x14:dxf>
          </x14:cfRule>
          <xm:sqref>F82:F92</xm:sqref>
        </x14:conditionalFormatting>
        <x14:conditionalFormatting xmlns:xm="http://schemas.microsoft.com/office/excel/2006/main">
          <x14:cfRule type="expression" priority="5" id="{AB017350-6B92-4CCA-AB03-94009FFB51B2}">
            <xm:f>'Inputs-Market Shares'!$F$14&lt;4</xm:f>
            <x14:dxf>
              <fill>
                <patternFill patternType="darkDown"/>
              </fill>
            </x14:dxf>
          </x14:cfRule>
          <xm:sqref>B63:R74</xm:sqref>
        </x14:conditionalFormatting>
        <x14:conditionalFormatting xmlns:xm="http://schemas.microsoft.com/office/excel/2006/main">
          <x14:cfRule type="expression" priority="3" id="{838A0109-919B-48FD-8F43-BC36D1873E1C}">
            <xm:f>'Inputs-Market Shares'!$F$14&lt;5</xm:f>
            <x14:dxf>
              <fill>
                <patternFill patternType="darkDown"/>
              </fill>
            </x14:dxf>
          </x14:cfRule>
          <xm:sqref>B79:R90</xm:sqref>
        </x14:conditionalFormatting>
        <x14:conditionalFormatting xmlns:xm="http://schemas.microsoft.com/office/excel/2006/main">
          <x14:cfRule type="expression" priority="2" id="{9FE09B86-0058-48A4-AC91-C935F9114546}">
            <xm:f>'Inputs-Market Shares'!$F$14&lt;4</xm:f>
            <x14:dxf>
              <fill>
                <patternFill patternType="darkDown"/>
              </fill>
            </x14:dxf>
          </x14:cfRule>
          <xm:sqref>B75:R76</xm:sqref>
        </x14:conditionalFormatting>
        <x14:conditionalFormatting xmlns:xm="http://schemas.microsoft.com/office/excel/2006/main">
          <x14:cfRule type="expression" priority="1" id="{1E9F3605-1FAE-4AF4-9BB2-F78E12B8564C}">
            <xm:f>'Inputs-Market Shares'!$F$14&lt;5</xm:f>
            <x14:dxf>
              <fill>
                <patternFill patternType="darkDown"/>
              </fill>
            </x14:dxf>
          </x14:cfRule>
          <xm:sqref>B91:R92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C4BC51-7A25-4A01-A1BF-13D1976ED983}">
          <x14:formula1>
            <xm:f>Dropdowns!$B$7:$B$8</xm:f>
          </x14:formula1>
          <xm:sqref>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B4DFC-2477-49C7-9106-3DD4965F44DD}">
  <sheetPr codeName="Sheet6">
    <tabColor theme="4"/>
  </sheetPr>
  <dimension ref="B2:BH92"/>
  <sheetViews>
    <sheetView topLeftCell="A8" zoomScaleNormal="100" workbookViewId="0">
      <selection activeCell="B9" sqref="B9"/>
    </sheetView>
  </sheetViews>
  <sheetFormatPr defaultColWidth="8.54296875" defaultRowHeight="14.5" x14ac:dyDescent="0.35"/>
  <cols>
    <col min="1" max="1" width="8.54296875" style="43"/>
    <col min="2" max="2" width="71.1796875" style="43" customWidth="1"/>
    <col min="3" max="3" width="3.453125" style="43" customWidth="1"/>
    <col min="4" max="4" width="53.453125" style="43" customWidth="1"/>
    <col min="5" max="5" width="3.453125" style="43" customWidth="1"/>
    <col min="6" max="6" width="14" style="43" bestFit="1" customWidth="1"/>
    <col min="7" max="7" width="8.54296875" style="43"/>
    <col min="8" max="8" width="15.453125" style="43" customWidth="1"/>
    <col min="9" max="9" width="13.453125" style="43" bestFit="1" customWidth="1"/>
    <col min="10" max="10" width="15.54296875" style="43" bestFit="1" customWidth="1"/>
    <col min="11" max="11" width="13.453125" style="43" customWidth="1"/>
    <col min="12" max="12" width="14.453125" style="43" bestFit="1" customWidth="1"/>
    <col min="13" max="13" width="12.1796875" style="43" bestFit="1" customWidth="1"/>
    <col min="14" max="14" width="16.453125" style="43" customWidth="1"/>
    <col min="15" max="16" width="13.453125" style="43" bestFit="1" customWidth="1"/>
    <col min="17" max="17" width="12.453125" style="43" bestFit="1" customWidth="1"/>
    <col min="18" max="18" width="12.453125" style="43" customWidth="1"/>
    <col min="19" max="19" width="17" style="43" customWidth="1"/>
    <col min="20" max="20" width="15.54296875" style="43" customWidth="1"/>
    <col min="21" max="21" width="15.54296875" style="43" bestFit="1" customWidth="1"/>
    <col min="22" max="24" width="14.453125" style="43" bestFit="1" customWidth="1"/>
    <col min="25" max="25" width="15.7265625" style="43" hidden="1" customWidth="1"/>
    <col min="26" max="28" width="14.453125" style="43" bestFit="1" customWidth="1"/>
    <col min="29" max="30" width="11.1796875" style="43" bestFit="1" customWidth="1"/>
    <col min="31" max="31" width="8.54296875" style="43"/>
    <col min="32" max="32" width="8.81640625" style="43" hidden="1" customWidth="1"/>
    <col min="33" max="33" width="9.54296875" style="43" bestFit="1" customWidth="1"/>
    <col min="34" max="36" width="11.1796875" style="43" bestFit="1" customWidth="1"/>
    <col min="37" max="37" width="8.54296875" style="43"/>
    <col min="38" max="38" width="8.81640625" style="43" bestFit="1" customWidth="1"/>
    <col min="39" max="39" width="11.1796875" style="43" hidden="1" customWidth="1"/>
    <col min="40" max="42" width="11.1796875" style="43" bestFit="1" customWidth="1"/>
    <col min="43" max="43" width="8.54296875" style="43"/>
    <col min="44" max="44" width="8.81640625" style="43" bestFit="1" customWidth="1"/>
    <col min="45" max="45" width="11.1796875" style="43" bestFit="1" customWidth="1"/>
    <col min="46" max="46" width="11.1796875" style="43" hidden="1" customWidth="1"/>
    <col min="47" max="48" width="11.1796875" style="43" bestFit="1" customWidth="1"/>
    <col min="49" max="49" width="8.54296875" style="43"/>
    <col min="50" max="50" width="13.1796875" style="43" bestFit="1" customWidth="1"/>
    <col min="51" max="52" width="11.1796875" style="43" bestFit="1" customWidth="1"/>
    <col min="53" max="53" width="12.453125" style="43" hidden="1" customWidth="1"/>
    <col min="54" max="54" width="12.453125" style="43" bestFit="1" customWidth="1"/>
    <col min="55" max="55" width="8.54296875" style="43"/>
    <col min="56" max="56" width="13.1796875" style="43" bestFit="1" customWidth="1"/>
    <col min="57" max="57" width="9.453125" style="43" bestFit="1" customWidth="1"/>
    <col min="58" max="58" width="11.1796875" style="43" bestFit="1" customWidth="1"/>
    <col min="59" max="59" width="12.453125" style="43" bestFit="1" customWidth="1"/>
    <col min="60" max="60" width="12.453125" style="43" hidden="1" customWidth="1"/>
    <col min="61" max="66" width="8.54296875" style="43"/>
    <col min="67" max="67" width="0" style="43" hidden="1" customWidth="1"/>
    <col min="68" max="73" width="8.54296875" style="43"/>
    <col min="74" max="74" width="0" style="43" hidden="1" customWidth="1"/>
    <col min="75" max="80" width="8.54296875" style="43"/>
    <col min="81" max="81" width="0" style="43" hidden="1" customWidth="1"/>
    <col min="82" max="16384" width="8.54296875" style="43"/>
  </cols>
  <sheetData>
    <row r="2" spans="2:30"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row>
    <row r="4" spans="2:30" ht="25.5" x14ac:dyDescent="0.55000000000000004">
      <c r="B4" s="41" t="s">
        <v>187</v>
      </c>
    </row>
    <row r="6" spans="2:30" x14ac:dyDescent="0.35">
      <c r="B6" s="43" t="s">
        <v>188</v>
      </c>
    </row>
    <row r="7" spans="2:30" ht="28.5" customHeight="1" x14ac:dyDescent="0.35">
      <c r="B7" s="384" t="s">
        <v>482</v>
      </c>
      <c r="C7" s="384"/>
      <c r="D7" s="384"/>
      <c r="E7" s="384"/>
      <c r="F7" s="384"/>
      <c r="G7" s="384"/>
      <c r="H7" s="384"/>
      <c r="I7" s="384"/>
      <c r="J7" s="62"/>
      <c r="K7" s="62"/>
      <c r="L7" s="62"/>
      <c r="M7" s="62"/>
      <c r="N7" s="62"/>
      <c r="O7" s="62"/>
      <c r="P7" s="62"/>
      <c r="Q7" s="62"/>
      <c r="R7" s="62"/>
    </row>
    <row r="8" spans="2:30" ht="110.25" customHeight="1" x14ac:dyDescent="0.35">
      <c r="B8" s="384"/>
      <c r="C8" s="384"/>
      <c r="D8" s="384"/>
      <c r="E8" s="384"/>
      <c r="F8" s="384"/>
      <c r="G8" s="384"/>
      <c r="H8" s="384"/>
      <c r="I8" s="384"/>
      <c r="J8" s="62"/>
      <c r="K8" s="62"/>
      <c r="L8" s="62"/>
      <c r="M8" s="62"/>
      <c r="N8" s="62"/>
      <c r="O8" s="62"/>
      <c r="P8" s="62"/>
      <c r="Q8" s="62"/>
      <c r="R8" s="62"/>
    </row>
    <row r="9" spans="2:30" ht="36.4" customHeight="1" x14ac:dyDescent="0.35"/>
    <row r="10" spans="2:30" x14ac:dyDescent="0.35">
      <c r="B10" s="43" t="s">
        <v>189</v>
      </c>
      <c r="D10" s="90" t="s">
        <v>190</v>
      </c>
      <c r="F10" s="288"/>
      <c r="H10" s="48"/>
    </row>
    <row r="11" spans="2:30" customFormat="1" x14ac:dyDescent="0.35">
      <c r="F11" s="43" t="str">
        <f>IF(Switch_subsequenttherapycosts="No","Proceed to next sheet","")</f>
        <v/>
      </c>
    </row>
    <row r="12" spans="2:30" s="45" customFormat="1" x14ac:dyDescent="0.35">
      <c r="B12" s="72" t="s">
        <v>9</v>
      </c>
      <c r="D12" s="71" t="s">
        <v>33</v>
      </c>
      <c r="E12" s="44"/>
      <c r="F12" s="71" t="s">
        <v>185</v>
      </c>
    </row>
    <row r="13" spans="2:30" s="45" customFormat="1" ht="33" customHeight="1" x14ac:dyDescent="0.35">
      <c r="B13" s="72"/>
      <c r="D13" s="71"/>
      <c r="E13" s="44"/>
      <c r="F13" s="71"/>
      <c r="S13" s="182" t="s">
        <v>42</v>
      </c>
      <c r="T13" s="182" t="s">
        <v>43</v>
      </c>
      <c r="U13" s="182" t="s">
        <v>44</v>
      </c>
      <c r="V13" s="182" t="s">
        <v>45</v>
      </c>
      <c r="W13" s="182" t="s">
        <v>46</v>
      </c>
      <c r="X13" s="182" t="s">
        <v>47</v>
      </c>
      <c r="Y13" s="182" t="s">
        <v>48</v>
      </c>
      <c r="Z13" s="182" t="s">
        <v>49</v>
      </c>
      <c r="AA13" s="182" t="s">
        <v>50</v>
      </c>
      <c r="AB13" s="182" t="s">
        <v>51</v>
      </c>
    </row>
    <row r="14" spans="2:30" s="45" customFormat="1" ht="87" x14ac:dyDescent="0.35">
      <c r="B14" s="63" t="str">
        <f>IF(Switch_Prev_Incidence="Prevalence","What is the average annual drug cost associated with subsequent therapies for patients who receive the following treatments","Average per patient cost of subsequent therapies in the first  year since initiating the following therapies")</f>
        <v>Average per patient cost of subsequent therapies in the first  year since initiating the following therapies</v>
      </c>
      <c r="C14" s="48"/>
      <c r="D14" s="90" t="s">
        <v>191</v>
      </c>
      <c r="E14" s="48"/>
      <c r="F14" s="59" t="s">
        <v>57</v>
      </c>
      <c r="H14" s="47" t="s">
        <v>42</v>
      </c>
      <c r="I14" s="47" t="s">
        <v>43</v>
      </c>
      <c r="J14" s="47" t="s">
        <v>44</v>
      </c>
      <c r="K14" s="47" t="s">
        <v>45</v>
      </c>
      <c r="L14" s="47" t="s">
        <v>46</v>
      </c>
      <c r="M14" s="47" t="s">
        <v>47</v>
      </c>
      <c r="N14" s="47" t="s">
        <v>48</v>
      </c>
      <c r="O14" s="47" t="s">
        <v>49</v>
      </c>
      <c r="P14" s="47" t="s">
        <v>50</v>
      </c>
      <c r="Q14" s="47" t="s">
        <v>51</v>
      </c>
      <c r="R14" s="43"/>
      <c r="S14" s="45">
        <v>1</v>
      </c>
      <c r="T14" s="45">
        <v>2</v>
      </c>
      <c r="U14" s="45">
        <v>3</v>
      </c>
      <c r="V14" s="45">
        <v>4</v>
      </c>
      <c r="W14" s="45">
        <v>5</v>
      </c>
      <c r="X14" s="45">
        <v>6</v>
      </c>
      <c r="Y14" s="45">
        <v>7</v>
      </c>
      <c r="Z14" s="45">
        <v>8</v>
      </c>
      <c r="AA14" s="45">
        <v>9</v>
      </c>
      <c r="AB14" s="45">
        <v>10</v>
      </c>
    </row>
    <row r="15" spans="2:30" s="45" customFormat="1" x14ac:dyDescent="0.35">
      <c r="B15" s="63"/>
      <c r="C15" s="48"/>
      <c r="D15" s="48"/>
      <c r="E15" s="48"/>
      <c r="F15" s="59"/>
      <c r="H15" s="47"/>
      <c r="I15" s="47"/>
      <c r="J15" s="47"/>
      <c r="K15" s="47"/>
      <c r="L15" s="47"/>
      <c r="M15" s="47"/>
      <c r="N15" s="47"/>
      <c r="O15" s="47"/>
      <c r="P15" s="47"/>
      <c r="Q15" s="47"/>
      <c r="R15" s="43"/>
    </row>
    <row r="16" spans="2:30" s="45" customFormat="1" ht="78.75" customHeight="1" x14ac:dyDescent="0.35">
      <c r="B16" s="44" t="str">
        <f>IF(Name_DUR="","Drug Under Review",Name_DUR)</f>
        <v>Drug Under Review</v>
      </c>
      <c r="C16" s="44"/>
      <c r="D16" s="90" t="s">
        <v>192</v>
      </c>
      <c r="E16" s="44"/>
      <c r="F16" s="358"/>
      <c r="H16" s="358"/>
      <c r="I16" s="358"/>
      <c r="J16" s="358"/>
      <c r="K16" s="358"/>
      <c r="L16" s="358"/>
      <c r="M16" s="358"/>
      <c r="N16" s="358"/>
      <c r="O16" s="358"/>
      <c r="P16" s="358"/>
      <c r="Q16" s="358"/>
      <c r="R16" s="116">
        <v>1</v>
      </c>
      <c r="S16" s="180">
        <f>IF(ISBLANK(H16)=TRUE,$F16,H16)</f>
        <v>0</v>
      </c>
      <c r="T16" s="180">
        <f t="shared" ref="T16:T27" si="0">IF(I16=0,$F16,I16)</f>
        <v>0</v>
      </c>
      <c r="U16" s="180">
        <f t="shared" ref="U16:U27" si="1">IF(J16=0,$F16,J16)</f>
        <v>0</v>
      </c>
      <c r="V16" s="180">
        <f t="shared" ref="V16:V27" si="2">IF(K16=0,$F16,K16)</f>
        <v>0</v>
      </c>
      <c r="W16" s="180">
        <f t="shared" ref="W16:W27" si="3">IF(L16=0,$F16,L16)</f>
        <v>0</v>
      </c>
      <c r="X16" s="180">
        <f t="shared" ref="X16:X27" si="4">IF(M16=0,$F16,M16)</f>
        <v>0</v>
      </c>
      <c r="Y16" s="180">
        <f t="shared" ref="Y16:Y27" si="5">IF(N16=0,$F16,N16)</f>
        <v>0</v>
      </c>
      <c r="Z16" s="180">
        <f t="shared" ref="Z16:Z27" si="6">IF(O16=0,$F16,O16)</f>
        <v>0</v>
      </c>
      <c r="AA16" s="180">
        <f t="shared" ref="AA16:AA27" si="7">IF(P16=0,$F16,P16)</f>
        <v>0</v>
      </c>
      <c r="AB16" s="180">
        <f t="shared" ref="AB16:AB26" si="8">IF(Q16=0,$F16,Q16)</f>
        <v>0</v>
      </c>
    </row>
    <row r="17" spans="2:28" s="45" customFormat="1" x14ac:dyDescent="0.35">
      <c r="B17" s="44" t="s">
        <v>151</v>
      </c>
      <c r="C17" s="44"/>
      <c r="D17" s="44"/>
      <c r="E17" s="44"/>
      <c r="F17" s="358"/>
      <c r="H17" s="358"/>
      <c r="I17" s="358"/>
      <c r="J17" s="358"/>
      <c r="K17" s="358"/>
      <c r="L17" s="358"/>
      <c r="M17" s="358"/>
      <c r="N17" s="358"/>
      <c r="O17" s="358"/>
      <c r="P17" s="358"/>
      <c r="Q17" s="358"/>
      <c r="R17" s="116">
        <v>2</v>
      </c>
      <c r="S17" s="180">
        <f>IF(H17=0,$F17,H17)</f>
        <v>0</v>
      </c>
      <c r="T17" s="180">
        <f t="shared" ref="T17:AB17" si="9">IF(I17=0,$F17,I17)</f>
        <v>0</v>
      </c>
      <c r="U17" s="180">
        <f t="shared" si="9"/>
        <v>0</v>
      </c>
      <c r="V17" s="180">
        <f t="shared" si="9"/>
        <v>0</v>
      </c>
      <c r="W17" s="180">
        <f t="shared" si="9"/>
        <v>0</v>
      </c>
      <c r="X17" s="180">
        <f t="shared" si="9"/>
        <v>0</v>
      </c>
      <c r="Y17" s="180">
        <f t="shared" si="9"/>
        <v>0</v>
      </c>
      <c r="Z17" s="180">
        <f t="shared" si="9"/>
        <v>0</v>
      </c>
      <c r="AA17" s="180">
        <f t="shared" si="9"/>
        <v>0</v>
      </c>
      <c r="AB17" s="180">
        <f t="shared" si="9"/>
        <v>0</v>
      </c>
    </row>
    <row r="18" spans="2:28" s="45" customFormat="1" x14ac:dyDescent="0.35">
      <c r="B18" s="44" t="str">
        <f>IF(Namedrug1="","Drug 1",Namedrug1)</f>
        <v>Drug 1</v>
      </c>
      <c r="C18" s="44"/>
      <c r="D18" s="44"/>
      <c r="E18" s="44"/>
      <c r="F18" s="358"/>
      <c r="H18" s="358"/>
      <c r="I18" s="358"/>
      <c r="J18" s="358"/>
      <c r="K18" s="358"/>
      <c r="L18" s="358"/>
      <c r="M18" s="358"/>
      <c r="N18" s="358"/>
      <c r="O18" s="358"/>
      <c r="P18" s="358"/>
      <c r="Q18" s="358"/>
      <c r="R18" s="116">
        <v>3</v>
      </c>
      <c r="S18" s="180">
        <f t="shared" ref="S18:S27" si="10">IF(H18=0,$F18,H18)</f>
        <v>0</v>
      </c>
      <c r="T18" s="180">
        <f t="shared" si="0"/>
        <v>0</v>
      </c>
      <c r="U18" s="180">
        <f t="shared" si="1"/>
        <v>0</v>
      </c>
      <c r="V18" s="180">
        <f t="shared" si="2"/>
        <v>0</v>
      </c>
      <c r="W18" s="180">
        <f t="shared" si="3"/>
        <v>0</v>
      </c>
      <c r="X18" s="180">
        <f t="shared" si="4"/>
        <v>0</v>
      </c>
      <c r="Y18" s="180">
        <f t="shared" si="5"/>
        <v>0</v>
      </c>
      <c r="Z18" s="180">
        <f t="shared" si="6"/>
        <v>0</v>
      </c>
      <c r="AA18" s="180">
        <f t="shared" si="7"/>
        <v>0</v>
      </c>
      <c r="AB18" s="180">
        <f t="shared" si="8"/>
        <v>0</v>
      </c>
    </row>
    <row r="19" spans="2:28" s="45" customFormat="1" x14ac:dyDescent="0.35">
      <c r="B19" s="44" t="str">
        <f>IF(Namedrug2="","Drug 2",Namedrug2)</f>
        <v>Drug 2</v>
      </c>
      <c r="C19" s="44"/>
      <c r="D19" s="44"/>
      <c r="E19" s="44"/>
      <c r="F19" s="358"/>
      <c r="H19" s="358"/>
      <c r="I19" s="358"/>
      <c r="J19" s="358"/>
      <c r="K19" s="358"/>
      <c r="L19" s="358"/>
      <c r="M19" s="358"/>
      <c r="N19" s="358"/>
      <c r="O19" s="358"/>
      <c r="P19" s="358"/>
      <c r="Q19" s="358"/>
      <c r="R19" s="116">
        <v>4</v>
      </c>
      <c r="S19" s="180">
        <f t="shared" si="10"/>
        <v>0</v>
      </c>
      <c r="T19" s="180">
        <f t="shared" si="0"/>
        <v>0</v>
      </c>
      <c r="U19" s="180">
        <f t="shared" si="1"/>
        <v>0</v>
      </c>
      <c r="V19" s="180">
        <f t="shared" si="2"/>
        <v>0</v>
      </c>
      <c r="W19" s="180">
        <f t="shared" si="3"/>
        <v>0</v>
      </c>
      <c r="X19" s="180">
        <f t="shared" si="4"/>
        <v>0</v>
      </c>
      <c r="Y19" s="180">
        <f t="shared" si="5"/>
        <v>0</v>
      </c>
      <c r="Z19" s="180">
        <f t="shared" si="6"/>
        <v>0</v>
      </c>
      <c r="AA19" s="180">
        <f t="shared" si="7"/>
        <v>0</v>
      </c>
      <c r="AB19" s="180">
        <f t="shared" si="8"/>
        <v>0</v>
      </c>
    </row>
    <row r="20" spans="2:28" s="45" customFormat="1" x14ac:dyDescent="0.35">
      <c r="B20" s="44" t="str">
        <f>IF(Namedrug3="","Drug 3",Namedrug3)</f>
        <v>Drug 3</v>
      </c>
      <c r="C20" s="44"/>
      <c r="D20" s="44"/>
      <c r="E20" s="44"/>
      <c r="F20" s="358"/>
      <c r="H20" s="358"/>
      <c r="I20" s="358"/>
      <c r="J20" s="358"/>
      <c r="K20" s="358"/>
      <c r="L20" s="358"/>
      <c r="M20" s="358"/>
      <c r="N20" s="358"/>
      <c r="O20" s="358"/>
      <c r="P20" s="358"/>
      <c r="Q20" s="358"/>
      <c r="R20" s="116">
        <v>5</v>
      </c>
      <c r="S20" s="180">
        <f t="shared" si="10"/>
        <v>0</v>
      </c>
      <c r="T20" s="180">
        <f t="shared" si="0"/>
        <v>0</v>
      </c>
      <c r="U20" s="180">
        <f t="shared" si="1"/>
        <v>0</v>
      </c>
      <c r="V20" s="180">
        <f t="shared" si="2"/>
        <v>0</v>
      </c>
      <c r="W20" s="180">
        <f t="shared" si="3"/>
        <v>0</v>
      </c>
      <c r="X20" s="180">
        <f t="shared" si="4"/>
        <v>0</v>
      </c>
      <c r="Y20" s="180">
        <f t="shared" si="5"/>
        <v>0</v>
      </c>
      <c r="Z20" s="180">
        <f t="shared" si="6"/>
        <v>0</v>
      </c>
      <c r="AA20" s="180">
        <f t="shared" si="7"/>
        <v>0</v>
      </c>
      <c r="AB20" s="180">
        <f t="shared" si="8"/>
        <v>0</v>
      </c>
    </row>
    <row r="21" spans="2:28" s="45" customFormat="1" x14ac:dyDescent="0.35">
      <c r="B21" s="44" t="str">
        <f>IF(Namedrug4="","Drug 4",Namedrug4)</f>
        <v>Drug 4</v>
      </c>
      <c r="C21" s="44"/>
      <c r="D21" s="44"/>
      <c r="E21" s="44"/>
      <c r="F21" s="358"/>
      <c r="H21" s="358"/>
      <c r="I21" s="358"/>
      <c r="J21" s="358"/>
      <c r="K21" s="358"/>
      <c r="L21" s="358"/>
      <c r="M21" s="358"/>
      <c r="N21" s="358"/>
      <c r="O21" s="358"/>
      <c r="P21" s="358"/>
      <c r="Q21" s="358"/>
      <c r="R21" s="116">
        <v>6</v>
      </c>
      <c r="S21" s="180">
        <f t="shared" si="10"/>
        <v>0</v>
      </c>
      <c r="T21" s="180">
        <f t="shared" si="0"/>
        <v>0</v>
      </c>
      <c r="U21" s="180">
        <f t="shared" si="1"/>
        <v>0</v>
      </c>
      <c r="V21" s="180">
        <f t="shared" si="2"/>
        <v>0</v>
      </c>
      <c r="W21" s="180">
        <f t="shared" si="3"/>
        <v>0</v>
      </c>
      <c r="X21" s="180">
        <f t="shared" si="4"/>
        <v>0</v>
      </c>
      <c r="Y21" s="180">
        <f t="shared" si="5"/>
        <v>0</v>
      </c>
      <c r="Z21" s="180">
        <f t="shared" si="6"/>
        <v>0</v>
      </c>
      <c r="AA21" s="180">
        <f t="shared" si="7"/>
        <v>0</v>
      </c>
      <c r="AB21" s="180">
        <f t="shared" si="8"/>
        <v>0</v>
      </c>
    </row>
    <row r="22" spans="2:28" s="45" customFormat="1" x14ac:dyDescent="0.35">
      <c r="B22" s="44" t="str">
        <f>IF(Namedrug5="","Drug 5",Namedrug5)</f>
        <v>Drug 5</v>
      </c>
      <c r="C22" s="44"/>
      <c r="D22" s="44"/>
      <c r="E22" s="44"/>
      <c r="F22" s="358"/>
      <c r="H22" s="358"/>
      <c r="I22" s="358"/>
      <c r="J22" s="358"/>
      <c r="K22" s="358"/>
      <c r="L22" s="358"/>
      <c r="M22" s="358"/>
      <c r="N22" s="358"/>
      <c r="O22" s="358"/>
      <c r="P22" s="358"/>
      <c r="Q22" s="358"/>
      <c r="R22" s="116">
        <v>7</v>
      </c>
      <c r="S22" s="180">
        <f t="shared" si="10"/>
        <v>0</v>
      </c>
      <c r="T22" s="180">
        <f t="shared" si="0"/>
        <v>0</v>
      </c>
      <c r="U22" s="180">
        <f t="shared" si="1"/>
        <v>0</v>
      </c>
      <c r="V22" s="180">
        <f t="shared" si="2"/>
        <v>0</v>
      </c>
      <c r="W22" s="180">
        <f t="shared" si="3"/>
        <v>0</v>
      </c>
      <c r="X22" s="180">
        <f t="shared" si="4"/>
        <v>0</v>
      </c>
      <c r="Y22" s="180">
        <f t="shared" si="5"/>
        <v>0</v>
      </c>
      <c r="Z22" s="180">
        <f t="shared" si="6"/>
        <v>0</v>
      </c>
      <c r="AA22" s="180">
        <f t="shared" si="7"/>
        <v>0</v>
      </c>
      <c r="AB22" s="180">
        <f t="shared" si="8"/>
        <v>0</v>
      </c>
    </row>
    <row r="23" spans="2:28" s="45" customFormat="1" x14ac:dyDescent="0.35">
      <c r="B23" s="44" t="str">
        <f>IF(Namedrug6="","Drug 6",Namedrug6)</f>
        <v>Drug 6</v>
      </c>
      <c r="C23" s="44"/>
      <c r="D23" s="44"/>
      <c r="E23" s="44"/>
      <c r="F23" s="358"/>
      <c r="H23" s="358"/>
      <c r="I23" s="358"/>
      <c r="J23" s="358"/>
      <c r="K23" s="358"/>
      <c r="L23" s="358"/>
      <c r="M23" s="358"/>
      <c r="N23" s="358"/>
      <c r="O23" s="358"/>
      <c r="P23" s="358"/>
      <c r="Q23" s="358"/>
      <c r="R23" s="116">
        <v>8</v>
      </c>
      <c r="S23" s="180">
        <f t="shared" si="10"/>
        <v>0</v>
      </c>
      <c r="T23" s="180">
        <f t="shared" si="0"/>
        <v>0</v>
      </c>
      <c r="U23" s="180">
        <f t="shared" si="1"/>
        <v>0</v>
      </c>
      <c r="V23" s="180">
        <f t="shared" si="2"/>
        <v>0</v>
      </c>
      <c r="W23" s="180">
        <f t="shared" si="3"/>
        <v>0</v>
      </c>
      <c r="X23" s="180">
        <f t="shared" si="4"/>
        <v>0</v>
      </c>
      <c r="Y23" s="180">
        <f t="shared" si="5"/>
        <v>0</v>
      </c>
      <c r="Z23" s="180">
        <f t="shared" si="6"/>
        <v>0</v>
      </c>
      <c r="AA23" s="180">
        <f t="shared" si="7"/>
        <v>0</v>
      </c>
      <c r="AB23" s="180">
        <f t="shared" si="8"/>
        <v>0</v>
      </c>
    </row>
    <row r="24" spans="2:28" s="45" customFormat="1" x14ac:dyDescent="0.35">
      <c r="B24" s="44" t="str">
        <f>IF(Namedrug7="","Drug 7",Namedrug7)</f>
        <v>Drug 7</v>
      </c>
      <c r="C24" s="44"/>
      <c r="D24" s="44"/>
      <c r="E24" s="44"/>
      <c r="F24" s="358"/>
      <c r="H24" s="358"/>
      <c r="I24" s="358"/>
      <c r="J24" s="358"/>
      <c r="K24" s="358"/>
      <c r="L24" s="358"/>
      <c r="M24" s="358"/>
      <c r="N24" s="358"/>
      <c r="O24" s="358"/>
      <c r="P24" s="358"/>
      <c r="Q24" s="358"/>
      <c r="R24" s="116">
        <v>9</v>
      </c>
      <c r="S24" s="180">
        <f t="shared" si="10"/>
        <v>0</v>
      </c>
      <c r="T24" s="180">
        <f t="shared" si="0"/>
        <v>0</v>
      </c>
      <c r="U24" s="180">
        <f t="shared" si="1"/>
        <v>0</v>
      </c>
      <c r="V24" s="180">
        <f t="shared" si="2"/>
        <v>0</v>
      </c>
      <c r="W24" s="180">
        <f t="shared" si="3"/>
        <v>0</v>
      </c>
      <c r="X24" s="180">
        <f t="shared" si="4"/>
        <v>0</v>
      </c>
      <c r="Y24" s="180">
        <f t="shared" si="5"/>
        <v>0</v>
      </c>
      <c r="Z24" s="180">
        <f t="shared" si="6"/>
        <v>0</v>
      </c>
      <c r="AA24" s="180">
        <f t="shared" si="7"/>
        <v>0</v>
      </c>
      <c r="AB24" s="180">
        <f t="shared" si="8"/>
        <v>0</v>
      </c>
    </row>
    <row r="25" spans="2:28" s="45" customFormat="1" x14ac:dyDescent="0.35">
      <c r="B25" s="44" t="str">
        <f>IF(Namedrug8="","Drug 8",Namedrug8)</f>
        <v>Drug 8</v>
      </c>
      <c r="C25" s="44"/>
      <c r="D25" s="44"/>
      <c r="E25" s="44"/>
      <c r="F25" s="358"/>
      <c r="H25" s="358"/>
      <c r="I25" s="358"/>
      <c r="J25" s="358"/>
      <c r="K25" s="358"/>
      <c r="L25" s="358"/>
      <c r="M25" s="358"/>
      <c r="N25" s="358"/>
      <c r="O25" s="358"/>
      <c r="P25" s="358"/>
      <c r="Q25" s="358"/>
      <c r="R25" s="116">
        <v>10</v>
      </c>
      <c r="S25" s="180">
        <f t="shared" si="10"/>
        <v>0</v>
      </c>
      <c r="T25" s="180">
        <f t="shared" si="0"/>
        <v>0</v>
      </c>
      <c r="U25" s="180">
        <f t="shared" si="1"/>
        <v>0</v>
      </c>
      <c r="V25" s="180">
        <f t="shared" si="2"/>
        <v>0</v>
      </c>
      <c r="W25" s="180">
        <f t="shared" si="3"/>
        <v>0</v>
      </c>
      <c r="X25" s="180">
        <f t="shared" si="4"/>
        <v>0</v>
      </c>
      <c r="Y25" s="180">
        <f t="shared" si="5"/>
        <v>0</v>
      </c>
      <c r="Z25" s="180">
        <f t="shared" si="6"/>
        <v>0</v>
      </c>
      <c r="AA25" s="180">
        <f t="shared" si="7"/>
        <v>0</v>
      </c>
      <c r="AB25" s="180">
        <f t="shared" si="8"/>
        <v>0</v>
      </c>
    </row>
    <row r="26" spans="2:28" s="45" customFormat="1" x14ac:dyDescent="0.35">
      <c r="B26" s="44" t="str">
        <f>IF(Namedrug9="","Drug 9",Namedrug9)</f>
        <v>Drug 9</v>
      </c>
      <c r="C26" s="44"/>
      <c r="D26" s="44"/>
      <c r="E26" s="44"/>
      <c r="F26" s="358"/>
      <c r="H26" s="358"/>
      <c r="I26" s="358"/>
      <c r="J26" s="358"/>
      <c r="K26" s="358"/>
      <c r="L26" s="358"/>
      <c r="M26" s="358"/>
      <c r="N26" s="358"/>
      <c r="O26" s="358"/>
      <c r="P26" s="358"/>
      <c r="Q26" s="358"/>
      <c r="R26" s="116">
        <v>11</v>
      </c>
      <c r="S26" s="180">
        <f t="shared" si="10"/>
        <v>0</v>
      </c>
      <c r="T26" s="180">
        <f t="shared" si="0"/>
        <v>0</v>
      </c>
      <c r="U26" s="180">
        <f t="shared" si="1"/>
        <v>0</v>
      </c>
      <c r="V26" s="180">
        <f t="shared" si="2"/>
        <v>0</v>
      </c>
      <c r="W26" s="180">
        <f t="shared" si="3"/>
        <v>0</v>
      </c>
      <c r="X26" s="180">
        <f t="shared" si="4"/>
        <v>0</v>
      </c>
      <c r="Y26" s="180">
        <f t="shared" si="5"/>
        <v>0</v>
      </c>
      <c r="Z26" s="180">
        <f t="shared" si="6"/>
        <v>0</v>
      </c>
      <c r="AA26" s="180">
        <f t="shared" si="7"/>
        <v>0</v>
      </c>
      <c r="AB26" s="180">
        <f t="shared" si="8"/>
        <v>0</v>
      </c>
    </row>
    <row r="27" spans="2:28" s="45" customFormat="1" x14ac:dyDescent="0.35">
      <c r="B27" s="44" t="str">
        <f>IF(Namedrug10="","Drug 10",Namedrug10)</f>
        <v>Drug 10</v>
      </c>
      <c r="C27" s="44"/>
      <c r="D27" s="44"/>
      <c r="E27" s="44"/>
      <c r="F27" s="358"/>
      <c r="H27" s="358"/>
      <c r="I27" s="358"/>
      <c r="J27" s="358"/>
      <c r="K27" s="358"/>
      <c r="L27" s="358"/>
      <c r="M27" s="358"/>
      <c r="N27" s="358"/>
      <c r="O27" s="358"/>
      <c r="P27" s="358"/>
      <c r="Q27" s="358"/>
      <c r="R27" s="116">
        <v>12</v>
      </c>
      <c r="S27" s="180">
        <f t="shared" si="10"/>
        <v>0</v>
      </c>
      <c r="T27" s="180">
        <f t="shared" si="0"/>
        <v>0</v>
      </c>
      <c r="U27" s="180">
        <f t="shared" si="1"/>
        <v>0</v>
      </c>
      <c r="V27" s="180">
        <f t="shared" si="2"/>
        <v>0</v>
      </c>
      <c r="W27" s="180">
        <f t="shared" si="3"/>
        <v>0</v>
      </c>
      <c r="X27" s="180">
        <f t="shared" si="4"/>
        <v>0</v>
      </c>
      <c r="Y27" s="180">
        <f t="shared" si="5"/>
        <v>0</v>
      </c>
      <c r="Z27" s="180">
        <f t="shared" si="6"/>
        <v>0</v>
      </c>
      <c r="AA27" s="180">
        <f t="shared" si="7"/>
        <v>0</v>
      </c>
      <c r="AB27" s="180">
        <f>IF(Q27=0,$F27,Q27)</f>
        <v>0</v>
      </c>
    </row>
    <row r="28" spans="2:28" s="45" customFormat="1" x14ac:dyDescent="0.35">
      <c r="B28" s="44"/>
      <c r="C28" s="44"/>
      <c r="D28" s="44"/>
      <c r="E28" s="44"/>
      <c r="F28" s="83"/>
      <c r="H28" s="52"/>
      <c r="I28" s="52"/>
      <c r="J28" s="52"/>
      <c r="K28" s="52"/>
      <c r="L28" s="52"/>
      <c r="M28" s="52"/>
      <c r="N28" s="52"/>
      <c r="O28" s="52"/>
      <c r="P28" s="52"/>
      <c r="Q28" s="52"/>
      <c r="S28" s="52"/>
      <c r="T28" s="52"/>
      <c r="U28" s="52"/>
      <c r="V28" s="52"/>
      <c r="W28" s="52"/>
      <c r="X28" s="52"/>
      <c r="Y28" s="52"/>
      <c r="Z28" s="52"/>
      <c r="AA28" s="52"/>
      <c r="AB28" s="52"/>
    </row>
    <row r="31" spans="2:28" s="45" customFormat="1" ht="29" x14ac:dyDescent="0.35">
      <c r="B31" s="63" t="str">
        <f>IF(Switch_Prev_Incidence="Prevalence","Not Applicable","Average per patient cost of subsequent therapies in the second  year after initiating the following therapies:")</f>
        <v>Average per patient cost of subsequent therapies in the second  year after initiating the following therapies:</v>
      </c>
      <c r="C31" s="48"/>
      <c r="D31" s="48"/>
      <c r="E31" s="48"/>
      <c r="F31" s="59" t="s">
        <v>57</v>
      </c>
      <c r="H31" s="47" t="s">
        <v>42</v>
      </c>
      <c r="I31" s="47" t="s">
        <v>43</v>
      </c>
      <c r="J31" s="47" t="s">
        <v>44</v>
      </c>
      <c r="K31" s="47" t="s">
        <v>45</v>
      </c>
      <c r="L31" s="47" t="s">
        <v>46</v>
      </c>
      <c r="M31" s="47" t="s">
        <v>47</v>
      </c>
      <c r="N31" s="47" t="s">
        <v>48</v>
      </c>
      <c r="O31" s="47" t="s">
        <v>49</v>
      </c>
      <c r="P31" s="47" t="s">
        <v>50</v>
      </c>
      <c r="Q31" s="47" t="s">
        <v>51</v>
      </c>
      <c r="R31" s="43"/>
      <c r="S31" s="45">
        <f>INDEX('Data store'!$B$19:$K$19,1,MATCH(H14,'Data store'!$B$18:$K$18,0))</f>
        <v>1</v>
      </c>
      <c r="T31" s="45">
        <f>INDEX('Data store'!$B$19:$K$19,1,MATCH(I14,'Data store'!$B$18:$K$18,0))</f>
        <v>2</v>
      </c>
      <c r="U31" s="45">
        <f>INDEX('Data store'!$B$19:$K$19,1,MATCH(J14,'Data store'!$B$18:$K$18,0))</f>
        <v>3</v>
      </c>
      <c r="V31" s="45">
        <f>INDEX('Data store'!$B$19:$K$19,1,MATCH(K14,'Data store'!$B$18:$K$18,0))</f>
        <v>4</v>
      </c>
      <c r="W31" s="45">
        <f>INDEX('Data store'!$B$19:$K$19,1,MATCH(L14,'Data store'!$B$18:$K$18,0))</f>
        <v>5</v>
      </c>
      <c r="X31" s="45">
        <f>INDEX('Data store'!$B$19:$K$19,1,MATCH(M14,'Data store'!$B$18:$K$18,0))</f>
        <v>6</v>
      </c>
      <c r="Y31" s="45">
        <f>INDEX('Data store'!$B$19:$K$19,1,MATCH(N14,'Data store'!$B$18:$K$18,0))</f>
        <v>7</v>
      </c>
      <c r="Z31" s="45">
        <f>INDEX('Data store'!$B$19:$K$19,1,MATCH(O14,'Data store'!$B$18:$K$18,0))</f>
        <v>8</v>
      </c>
      <c r="AA31" s="45">
        <f>INDEX('Data store'!$B$19:$K$19,1,MATCH(P14,'Data store'!$B$18:$K$18,0))</f>
        <v>9</v>
      </c>
      <c r="AB31" s="45">
        <f>INDEX('Data store'!$B$19:$K$19,1,MATCH(Q14,'Data store'!$B$18:$K$18,0))</f>
        <v>10</v>
      </c>
    </row>
    <row r="32" spans="2:28" s="45" customFormat="1" ht="60" customHeight="1" x14ac:dyDescent="0.35">
      <c r="B32" s="44" t="str">
        <f>IF(Name_DUR="","Drug Under Review",Name_DUR)</f>
        <v>Drug Under Review</v>
      </c>
      <c r="C32" s="44"/>
      <c r="D32" s="90" t="s">
        <v>193</v>
      </c>
      <c r="E32" s="44"/>
      <c r="F32" s="358"/>
      <c r="H32" s="358"/>
      <c r="I32" s="358"/>
      <c r="J32" s="358"/>
      <c r="K32" s="358"/>
      <c r="L32" s="358"/>
      <c r="M32" s="358"/>
      <c r="N32" s="358"/>
      <c r="O32" s="358"/>
      <c r="P32" s="358"/>
      <c r="Q32" s="358"/>
      <c r="R32" s="116">
        <v>1</v>
      </c>
      <c r="S32" s="180">
        <f>IF(H32=0,$F32,H32)</f>
        <v>0</v>
      </c>
      <c r="T32" s="180">
        <f t="shared" ref="T32:T43" si="11">IF(I32=0,$F32,I32)</f>
        <v>0</v>
      </c>
      <c r="U32" s="180">
        <f t="shared" ref="U32:U43" si="12">IF(J32=0,$F32,J32)</f>
        <v>0</v>
      </c>
      <c r="V32" s="180">
        <f t="shared" ref="V32:V43" si="13">IF(K32=0,$F32,K32)</f>
        <v>0</v>
      </c>
      <c r="W32" s="180">
        <f t="shared" ref="W32:W43" si="14">IF(L32=0,$F32,L32)</f>
        <v>0</v>
      </c>
      <c r="X32" s="180">
        <f t="shared" ref="X32:X43" si="15">IF(M32=0,$F32,M32)</f>
        <v>0</v>
      </c>
      <c r="Y32" s="180">
        <f t="shared" ref="Y32:Y43" si="16">IF(N32=0,$F32,N32)</f>
        <v>0</v>
      </c>
      <c r="Z32" s="180">
        <f t="shared" ref="Z32:Z43" si="17">IF(O32=0,$F32,O32)</f>
        <v>0</v>
      </c>
      <c r="AA32" s="180">
        <f t="shared" ref="AA32:AA43" si="18">IF(P32=0,$F32,P32)</f>
        <v>0</v>
      </c>
      <c r="AB32" s="180">
        <f t="shared" ref="AB32:AB42" si="19">IF(Q32=0,$F32,Q32)</f>
        <v>0</v>
      </c>
    </row>
    <row r="33" spans="2:28" s="45" customFormat="1" x14ac:dyDescent="0.35">
      <c r="B33" s="44" t="s">
        <v>151</v>
      </c>
      <c r="C33" s="44"/>
      <c r="D33" s="44"/>
      <c r="E33" s="44"/>
      <c r="F33" s="358"/>
      <c r="H33" s="358"/>
      <c r="I33" s="358"/>
      <c r="J33" s="358"/>
      <c r="K33" s="358"/>
      <c r="L33" s="358"/>
      <c r="M33" s="358"/>
      <c r="N33" s="358"/>
      <c r="O33" s="358"/>
      <c r="P33" s="358"/>
      <c r="Q33" s="358"/>
      <c r="R33" s="116">
        <v>2</v>
      </c>
      <c r="S33" s="180">
        <f>IF(H33=0,$F33,H33)</f>
        <v>0</v>
      </c>
      <c r="T33" s="180">
        <f t="shared" si="11"/>
        <v>0</v>
      </c>
      <c r="U33" s="180">
        <f t="shared" si="12"/>
        <v>0</v>
      </c>
      <c r="V33" s="180">
        <f t="shared" si="13"/>
        <v>0</v>
      </c>
      <c r="W33" s="180">
        <f t="shared" si="14"/>
        <v>0</v>
      </c>
      <c r="X33" s="180">
        <f t="shared" si="15"/>
        <v>0</v>
      </c>
      <c r="Y33" s="180">
        <f t="shared" si="16"/>
        <v>0</v>
      </c>
      <c r="Z33" s="180">
        <f t="shared" si="17"/>
        <v>0</v>
      </c>
      <c r="AA33" s="180">
        <f t="shared" si="18"/>
        <v>0</v>
      </c>
      <c r="AB33" s="180">
        <f t="shared" si="19"/>
        <v>0</v>
      </c>
    </row>
    <row r="34" spans="2:28" s="45" customFormat="1" x14ac:dyDescent="0.35">
      <c r="B34" s="44" t="str">
        <f>IF(Namedrug1="","Drug 1",Namedrug1)</f>
        <v>Drug 1</v>
      </c>
      <c r="C34" s="44"/>
      <c r="D34" s="44"/>
      <c r="E34" s="44"/>
      <c r="F34" s="358"/>
      <c r="H34" s="358"/>
      <c r="I34" s="358"/>
      <c r="J34" s="358"/>
      <c r="K34" s="358"/>
      <c r="L34" s="358"/>
      <c r="M34" s="358"/>
      <c r="N34" s="358"/>
      <c r="O34" s="358"/>
      <c r="P34" s="358"/>
      <c r="Q34" s="358"/>
      <c r="R34" s="116">
        <v>3</v>
      </c>
      <c r="S34" s="180">
        <f t="shared" ref="S34:S43" si="20">IF(H34=0,$F34,H34)</f>
        <v>0</v>
      </c>
      <c r="T34" s="180">
        <f t="shared" si="11"/>
        <v>0</v>
      </c>
      <c r="U34" s="180">
        <f t="shared" si="12"/>
        <v>0</v>
      </c>
      <c r="V34" s="180">
        <f t="shared" si="13"/>
        <v>0</v>
      </c>
      <c r="W34" s="180">
        <f t="shared" si="14"/>
        <v>0</v>
      </c>
      <c r="X34" s="180">
        <f t="shared" si="15"/>
        <v>0</v>
      </c>
      <c r="Y34" s="180">
        <f t="shared" si="16"/>
        <v>0</v>
      </c>
      <c r="Z34" s="180">
        <f t="shared" si="17"/>
        <v>0</v>
      </c>
      <c r="AA34" s="180">
        <f t="shared" si="18"/>
        <v>0</v>
      </c>
      <c r="AB34" s="180">
        <f t="shared" si="19"/>
        <v>0</v>
      </c>
    </row>
    <row r="35" spans="2:28" s="45" customFormat="1" x14ac:dyDescent="0.35">
      <c r="B35" s="44" t="str">
        <f>IF(Namedrug2="","Drug 2",Namedrug2)</f>
        <v>Drug 2</v>
      </c>
      <c r="C35" s="44"/>
      <c r="D35" s="44"/>
      <c r="E35" s="44"/>
      <c r="F35" s="358"/>
      <c r="H35" s="358"/>
      <c r="I35" s="358"/>
      <c r="J35" s="358"/>
      <c r="K35" s="358"/>
      <c r="L35" s="358"/>
      <c r="M35" s="358"/>
      <c r="N35" s="358"/>
      <c r="O35" s="358"/>
      <c r="P35" s="358"/>
      <c r="Q35" s="358"/>
      <c r="R35" s="116">
        <v>4</v>
      </c>
      <c r="S35" s="180">
        <f t="shared" si="20"/>
        <v>0</v>
      </c>
      <c r="T35" s="180">
        <f t="shared" si="11"/>
        <v>0</v>
      </c>
      <c r="U35" s="180">
        <f t="shared" si="12"/>
        <v>0</v>
      </c>
      <c r="V35" s="180">
        <f t="shared" si="13"/>
        <v>0</v>
      </c>
      <c r="W35" s="180">
        <f t="shared" si="14"/>
        <v>0</v>
      </c>
      <c r="X35" s="180">
        <f t="shared" si="15"/>
        <v>0</v>
      </c>
      <c r="Y35" s="180">
        <f t="shared" si="16"/>
        <v>0</v>
      </c>
      <c r="Z35" s="180">
        <f t="shared" si="17"/>
        <v>0</v>
      </c>
      <c r="AA35" s="180">
        <f t="shared" si="18"/>
        <v>0</v>
      </c>
      <c r="AB35" s="180">
        <f t="shared" si="19"/>
        <v>0</v>
      </c>
    </row>
    <row r="36" spans="2:28" s="45" customFormat="1" x14ac:dyDescent="0.35">
      <c r="B36" s="44" t="str">
        <f>IF(Namedrug3="","Drug 3",Namedrug3)</f>
        <v>Drug 3</v>
      </c>
      <c r="C36" s="44"/>
      <c r="D36" s="44"/>
      <c r="E36" s="44"/>
      <c r="F36" s="358"/>
      <c r="H36" s="358"/>
      <c r="I36" s="358"/>
      <c r="J36" s="358"/>
      <c r="K36" s="358"/>
      <c r="L36" s="358"/>
      <c r="M36" s="358"/>
      <c r="N36" s="358"/>
      <c r="O36" s="358"/>
      <c r="P36" s="358"/>
      <c r="Q36" s="358"/>
      <c r="R36" s="116">
        <v>5</v>
      </c>
      <c r="S36" s="180">
        <f t="shared" si="20"/>
        <v>0</v>
      </c>
      <c r="T36" s="180">
        <f t="shared" si="11"/>
        <v>0</v>
      </c>
      <c r="U36" s="180">
        <f t="shared" si="12"/>
        <v>0</v>
      </c>
      <c r="V36" s="180">
        <f t="shared" si="13"/>
        <v>0</v>
      </c>
      <c r="W36" s="180">
        <f t="shared" si="14"/>
        <v>0</v>
      </c>
      <c r="X36" s="180">
        <f t="shared" si="15"/>
        <v>0</v>
      </c>
      <c r="Y36" s="180">
        <f t="shared" si="16"/>
        <v>0</v>
      </c>
      <c r="Z36" s="180">
        <f t="shared" si="17"/>
        <v>0</v>
      </c>
      <c r="AA36" s="180">
        <f t="shared" si="18"/>
        <v>0</v>
      </c>
      <c r="AB36" s="180">
        <f t="shared" si="19"/>
        <v>0</v>
      </c>
    </row>
    <row r="37" spans="2:28" s="45" customFormat="1" x14ac:dyDescent="0.35">
      <c r="B37" s="44" t="str">
        <f>IF(Namedrug4="","Drug 4",Namedrug4)</f>
        <v>Drug 4</v>
      </c>
      <c r="C37" s="44"/>
      <c r="D37" s="44"/>
      <c r="E37" s="44"/>
      <c r="F37" s="358"/>
      <c r="H37" s="358"/>
      <c r="I37" s="358"/>
      <c r="J37" s="358"/>
      <c r="K37" s="358"/>
      <c r="L37" s="358"/>
      <c r="M37" s="358"/>
      <c r="N37" s="358"/>
      <c r="O37" s="358"/>
      <c r="P37" s="358"/>
      <c r="Q37" s="358"/>
      <c r="R37" s="116">
        <v>6</v>
      </c>
      <c r="S37" s="180">
        <f t="shared" si="20"/>
        <v>0</v>
      </c>
      <c r="T37" s="180">
        <f t="shared" si="11"/>
        <v>0</v>
      </c>
      <c r="U37" s="180">
        <f t="shared" si="12"/>
        <v>0</v>
      </c>
      <c r="V37" s="180">
        <f t="shared" si="13"/>
        <v>0</v>
      </c>
      <c r="W37" s="180">
        <f t="shared" si="14"/>
        <v>0</v>
      </c>
      <c r="X37" s="180">
        <f t="shared" si="15"/>
        <v>0</v>
      </c>
      <c r="Y37" s="180">
        <f t="shared" si="16"/>
        <v>0</v>
      </c>
      <c r="Z37" s="180">
        <f t="shared" si="17"/>
        <v>0</v>
      </c>
      <c r="AA37" s="180">
        <f t="shared" si="18"/>
        <v>0</v>
      </c>
      <c r="AB37" s="180">
        <f t="shared" si="19"/>
        <v>0</v>
      </c>
    </row>
    <row r="38" spans="2:28" s="45" customFormat="1" x14ac:dyDescent="0.35">
      <c r="B38" s="44" t="str">
        <f>IF(Namedrug5="","Drug 5",Namedrug5)</f>
        <v>Drug 5</v>
      </c>
      <c r="C38" s="44"/>
      <c r="D38" s="44"/>
      <c r="E38" s="44"/>
      <c r="F38" s="358"/>
      <c r="H38" s="358"/>
      <c r="I38" s="358"/>
      <c r="J38" s="358"/>
      <c r="K38" s="358"/>
      <c r="L38" s="358"/>
      <c r="M38" s="358"/>
      <c r="N38" s="358"/>
      <c r="O38" s="358"/>
      <c r="P38" s="358"/>
      <c r="Q38" s="358"/>
      <c r="R38" s="116">
        <v>7</v>
      </c>
      <c r="S38" s="180">
        <f t="shared" si="20"/>
        <v>0</v>
      </c>
      <c r="T38" s="180">
        <f t="shared" si="11"/>
        <v>0</v>
      </c>
      <c r="U38" s="180">
        <f t="shared" si="12"/>
        <v>0</v>
      </c>
      <c r="V38" s="180">
        <f t="shared" si="13"/>
        <v>0</v>
      </c>
      <c r="W38" s="180">
        <f t="shared" si="14"/>
        <v>0</v>
      </c>
      <c r="X38" s="180">
        <f t="shared" si="15"/>
        <v>0</v>
      </c>
      <c r="Y38" s="180">
        <f t="shared" si="16"/>
        <v>0</v>
      </c>
      <c r="Z38" s="180">
        <f t="shared" si="17"/>
        <v>0</v>
      </c>
      <c r="AA38" s="180">
        <f t="shared" si="18"/>
        <v>0</v>
      </c>
      <c r="AB38" s="180">
        <f t="shared" si="19"/>
        <v>0</v>
      </c>
    </row>
    <row r="39" spans="2:28" s="45" customFormat="1" x14ac:dyDescent="0.35">
      <c r="B39" s="44" t="str">
        <f>IF(Namedrug6="","Drug 6",Namedrug6)</f>
        <v>Drug 6</v>
      </c>
      <c r="C39" s="44"/>
      <c r="D39" s="44"/>
      <c r="E39" s="44"/>
      <c r="F39" s="358"/>
      <c r="H39" s="358"/>
      <c r="I39" s="358"/>
      <c r="J39" s="358"/>
      <c r="K39" s="358"/>
      <c r="L39" s="358"/>
      <c r="M39" s="358"/>
      <c r="N39" s="358"/>
      <c r="O39" s="358"/>
      <c r="P39" s="358"/>
      <c r="Q39" s="358"/>
      <c r="R39" s="116">
        <v>8</v>
      </c>
      <c r="S39" s="180">
        <f t="shared" si="20"/>
        <v>0</v>
      </c>
      <c r="T39" s="180">
        <f t="shared" si="11"/>
        <v>0</v>
      </c>
      <c r="U39" s="180">
        <f t="shared" si="12"/>
        <v>0</v>
      </c>
      <c r="V39" s="180">
        <f t="shared" si="13"/>
        <v>0</v>
      </c>
      <c r="W39" s="180">
        <f t="shared" si="14"/>
        <v>0</v>
      </c>
      <c r="X39" s="180">
        <f t="shared" si="15"/>
        <v>0</v>
      </c>
      <c r="Y39" s="180">
        <f t="shared" si="16"/>
        <v>0</v>
      </c>
      <c r="Z39" s="180">
        <f t="shared" si="17"/>
        <v>0</v>
      </c>
      <c r="AA39" s="180">
        <f t="shared" si="18"/>
        <v>0</v>
      </c>
      <c r="AB39" s="180">
        <f t="shared" si="19"/>
        <v>0</v>
      </c>
    </row>
    <row r="40" spans="2:28" s="45" customFormat="1" x14ac:dyDescent="0.35">
      <c r="B40" s="44" t="str">
        <f>IF(Namedrug7="","Drug 7",Namedrug7)</f>
        <v>Drug 7</v>
      </c>
      <c r="C40" s="44"/>
      <c r="D40" s="44"/>
      <c r="E40" s="44"/>
      <c r="F40" s="358"/>
      <c r="H40" s="358"/>
      <c r="I40" s="358"/>
      <c r="J40" s="358"/>
      <c r="K40" s="358"/>
      <c r="L40" s="358"/>
      <c r="M40" s="358"/>
      <c r="N40" s="358"/>
      <c r="O40" s="358"/>
      <c r="P40" s="358"/>
      <c r="Q40" s="358"/>
      <c r="R40" s="116">
        <v>9</v>
      </c>
      <c r="S40" s="180">
        <f t="shared" si="20"/>
        <v>0</v>
      </c>
      <c r="T40" s="180">
        <f t="shared" si="11"/>
        <v>0</v>
      </c>
      <c r="U40" s="180">
        <f t="shared" si="12"/>
        <v>0</v>
      </c>
      <c r="V40" s="180">
        <f t="shared" si="13"/>
        <v>0</v>
      </c>
      <c r="W40" s="180">
        <f t="shared" si="14"/>
        <v>0</v>
      </c>
      <c r="X40" s="180">
        <f t="shared" si="15"/>
        <v>0</v>
      </c>
      <c r="Y40" s="180">
        <f t="shared" si="16"/>
        <v>0</v>
      </c>
      <c r="Z40" s="180">
        <f t="shared" si="17"/>
        <v>0</v>
      </c>
      <c r="AA40" s="180">
        <f t="shared" si="18"/>
        <v>0</v>
      </c>
      <c r="AB40" s="180">
        <f t="shared" si="19"/>
        <v>0</v>
      </c>
    </row>
    <row r="41" spans="2:28" s="45" customFormat="1" x14ac:dyDescent="0.35">
      <c r="B41" s="44" t="str">
        <f>IF(Namedrug8="","Drug 8",Namedrug8)</f>
        <v>Drug 8</v>
      </c>
      <c r="C41" s="44"/>
      <c r="D41" s="44"/>
      <c r="E41" s="44"/>
      <c r="F41" s="358"/>
      <c r="H41" s="358"/>
      <c r="I41" s="358"/>
      <c r="J41" s="358"/>
      <c r="K41" s="358"/>
      <c r="L41" s="358"/>
      <c r="M41" s="358"/>
      <c r="N41" s="358"/>
      <c r="O41" s="358"/>
      <c r="P41" s="358"/>
      <c r="Q41" s="358"/>
      <c r="R41" s="116">
        <v>10</v>
      </c>
      <c r="S41" s="180">
        <f t="shared" si="20"/>
        <v>0</v>
      </c>
      <c r="T41" s="180">
        <f t="shared" si="11"/>
        <v>0</v>
      </c>
      <c r="U41" s="180">
        <f t="shared" si="12"/>
        <v>0</v>
      </c>
      <c r="V41" s="180">
        <f t="shared" si="13"/>
        <v>0</v>
      </c>
      <c r="W41" s="180">
        <f t="shared" si="14"/>
        <v>0</v>
      </c>
      <c r="X41" s="180">
        <f t="shared" si="15"/>
        <v>0</v>
      </c>
      <c r="Y41" s="180">
        <f t="shared" si="16"/>
        <v>0</v>
      </c>
      <c r="Z41" s="180">
        <f t="shared" si="17"/>
        <v>0</v>
      </c>
      <c r="AA41" s="180">
        <f t="shared" si="18"/>
        <v>0</v>
      </c>
      <c r="AB41" s="180">
        <f t="shared" si="19"/>
        <v>0</v>
      </c>
    </row>
    <row r="42" spans="2:28" s="45" customFormat="1" x14ac:dyDescent="0.35">
      <c r="B42" s="44" t="str">
        <f>IF(Namedrug9="","Drug 9",Namedrug9)</f>
        <v>Drug 9</v>
      </c>
      <c r="C42" s="44"/>
      <c r="D42" s="44"/>
      <c r="E42" s="44"/>
      <c r="F42" s="358"/>
      <c r="H42" s="358"/>
      <c r="I42" s="358"/>
      <c r="J42" s="358"/>
      <c r="K42" s="358"/>
      <c r="L42" s="358"/>
      <c r="M42" s="358"/>
      <c r="N42" s="358"/>
      <c r="O42" s="358"/>
      <c r="P42" s="358"/>
      <c r="Q42" s="358"/>
      <c r="R42" s="116">
        <v>11</v>
      </c>
      <c r="S42" s="180">
        <f t="shared" si="20"/>
        <v>0</v>
      </c>
      <c r="T42" s="180">
        <f t="shared" si="11"/>
        <v>0</v>
      </c>
      <c r="U42" s="180">
        <f t="shared" si="12"/>
        <v>0</v>
      </c>
      <c r="V42" s="180">
        <f t="shared" si="13"/>
        <v>0</v>
      </c>
      <c r="W42" s="180">
        <f t="shared" si="14"/>
        <v>0</v>
      </c>
      <c r="X42" s="180">
        <f t="shared" si="15"/>
        <v>0</v>
      </c>
      <c r="Y42" s="180">
        <f t="shared" si="16"/>
        <v>0</v>
      </c>
      <c r="Z42" s="180">
        <f t="shared" si="17"/>
        <v>0</v>
      </c>
      <c r="AA42" s="180">
        <f t="shared" si="18"/>
        <v>0</v>
      </c>
      <c r="AB42" s="180">
        <f t="shared" si="19"/>
        <v>0</v>
      </c>
    </row>
    <row r="43" spans="2:28" s="45" customFormat="1" x14ac:dyDescent="0.35">
      <c r="B43" s="44" t="str">
        <f>IF(Namedrug10="","Drug 10",Namedrug10)</f>
        <v>Drug 10</v>
      </c>
      <c r="C43" s="44"/>
      <c r="D43" s="44"/>
      <c r="E43" s="44"/>
      <c r="F43" s="358"/>
      <c r="H43" s="358"/>
      <c r="I43" s="358"/>
      <c r="J43" s="358"/>
      <c r="K43" s="358"/>
      <c r="L43" s="358"/>
      <c r="M43" s="358"/>
      <c r="N43" s="358"/>
      <c r="O43" s="358"/>
      <c r="P43" s="358"/>
      <c r="Q43" s="358"/>
      <c r="R43" s="116">
        <v>12</v>
      </c>
      <c r="S43" s="180">
        <f t="shared" si="20"/>
        <v>0</v>
      </c>
      <c r="T43" s="180">
        <f t="shared" si="11"/>
        <v>0</v>
      </c>
      <c r="U43" s="180">
        <f t="shared" si="12"/>
        <v>0</v>
      </c>
      <c r="V43" s="180">
        <f t="shared" si="13"/>
        <v>0</v>
      </c>
      <c r="W43" s="180">
        <f t="shared" si="14"/>
        <v>0</v>
      </c>
      <c r="X43" s="180">
        <f t="shared" si="15"/>
        <v>0</v>
      </c>
      <c r="Y43" s="180">
        <f t="shared" si="16"/>
        <v>0</v>
      </c>
      <c r="Z43" s="180">
        <f t="shared" si="17"/>
        <v>0</v>
      </c>
      <c r="AA43" s="180">
        <f t="shared" si="18"/>
        <v>0</v>
      </c>
      <c r="AB43" s="180">
        <f>IF(Q43=0,$F43,Q43)</f>
        <v>0</v>
      </c>
    </row>
    <row r="44" spans="2:28" s="45" customFormat="1" x14ac:dyDescent="0.35">
      <c r="B44" s="44"/>
      <c r="C44" s="44"/>
      <c r="D44" s="44"/>
      <c r="E44" s="44"/>
      <c r="F44" s="83"/>
      <c r="H44" s="52"/>
      <c r="I44" s="52"/>
      <c r="J44" s="52"/>
      <c r="K44" s="52"/>
      <c r="L44" s="52"/>
      <c r="M44" s="52"/>
      <c r="N44" s="52"/>
      <c r="O44" s="52"/>
      <c r="P44" s="52"/>
      <c r="Q44" s="52"/>
      <c r="S44" s="52"/>
      <c r="T44" s="52"/>
      <c r="U44" s="52"/>
      <c r="V44" s="52"/>
      <c r="W44" s="52"/>
      <c r="X44" s="52"/>
      <c r="Y44" s="52"/>
      <c r="Z44" s="52"/>
      <c r="AA44" s="52"/>
      <c r="AB44" s="52"/>
    </row>
    <row r="47" spans="2:28" s="45" customFormat="1" ht="29" x14ac:dyDescent="0.35">
      <c r="B47" s="63" t="str">
        <f>IF(Switch_Prev_Incidence="Prevalence","Not Applicable","Average per patient cost of subsequent therapies in the third  year after initiating the following therapies:")</f>
        <v>Average per patient cost of subsequent therapies in the third  year after initiating the following therapies:</v>
      </c>
      <c r="C47" s="48"/>
      <c r="D47" s="48"/>
      <c r="E47" s="48"/>
      <c r="F47" s="59" t="s">
        <v>57</v>
      </c>
      <c r="H47" s="47" t="s">
        <v>42</v>
      </c>
      <c r="I47" s="47" t="s">
        <v>43</v>
      </c>
      <c r="J47" s="47" t="s">
        <v>44</v>
      </c>
      <c r="K47" s="47" t="s">
        <v>45</v>
      </c>
      <c r="L47" s="47" t="s">
        <v>46</v>
      </c>
      <c r="M47" s="47" t="s">
        <v>47</v>
      </c>
      <c r="N47" s="47" t="s">
        <v>48</v>
      </c>
      <c r="O47" s="47" t="s">
        <v>49</v>
      </c>
      <c r="P47" s="47" t="s">
        <v>50</v>
      </c>
      <c r="Q47" s="47" t="s">
        <v>51</v>
      </c>
      <c r="R47" s="43"/>
      <c r="S47" s="45">
        <f>INDEX('Data store'!$B$19:$K$19,1,MATCH(H14,'Data store'!$B$18:$K$18,0))</f>
        <v>1</v>
      </c>
      <c r="T47" s="45">
        <f>INDEX('Data store'!$B$19:$K$19,1,MATCH(I14,'Data store'!$B$18:$K$18,0))</f>
        <v>2</v>
      </c>
      <c r="U47" s="45">
        <f>INDEX('Data store'!$B$19:$K$19,1,MATCH(J14,'Data store'!$B$18:$K$18,0))</f>
        <v>3</v>
      </c>
      <c r="V47" s="45">
        <f>INDEX('Data store'!$B$19:$K$19,1,MATCH(K14,'Data store'!$B$18:$K$18,0))</f>
        <v>4</v>
      </c>
      <c r="W47" s="45">
        <f>INDEX('Data store'!$B$19:$K$19,1,MATCH(L14,'Data store'!$B$18:$K$18,0))</f>
        <v>5</v>
      </c>
      <c r="X47" s="45">
        <f>INDEX('Data store'!$B$19:$K$19,1,MATCH(M14,'Data store'!$B$18:$K$18,0))</f>
        <v>6</v>
      </c>
      <c r="Y47" s="45">
        <f>INDEX('Data store'!$B$19:$K$19,1,MATCH(N14,'Data store'!$B$18:$K$18,0))</f>
        <v>7</v>
      </c>
      <c r="Z47" s="45">
        <f>INDEX('Data store'!$B$19:$K$19,1,MATCH(O14,'Data store'!$B$18:$K$18,0))</f>
        <v>8</v>
      </c>
      <c r="AA47" s="45">
        <f>INDEX('Data store'!$B$19:$K$19,1,MATCH(P14,'Data store'!$B$18:$K$18,0))</f>
        <v>9</v>
      </c>
      <c r="AB47" s="45">
        <f>INDEX('Data store'!$B$19:$K$19,1,MATCH(Q14,'Data store'!$B$18:$K$18,0))</f>
        <v>10</v>
      </c>
    </row>
    <row r="48" spans="2:28" s="45" customFormat="1" ht="60" customHeight="1" x14ac:dyDescent="0.35">
      <c r="B48" s="44" t="str">
        <f>IF(Name_DUR="","Drug Under Review",Name_DUR)</f>
        <v>Drug Under Review</v>
      </c>
      <c r="C48" s="44"/>
      <c r="D48" s="90" t="s">
        <v>193</v>
      </c>
      <c r="E48" s="44"/>
      <c r="F48" s="358"/>
      <c r="H48" s="358"/>
      <c r="I48" s="358"/>
      <c r="J48" s="358"/>
      <c r="K48" s="358"/>
      <c r="L48" s="358"/>
      <c r="M48" s="358"/>
      <c r="N48" s="358"/>
      <c r="O48" s="358"/>
      <c r="P48" s="358"/>
      <c r="Q48" s="358"/>
      <c r="R48" s="116">
        <v>1</v>
      </c>
      <c r="S48" s="82">
        <f>IF(H48=0,$F48,H48)</f>
        <v>0</v>
      </c>
      <c r="T48" s="82">
        <f t="shared" ref="T48:T59" si="21">IF(I48=0,$F48,I48)</f>
        <v>0</v>
      </c>
      <c r="U48" s="82">
        <f t="shared" ref="U48:U59" si="22">IF(J48=0,$F48,J48)</f>
        <v>0</v>
      </c>
      <c r="V48" s="82">
        <f t="shared" ref="V48:V59" si="23">IF(K48=0,$F48,K48)</f>
        <v>0</v>
      </c>
      <c r="W48" s="82">
        <f t="shared" ref="W48:W59" si="24">IF(L48=0,$F48,L48)</f>
        <v>0</v>
      </c>
      <c r="X48" s="82">
        <f t="shared" ref="X48:X59" si="25">IF(M48=0,$F48,M48)</f>
        <v>0</v>
      </c>
      <c r="Y48" s="82">
        <f t="shared" ref="Y48:Y59" si="26">IF(N48=0,$F48,N48)</f>
        <v>0</v>
      </c>
      <c r="Z48" s="82">
        <f t="shared" ref="Z48:Z59" si="27">IF(O48=0,$F48,O48)</f>
        <v>0</v>
      </c>
      <c r="AA48" s="82">
        <f t="shared" ref="AA48:AA59" si="28">IF(P48=0,$F48,P48)</f>
        <v>0</v>
      </c>
      <c r="AB48" s="82">
        <f t="shared" ref="AB48:AB58" si="29">IF(Q48=0,$F48,Q48)</f>
        <v>0</v>
      </c>
    </row>
    <row r="49" spans="2:28" s="45" customFormat="1" x14ac:dyDescent="0.35">
      <c r="B49" s="44" t="s">
        <v>151</v>
      </c>
      <c r="C49" s="44"/>
      <c r="D49" s="44"/>
      <c r="E49" s="44"/>
      <c r="F49" s="358"/>
      <c r="H49" s="358"/>
      <c r="I49" s="358"/>
      <c r="J49" s="358"/>
      <c r="K49" s="358"/>
      <c r="L49" s="358"/>
      <c r="M49" s="358"/>
      <c r="N49" s="358"/>
      <c r="O49" s="358"/>
      <c r="P49" s="358"/>
      <c r="Q49" s="358"/>
      <c r="R49" s="116">
        <v>2</v>
      </c>
      <c r="S49" s="82">
        <f>IF(H49=0,$F49,H49)</f>
        <v>0</v>
      </c>
      <c r="T49" s="82">
        <f t="shared" si="21"/>
        <v>0</v>
      </c>
      <c r="U49" s="82">
        <f t="shared" si="22"/>
        <v>0</v>
      </c>
      <c r="V49" s="82">
        <f t="shared" si="23"/>
        <v>0</v>
      </c>
      <c r="W49" s="82">
        <f t="shared" si="24"/>
        <v>0</v>
      </c>
      <c r="X49" s="82">
        <f t="shared" si="25"/>
        <v>0</v>
      </c>
      <c r="Y49" s="82">
        <f t="shared" si="26"/>
        <v>0</v>
      </c>
      <c r="Z49" s="82">
        <f t="shared" si="27"/>
        <v>0</v>
      </c>
      <c r="AA49" s="82">
        <f t="shared" si="28"/>
        <v>0</v>
      </c>
      <c r="AB49" s="82">
        <f t="shared" si="29"/>
        <v>0</v>
      </c>
    </row>
    <row r="50" spans="2:28" s="45" customFormat="1" x14ac:dyDescent="0.35">
      <c r="B50" s="44" t="str">
        <f>IF(Namedrug1="","Drug 1",Namedrug1)</f>
        <v>Drug 1</v>
      </c>
      <c r="C50" s="44"/>
      <c r="D50" s="44"/>
      <c r="E50" s="44"/>
      <c r="F50" s="358"/>
      <c r="H50" s="358"/>
      <c r="I50" s="358"/>
      <c r="J50" s="358"/>
      <c r="K50" s="358"/>
      <c r="L50" s="358"/>
      <c r="M50" s="358"/>
      <c r="N50" s="358"/>
      <c r="O50" s="358"/>
      <c r="P50" s="358"/>
      <c r="Q50" s="358"/>
      <c r="R50" s="116">
        <v>3</v>
      </c>
      <c r="S50" s="82">
        <f t="shared" ref="S50:S59" si="30">IF(H50=0,$F50,H50)</f>
        <v>0</v>
      </c>
      <c r="T50" s="82">
        <f t="shared" si="21"/>
        <v>0</v>
      </c>
      <c r="U50" s="82">
        <f t="shared" si="22"/>
        <v>0</v>
      </c>
      <c r="V50" s="82">
        <f t="shared" si="23"/>
        <v>0</v>
      </c>
      <c r="W50" s="82">
        <f t="shared" si="24"/>
        <v>0</v>
      </c>
      <c r="X50" s="82">
        <f t="shared" si="25"/>
        <v>0</v>
      </c>
      <c r="Y50" s="82">
        <f t="shared" si="26"/>
        <v>0</v>
      </c>
      <c r="Z50" s="82">
        <f t="shared" si="27"/>
        <v>0</v>
      </c>
      <c r="AA50" s="82">
        <f t="shared" si="28"/>
        <v>0</v>
      </c>
      <c r="AB50" s="82">
        <f t="shared" si="29"/>
        <v>0</v>
      </c>
    </row>
    <row r="51" spans="2:28" s="45" customFormat="1" x14ac:dyDescent="0.35">
      <c r="B51" s="44" t="str">
        <f>IF(Namedrug2="","Drug 2",Namedrug2)</f>
        <v>Drug 2</v>
      </c>
      <c r="C51" s="44"/>
      <c r="D51" s="44"/>
      <c r="E51" s="44"/>
      <c r="F51" s="358"/>
      <c r="H51" s="358"/>
      <c r="I51" s="358"/>
      <c r="J51" s="358"/>
      <c r="K51" s="358"/>
      <c r="L51" s="358"/>
      <c r="M51" s="358"/>
      <c r="N51" s="358"/>
      <c r="O51" s="358"/>
      <c r="P51" s="358"/>
      <c r="Q51" s="358"/>
      <c r="R51" s="116">
        <v>4</v>
      </c>
      <c r="S51" s="82">
        <f t="shared" si="30"/>
        <v>0</v>
      </c>
      <c r="T51" s="82">
        <f t="shared" si="21"/>
        <v>0</v>
      </c>
      <c r="U51" s="82">
        <f t="shared" si="22"/>
        <v>0</v>
      </c>
      <c r="V51" s="82">
        <f t="shared" si="23"/>
        <v>0</v>
      </c>
      <c r="W51" s="82">
        <f t="shared" si="24"/>
        <v>0</v>
      </c>
      <c r="X51" s="82">
        <f t="shared" si="25"/>
        <v>0</v>
      </c>
      <c r="Y51" s="82">
        <f t="shared" si="26"/>
        <v>0</v>
      </c>
      <c r="Z51" s="82">
        <f t="shared" si="27"/>
        <v>0</v>
      </c>
      <c r="AA51" s="82">
        <f t="shared" si="28"/>
        <v>0</v>
      </c>
      <c r="AB51" s="82">
        <f t="shared" si="29"/>
        <v>0</v>
      </c>
    </row>
    <row r="52" spans="2:28" s="45" customFormat="1" x14ac:dyDescent="0.35">
      <c r="B52" s="44" t="str">
        <f>IF(Namedrug3="","Drug 3",Namedrug3)</f>
        <v>Drug 3</v>
      </c>
      <c r="C52" s="44"/>
      <c r="D52" s="44"/>
      <c r="E52" s="44"/>
      <c r="F52" s="358"/>
      <c r="H52" s="358"/>
      <c r="I52" s="358"/>
      <c r="J52" s="358"/>
      <c r="K52" s="358"/>
      <c r="L52" s="358"/>
      <c r="M52" s="358"/>
      <c r="N52" s="358"/>
      <c r="O52" s="358"/>
      <c r="P52" s="358"/>
      <c r="Q52" s="358"/>
      <c r="R52" s="116">
        <v>5</v>
      </c>
      <c r="S52" s="82">
        <f t="shared" si="30"/>
        <v>0</v>
      </c>
      <c r="T52" s="82">
        <f t="shared" si="21"/>
        <v>0</v>
      </c>
      <c r="U52" s="82">
        <f t="shared" si="22"/>
        <v>0</v>
      </c>
      <c r="V52" s="82">
        <f t="shared" si="23"/>
        <v>0</v>
      </c>
      <c r="W52" s="82">
        <f t="shared" si="24"/>
        <v>0</v>
      </c>
      <c r="X52" s="82">
        <f t="shared" si="25"/>
        <v>0</v>
      </c>
      <c r="Y52" s="82">
        <f t="shared" si="26"/>
        <v>0</v>
      </c>
      <c r="Z52" s="82">
        <f t="shared" si="27"/>
        <v>0</v>
      </c>
      <c r="AA52" s="82">
        <f t="shared" si="28"/>
        <v>0</v>
      </c>
      <c r="AB52" s="82">
        <f t="shared" si="29"/>
        <v>0</v>
      </c>
    </row>
    <row r="53" spans="2:28" s="45" customFormat="1" x14ac:dyDescent="0.35">
      <c r="B53" s="44" t="str">
        <f>IF(Namedrug4="","Drug 4",Namedrug4)</f>
        <v>Drug 4</v>
      </c>
      <c r="C53" s="44"/>
      <c r="D53" s="44"/>
      <c r="E53" s="44"/>
      <c r="F53" s="358"/>
      <c r="H53" s="358"/>
      <c r="I53" s="358"/>
      <c r="J53" s="358"/>
      <c r="K53" s="358"/>
      <c r="L53" s="358"/>
      <c r="M53" s="358"/>
      <c r="N53" s="358"/>
      <c r="O53" s="358"/>
      <c r="P53" s="358"/>
      <c r="Q53" s="358"/>
      <c r="R53" s="116">
        <v>6</v>
      </c>
      <c r="S53" s="82">
        <f t="shared" si="30"/>
        <v>0</v>
      </c>
      <c r="T53" s="82">
        <f t="shared" si="21"/>
        <v>0</v>
      </c>
      <c r="U53" s="82">
        <f t="shared" si="22"/>
        <v>0</v>
      </c>
      <c r="V53" s="82">
        <f t="shared" si="23"/>
        <v>0</v>
      </c>
      <c r="W53" s="82">
        <f t="shared" si="24"/>
        <v>0</v>
      </c>
      <c r="X53" s="82">
        <f t="shared" si="25"/>
        <v>0</v>
      </c>
      <c r="Y53" s="82">
        <f t="shared" si="26"/>
        <v>0</v>
      </c>
      <c r="Z53" s="82">
        <f t="shared" si="27"/>
        <v>0</v>
      </c>
      <c r="AA53" s="82">
        <f t="shared" si="28"/>
        <v>0</v>
      </c>
      <c r="AB53" s="82">
        <f t="shared" si="29"/>
        <v>0</v>
      </c>
    </row>
    <row r="54" spans="2:28" s="45" customFormat="1" x14ac:dyDescent="0.35">
      <c r="B54" s="44" t="str">
        <f>IF(Namedrug5="","Drug 5",Namedrug5)</f>
        <v>Drug 5</v>
      </c>
      <c r="C54" s="44"/>
      <c r="D54" s="44"/>
      <c r="E54" s="44"/>
      <c r="F54" s="358"/>
      <c r="H54" s="358"/>
      <c r="I54" s="358"/>
      <c r="J54" s="358"/>
      <c r="K54" s="358"/>
      <c r="L54" s="358"/>
      <c r="M54" s="358"/>
      <c r="N54" s="358"/>
      <c r="O54" s="358"/>
      <c r="P54" s="358"/>
      <c r="Q54" s="358"/>
      <c r="R54" s="116">
        <v>7</v>
      </c>
      <c r="S54" s="82">
        <f t="shared" si="30"/>
        <v>0</v>
      </c>
      <c r="T54" s="82">
        <f t="shared" si="21"/>
        <v>0</v>
      </c>
      <c r="U54" s="82">
        <f t="shared" si="22"/>
        <v>0</v>
      </c>
      <c r="V54" s="82">
        <f t="shared" si="23"/>
        <v>0</v>
      </c>
      <c r="W54" s="82">
        <f t="shared" si="24"/>
        <v>0</v>
      </c>
      <c r="X54" s="82">
        <f t="shared" si="25"/>
        <v>0</v>
      </c>
      <c r="Y54" s="82">
        <f t="shared" si="26"/>
        <v>0</v>
      </c>
      <c r="Z54" s="82">
        <f t="shared" si="27"/>
        <v>0</v>
      </c>
      <c r="AA54" s="82">
        <f t="shared" si="28"/>
        <v>0</v>
      </c>
      <c r="AB54" s="82">
        <f t="shared" si="29"/>
        <v>0</v>
      </c>
    </row>
    <row r="55" spans="2:28" s="45" customFormat="1" x14ac:dyDescent="0.35">
      <c r="B55" s="44" t="str">
        <f>IF(Namedrug6="","Drug 6",Namedrug6)</f>
        <v>Drug 6</v>
      </c>
      <c r="C55" s="44"/>
      <c r="D55" s="44"/>
      <c r="E55" s="44"/>
      <c r="F55" s="358"/>
      <c r="H55" s="358"/>
      <c r="I55" s="358"/>
      <c r="J55" s="358"/>
      <c r="K55" s="358"/>
      <c r="L55" s="358"/>
      <c r="M55" s="358"/>
      <c r="N55" s="358"/>
      <c r="O55" s="358"/>
      <c r="P55" s="358"/>
      <c r="Q55" s="358"/>
      <c r="R55" s="116">
        <v>8</v>
      </c>
      <c r="S55" s="82">
        <f t="shared" si="30"/>
        <v>0</v>
      </c>
      <c r="T55" s="82">
        <f t="shared" si="21"/>
        <v>0</v>
      </c>
      <c r="U55" s="82">
        <f t="shared" si="22"/>
        <v>0</v>
      </c>
      <c r="V55" s="82">
        <f t="shared" si="23"/>
        <v>0</v>
      </c>
      <c r="W55" s="82">
        <f t="shared" si="24"/>
        <v>0</v>
      </c>
      <c r="X55" s="82">
        <f t="shared" si="25"/>
        <v>0</v>
      </c>
      <c r="Y55" s="82">
        <f t="shared" si="26"/>
        <v>0</v>
      </c>
      <c r="Z55" s="82">
        <f t="shared" si="27"/>
        <v>0</v>
      </c>
      <c r="AA55" s="82">
        <f t="shared" si="28"/>
        <v>0</v>
      </c>
      <c r="AB55" s="82">
        <f t="shared" si="29"/>
        <v>0</v>
      </c>
    </row>
    <row r="56" spans="2:28" s="45" customFormat="1" x14ac:dyDescent="0.35">
      <c r="B56" s="44" t="str">
        <f>IF(Namedrug7="","Drug 7",Namedrug7)</f>
        <v>Drug 7</v>
      </c>
      <c r="C56" s="44"/>
      <c r="D56" s="44"/>
      <c r="E56" s="44"/>
      <c r="F56" s="358"/>
      <c r="H56" s="358"/>
      <c r="I56" s="358"/>
      <c r="J56" s="358"/>
      <c r="K56" s="358"/>
      <c r="L56" s="358"/>
      <c r="M56" s="358"/>
      <c r="N56" s="358"/>
      <c r="O56" s="358"/>
      <c r="P56" s="358"/>
      <c r="Q56" s="358"/>
      <c r="R56" s="116">
        <v>9</v>
      </c>
      <c r="S56" s="82">
        <f t="shared" si="30"/>
        <v>0</v>
      </c>
      <c r="T56" s="82">
        <f t="shared" si="21"/>
        <v>0</v>
      </c>
      <c r="U56" s="82">
        <f t="shared" si="22"/>
        <v>0</v>
      </c>
      <c r="V56" s="82">
        <f t="shared" si="23"/>
        <v>0</v>
      </c>
      <c r="W56" s="82">
        <f t="shared" si="24"/>
        <v>0</v>
      </c>
      <c r="X56" s="82">
        <f t="shared" si="25"/>
        <v>0</v>
      </c>
      <c r="Y56" s="82">
        <f t="shared" si="26"/>
        <v>0</v>
      </c>
      <c r="Z56" s="82">
        <f t="shared" si="27"/>
        <v>0</v>
      </c>
      <c r="AA56" s="82">
        <f t="shared" si="28"/>
        <v>0</v>
      </c>
      <c r="AB56" s="82">
        <f t="shared" si="29"/>
        <v>0</v>
      </c>
    </row>
    <row r="57" spans="2:28" s="45" customFormat="1" x14ac:dyDescent="0.35">
      <c r="B57" s="44" t="str">
        <f>IF(Namedrug8="","Drug 8",Namedrug8)</f>
        <v>Drug 8</v>
      </c>
      <c r="C57" s="44"/>
      <c r="D57" s="44"/>
      <c r="E57" s="44"/>
      <c r="F57" s="358"/>
      <c r="H57" s="358"/>
      <c r="I57" s="358"/>
      <c r="J57" s="358"/>
      <c r="K57" s="358"/>
      <c r="L57" s="358"/>
      <c r="M57" s="358"/>
      <c r="N57" s="358"/>
      <c r="O57" s="358"/>
      <c r="P57" s="358"/>
      <c r="Q57" s="358"/>
      <c r="R57" s="116">
        <v>10</v>
      </c>
      <c r="S57" s="82">
        <f t="shared" si="30"/>
        <v>0</v>
      </c>
      <c r="T57" s="82">
        <f t="shared" si="21"/>
        <v>0</v>
      </c>
      <c r="U57" s="82">
        <f t="shared" si="22"/>
        <v>0</v>
      </c>
      <c r="V57" s="82">
        <f t="shared" si="23"/>
        <v>0</v>
      </c>
      <c r="W57" s="82">
        <f t="shared" si="24"/>
        <v>0</v>
      </c>
      <c r="X57" s="82">
        <f t="shared" si="25"/>
        <v>0</v>
      </c>
      <c r="Y57" s="82">
        <f t="shared" si="26"/>
        <v>0</v>
      </c>
      <c r="Z57" s="82">
        <f t="shared" si="27"/>
        <v>0</v>
      </c>
      <c r="AA57" s="82">
        <f t="shared" si="28"/>
        <v>0</v>
      </c>
      <c r="AB57" s="82">
        <f t="shared" si="29"/>
        <v>0</v>
      </c>
    </row>
    <row r="58" spans="2:28" s="45" customFormat="1" x14ac:dyDescent="0.35">
      <c r="B58" s="44" t="str">
        <f>IF(Namedrug9="","Drug 9",Namedrug9)</f>
        <v>Drug 9</v>
      </c>
      <c r="C58" s="44"/>
      <c r="D58" s="44"/>
      <c r="E58" s="44"/>
      <c r="F58" s="358"/>
      <c r="H58" s="358"/>
      <c r="I58" s="358"/>
      <c r="J58" s="358"/>
      <c r="K58" s="358"/>
      <c r="L58" s="358"/>
      <c r="M58" s="358"/>
      <c r="N58" s="358"/>
      <c r="O58" s="358"/>
      <c r="P58" s="358"/>
      <c r="Q58" s="358"/>
      <c r="R58" s="116">
        <v>11</v>
      </c>
      <c r="S58" s="82">
        <f t="shared" si="30"/>
        <v>0</v>
      </c>
      <c r="T58" s="82">
        <f t="shared" si="21"/>
        <v>0</v>
      </c>
      <c r="U58" s="82">
        <f t="shared" si="22"/>
        <v>0</v>
      </c>
      <c r="V58" s="82">
        <f t="shared" si="23"/>
        <v>0</v>
      </c>
      <c r="W58" s="82">
        <f t="shared" si="24"/>
        <v>0</v>
      </c>
      <c r="X58" s="82">
        <f t="shared" si="25"/>
        <v>0</v>
      </c>
      <c r="Y58" s="82">
        <f t="shared" si="26"/>
        <v>0</v>
      </c>
      <c r="Z58" s="82">
        <f t="shared" si="27"/>
        <v>0</v>
      </c>
      <c r="AA58" s="82">
        <f t="shared" si="28"/>
        <v>0</v>
      </c>
      <c r="AB58" s="82">
        <f t="shared" si="29"/>
        <v>0</v>
      </c>
    </row>
    <row r="59" spans="2:28" s="45" customFormat="1" x14ac:dyDescent="0.35">
      <c r="B59" s="44" t="str">
        <f>IF(Namedrug10="","Drug 10",Namedrug10)</f>
        <v>Drug 10</v>
      </c>
      <c r="C59" s="44"/>
      <c r="D59" s="44"/>
      <c r="E59" s="44"/>
      <c r="F59" s="358"/>
      <c r="H59" s="358"/>
      <c r="I59" s="358"/>
      <c r="J59" s="358"/>
      <c r="K59" s="358"/>
      <c r="L59" s="358"/>
      <c r="M59" s="358"/>
      <c r="N59" s="358"/>
      <c r="O59" s="358"/>
      <c r="P59" s="358"/>
      <c r="Q59" s="358"/>
      <c r="R59" s="116">
        <v>12</v>
      </c>
      <c r="S59" s="82">
        <f t="shared" si="30"/>
        <v>0</v>
      </c>
      <c r="T59" s="82">
        <f t="shared" si="21"/>
        <v>0</v>
      </c>
      <c r="U59" s="82">
        <f t="shared" si="22"/>
        <v>0</v>
      </c>
      <c r="V59" s="82">
        <f t="shared" si="23"/>
        <v>0</v>
      </c>
      <c r="W59" s="82">
        <f t="shared" si="24"/>
        <v>0</v>
      </c>
      <c r="X59" s="82">
        <f t="shared" si="25"/>
        <v>0</v>
      </c>
      <c r="Y59" s="82">
        <f t="shared" si="26"/>
        <v>0</v>
      </c>
      <c r="Z59" s="82">
        <f t="shared" si="27"/>
        <v>0</v>
      </c>
      <c r="AA59" s="82">
        <f t="shared" si="28"/>
        <v>0</v>
      </c>
      <c r="AB59" s="82">
        <f>IF(Q59=0,$F59,Q59)</f>
        <v>0</v>
      </c>
    </row>
    <row r="60" spans="2:28" s="45" customFormat="1" x14ac:dyDescent="0.35">
      <c r="B60" s="44"/>
      <c r="C60" s="44"/>
      <c r="D60" s="44"/>
      <c r="E60" s="44"/>
      <c r="F60" s="83"/>
      <c r="H60" s="52"/>
      <c r="I60" s="52"/>
      <c r="J60" s="52"/>
      <c r="K60" s="52"/>
      <c r="L60" s="52"/>
      <c r="M60" s="52"/>
      <c r="N60" s="52"/>
      <c r="O60" s="52"/>
      <c r="P60" s="52"/>
      <c r="Q60" s="52"/>
      <c r="S60" s="52"/>
      <c r="T60" s="52"/>
      <c r="U60" s="52"/>
      <c r="V60" s="52"/>
      <c r="W60" s="52"/>
      <c r="X60" s="52"/>
      <c r="Y60" s="52"/>
      <c r="Z60" s="52"/>
      <c r="AA60" s="52"/>
      <c r="AB60" s="52"/>
    </row>
    <row r="63" spans="2:28" s="45" customFormat="1" ht="29" x14ac:dyDescent="0.35">
      <c r="B63" s="63" t="str">
        <f>IF(Switch_Prev_Incidence="Prevalence","Not Applicable","Average per patient cost of subsequent therapies in the fourth  year after initiating the following therapies:")</f>
        <v>Average per patient cost of subsequent therapies in the fourth  year after initiating the following therapies:</v>
      </c>
      <c r="C63" s="48"/>
      <c r="D63" s="48"/>
      <c r="E63" s="48"/>
      <c r="F63" s="59" t="s">
        <v>57</v>
      </c>
      <c r="H63" s="47" t="s">
        <v>42</v>
      </c>
      <c r="I63" s="47" t="s">
        <v>43</v>
      </c>
      <c r="J63" s="47" t="s">
        <v>44</v>
      </c>
      <c r="K63" s="47" t="s">
        <v>45</v>
      </c>
      <c r="L63" s="47" t="s">
        <v>46</v>
      </c>
      <c r="M63" s="47" t="s">
        <v>47</v>
      </c>
      <c r="N63" s="47" t="s">
        <v>48</v>
      </c>
      <c r="O63" s="47" t="s">
        <v>49</v>
      </c>
      <c r="P63" s="47" t="s">
        <v>50</v>
      </c>
      <c r="Q63" s="47" t="s">
        <v>51</v>
      </c>
      <c r="R63" s="43"/>
      <c r="S63" s="45">
        <f>INDEX('Data store'!$B$19:$K$19,1,MATCH(H14,'Data store'!$B$18:$K$18,0))</f>
        <v>1</v>
      </c>
      <c r="T63" s="45">
        <f>INDEX('Data store'!$B$19:$K$19,1,MATCH(I14,'Data store'!$B$18:$K$18,0))</f>
        <v>2</v>
      </c>
      <c r="U63" s="45">
        <f>INDEX('Data store'!$B$19:$K$19,1,MATCH(J14,'Data store'!$B$18:$K$18,0))</f>
        <v>3</v>
      </c>
      <c r="V63" s="45">
        <f>INDEX('Data store'!$B$19:$K$19,1,MATCH(K14,'Data store'!$B$18:$K$18,0))</f>
        <v>4</v>
      </c>
      <c r="W63" s="45">
        <f>INDEX('Data store'!$B$19:$K$19,1,MATCH(L14,'Data store'!$B$18:$K$18,0))</f>
        <v>5</v>
      </c>
      <c r="X63" s="45">
        <f>INDEX('Data store'!$B$19:$K$19,1,MATCH(M14,'Data store'!$B$18:$K$18,0))</f>
        <v>6</v>
      </c>
      <c r="Y63" s="45">
        <f>INDEX('Data store'!$B$19:$K$19,1,MATCH(N14,'Data store'!$B$18:$K$18,0))</f>
        <v>7</v>
      </c>
      <c r="Z63" s="45">
        <f>INDEX('Data store'!$B$19:$K$19,1,MATCH(O14,'Data store'!$B$18:$K$18,0))</f>
        <v>8</v>
      </c>
      <c r="AA63" s="45">
        <f>INDEX('Data store'!$B$19:$K$19,1,MATCH(P14,'Data store'!$B$18:$K$18,0))</f>
        <v>9</v>
      </c>
      <c r="AB63" s="45">
        <f>INDEX('Data store'!$B$19:$K$19,1,MATCH(Q14,'Data store'!$B$18:$K$18,0))</f>
        <v>10</v>
      </c>
    </row>
    <row r="64" spans="2:28" s="45" customFormat="1" ht="60" customHeight="1" x14ac:dyDescent="0.35">
      <c r="B64" s="44" t="str">
        <f>IF(Name_DUR="","Drug Under Review",Name_DUR)</f>
        <v>Drug Under Review</v>
      </c>
      <c r="C64" s="44"/>
      <c r="D64" s="90" t="s">
        <v>193</v>
      </c>
      <c r="E64" s="44"/>
      <c r="F64" s="358"/>
      <c r="H64" s="358"/>
      <c r="I64" s="358"/>
      <c r="J64" s="358"/>
      <c r="K64" s="358"/>
      <c r="L64" s="358"/>
      <c r="M64" s="358"/>
      <c r="N64" s="358"/>
      <c r="O64" s="358"/>
      <c r="P64" s="358"/>
      <c r="Q64" s="358"/>
      <c r="R64" s="116">
        <v>1</v>
      </c>
      <c r="S64" s="82">
        <f>IF(H64=0,$F64,H64)</f>
        <v>0</v>
      </c>
      <c r="T64" s="82">
        <f t="shared" ref="T64:T75" si="31">IF(I64=0,$F64,I64)</f>
        <v>0</v>
      </c>
      <c r="U64" s="82">
        <f t="shared" ref="U64:U75" si="32">IF(J64=0,$F64,J64)</f>
        <v>0</v>
      </c>
      <c r="V64" s="82">
        <f t="shared" ref="V64:V75" si="33">IF(K64=0,$F64,K64)</f>
        <v>0</v>
      </c>
      <c r="W64" s="82">
        <f t="shared" ref="W64:W75" si="34">IF(L64=0,$F64,L64)</f>
        <v>0</v>
      </c>
      <c r="X64" s="82">
        <f t="shared" ref="X64:X75" si="35">IF(M64=0,$F64,M64)</f>
        <v>0</v>
      </c>
      <c r="Y64" s="82">
        <f t="shared" ref="Y64:Y75" si="36">IF(N64=0,$F64,N64)</f>
        <v>0</v>
      </c>
      <c r="Z64" s="82">
        <f t="shared" ref="Z64:Z75" si="37">IF(O64=0,$F64,O64)</f>
        <v>0</v>
      </c>
      <c r="AA64" s="82">
        <f t="shared" ref="AA64:AA75" si="38">IF(P64=0,$F64,P64)</f>
        <v>0</v>
      </c>
      <c r="AB64" s="82">
        <f t="shared" ref="AB64:AB74" si="39">IF(Q64=0,$F64,Q64)</f>
        <v>0</v>
      </c>
    </row>
    <row r="65" spans="2:28" s="45" customFormat="1" x14ac:dyDescent="0.35">
      <c r="B65" s="44" t="s">
        <v>151</v>
      </c>
      <c r="C65" s="44"/>
      <c r="D65" s="44"/>
      <c r="E65" s="44"/>
      <c r="F65" s="358"/>
      <c r="H65" s="358"/>
      <c r="I65" s="358"/>
      <c r="J65" s="358"/>
      <c r="K65" s="358"/>
      <c r="L65" s="358"/>
      <c r="M65" s="358"/>
      <c r="N65" s="358"/>
      <c r="O65" s="358"/>
      <c r="P65" s="358"/>
      <c r="Q65" s="358"/>
      <c r="R65" s="116">
        <v>2</v>
      </c>
      <c r="S65" s="82">
        <f>IF(H65=0,$F65,H65)</f>
        <v>0</v>
      </c>
      <c r="T65" s="82">
        <f t="shared" si="31"/>
        <v>0</v>
      </c>
      <c r="U65" s="82">
        <f t="shared" si="32"/>
        <v>0</v>
      </c>
      <c r="V65" s="82">
        <f t="shared" si="33"/>
        <v>0</v>
      </c>
      <c r="W65" s="82">
        <f t="shared" si="34"/>
        <v>0</v>
      </c>
      <c r="X65" s="82">
        <f t="shared" si="35"/>
        <v>0</v>
      </c>
      <c r="Y65" s="82">
        <f t="shared" si="36"/>
        <v>0</v>
      </c>
      <c r="Z65" s="82">
        <f t="shared" si="37"/>
        <v>0</v>
      </c>
      <c r="AA65" s="82">
        <f t="shared" si="38"/>
        <v>0</v>
      </c>
      <c r="AB65" s="82">
        <f t="shared" si="39"/>
        <v>0</v>
      </c>
    </row>
    <row r="66" spans="2:28" s="45" customFormat="1" x14ac:dyDescent="0.35">
      <c r="B66" s="44" t="str">
        <f>IF(Namedrug1="","Drug 1",Namedrug1)</f>
        <v>Drug 1</v>
      </c>
      <c r="C66" s="44"/>
      <c r="D66" s="44"/>
      <c r="E66" s="44"/>
      <c r="F66" s="358"/>
      <c r="H66" s="358"/>
      <c r="I66" s="358"/>
      <c r="J66" s="358"/>
      <c r="K66" s="358"/>
      <c r="L66" s="358"/>
      <c r="M66" s="358"/>
      <c r="N66" s="358"/>
      <c r="O66" s="358"/>
      <c r="P66" s="358"/>
      <c r="Q66" s="358"/>
      <c r="R66" s="116">
        <v>3</v>
      </c>
      <c r="S66" s="82">
        <f t="shared" ref="S66:S75" si="40">IF(H66=0,$F66,H66)</f>
        <v>0</v>
      </c>
      <c r="T66" s="82">
        <f t="shared" si="31"/>
        <v>0</v>
      </c>
      <c r="U66" s="82">
        <f t="shared" si="32"/>
        <v>0</v>
      </c>
      <c r="V66" s="82">
        <f t="shared" si="33"/>
        <v>0</v>
      </c>
      <c r="W66" s="82">
        <f t="shared" si="34"/>
        <v>0</v>
      </c>
      <c r="X66" s="82">
        <f t="shared" si="35"/>
        <v>0</v>
      </c>
      <c r="Y66" s="82">
        <f t="shared" si="36"/>
        <v>0</v>
      </c>
      <c r="Z66" s="82">
        <f t="shared" si="37"/>
        <v>0</v>
      </c>
      <c r="AA66" s="82">
        <f t="shared" si="38"/>
        <v>0</v>
      </c>
      <c r="AB66" s="82">
        <f t="shared" si="39"/>
        <v>0</v>
      </c>
    </row>
    <row r="67" spans="2:28" s="45" customFormat="1" x14ac:dyDescent="0.35">
      <c r="B67" s="44" t="str">
        <f>IF(Namedrug2="","Drug 2",Namedrug2)</f>
        <v>Drug 2</v>
      </c>
      <c r="C67" s="44"/>
      <c r="D67" s="44"/>
      <c r="E67" s="44"/>
      <c r="F67" s="358"/>
      <c r="H67" s="358"/>
      <c r="I67" s="358"/>
      <c r="J67" s="358"/>
      <c r="K67" s="358"/>
      <c r="L67" s="358"/>
      <c r="M67" s="358"/>
      <c r="N67" s="358"/>
      <c r="O67" s="358"/>
      <c r="P67" s="358"/>
      <c r="Q67" s="358"/>
      <c r="R67" s="116">
        <v>4</v>
      </c>
      <c r="S67" s="82">
        <f t="shared" si="40"/>
        <v>0</v>
      </c>
      <c r="T67" s="82">
        <f t="shared" si="31"/>
        <v>0</v>
      </c>
      <c r="U67" s="82">
        <f t="shared" si="32"/>
        <v>0</v>
      </c>
      <c r="V67" s="82">
        <f t="shared" si="33"/>
        <v>0</v>
      </c>
      <c r="W67" s="82">
        <f t="shared" si="34"/>
        <v>0</v>
      </c>
      <c r="X67" s="82">
        <f t="shared" si="35"/>
        <v>0</v>
      </c>
      <c r="Y67" s="82">
        <f t="shared" si="36"/>
        <v>0</v>
      </c>
      <c r="Z67" s="82">
        <f t="shared" si="37"/>
        <v>0</v>
      </c>
      <c r="AA67" s="82">
        <f t="shared" si="38"/>
        <v>0</v>
      </c>
      <c r="AB67" s="82">
        <f t="shared" si="39"/>
        <v>0</v>
      </c>
    </row>
    <row r="68" spans="2:28" s="45" customFormat="1" x14ac:dyDescent="0.35">
      <c r="B68" s="44" t="str">
        <f>IF(Namedrug3="","Drug 3",Namedrug3)</f>
        <v>Drug 3</v>
      </c>
      <c r="C68" s="44"/>
      <c r="D68" s="44"/>
      <c r="E68" s="44"/>
      <c r="F68" s="358"/>
      <c r="H68" s="358"/>
      <c r="I68" s="358"/>
      <c r="J68" s="358"/>
      <c r="K68" s="358"/>
      <c r="L68" s="358"/>
      <c r="M68" s="358"/>
      <c r="N68" s="358"/>
      <c r="O68" s="358"/>
      <c r="P68" s="358"/>
      <c r="Q68" s="358"/>
      <c r="R68" s="116">
        <v>5</v>
      </c>
      <c r="S68" s="82">
        <f t="shared" si="40"/>
        <v>0</v>
      </c>
      <c r="T68" s="82">
        <f t="shared" si="31"/>
        <v>0</v>
      </c>
      <c r="U68" s="82">
        <f t="shared" si="32"/>
        <v>0</v>
      </c>
      <c r="V68" s="82">
        <f t="shared" si="33"/>
        <v>0</v>
      </c>
      <c r="W68" s="82">
        <f t="shared" si="34"/>
        <v>0</v>
      </c>
      <c r="X68" s="82">
        <f t="shared" si="35"/>
        <v>0</v>
      </c>
      <c r="Y68" s="82">
        <f t="shared" si="36"/>
        <v>0</v>
      </c>
      <c r="Z68" s="82">
        <f t="shared" si="37"/>
        <v>0</v>
      </c>
      <c r="AA68" s="82">
        <f t="shared" si="38"/>
        <v>0</v>
      </c>
      <c r="AB68" s="82">
        <f t="shared" si="39"/>
        <v>0</v>
      </c>
    </row>
    <row r="69" spans="2:28" s="45" customFormat="1" x14ac:dyDescent="0.35">
      <c r="B69" s="44" t="str">
        <f>IF(Namedrug4="","Drug 4",Namedrug4)</f>
        <v>Drug 4</v>
      </c>
      <c r="C69" s="44"/>
      <c r="D69" s="44"/>
      <c r="E69" s="44"/>
      <c r="F69" s="358"/>
      <c r="H69" s="358"/>
      <c r="I69" s="358"/>
      <c r="J69" s="358"/>
      <c r="K69" s="358"/>
      <c r="L69" s="358"/>
      <c r="M69" s="358"/>
      <c r="N69" s="358"/>
      <c r="O69" s="358"/>
      <c r="P69" s="358"/>
      <c r="Q69" s="358"/>
      <c r="R69" s="116">
        <v>6</v>
      </c>
      <c r="S69" s="82">
        <f t="shared" si="40"/>
        <v>0</v>
      </c>
      <c r="T69" s="82">
        <f t="shared" si="31"/>
        <v>0</v>
      </c>
      <c r="U69" s="82">
        <f t="shared" si="32"/>
        <v>0</v>
      </c>
      <c r="V69" s="82">
        <f t="shared" si="33"/>
        <v>0</v>
      </c>
      <c r="W69" s="82">
        <f t="shared" si="34"/>
        <v>0</v>
      </c>
      <c r="X69" s="82">
        <f t="shared" si="35"/>
        <v>0</v>
      </c>
      <c r="Y69" s="82">
        <f t="shared" si="36"/>
        <v>0</v>
      </c>
      <c r="Z69" s="82">
        <f t="shared" si="37"/>
        <v>0</v>
      </c>
      <c r="AA69" s="82">
        <f t="shared" si="38"/>
        <v>0</v>
      </c>
      <c r="AB69" s="82">
        <f t="shared" si="39"/>
        <v>0</v>
      </c>
    </row>
    <row r="70" spans="2:28" s="45" customFormat="1" x14ac:dyDescent="0.35">
      <c r="B70" s="44" t="str">
        <f>IF(Namedrug5="","Drug 5",Namedrug5)</f>
        <v>Drug 5</v>
      </c>
      <c r="C70" s="44"/>
      <c r="D70" s="44"/>
      <c r="E70" s="44"/>
      <c r="F70" s="358"/>
      <c r="H70" s="358"/>
      <c r="I70" s="358"/>
      <c r="J70" s="358"/>
      <c r="K70" s="358"/>
      <c r="L70" s="358"/>
      <c r="M70" s="358"/>
      <c r="N70" s="358"/>
      <c r="O70" s="358"/>
      <c r="P70" s="358"/>
      <c r="Q70" s="358"/>
      <c r="R70" s="116">
        <v>7</v>
      </c>
      <c r="S70" s="82">
        <f t="shared" si="40"/>
        <v>0</v>
      </c>
      <c r="T70" s="82">
        <f t="shared" si="31"/>
        <v>0</v>
      </c>
      <c r="U70" s="82">
        <f t="shared" si="32"/>
        <v>0</v>
      </c>
      <c r="V70" s="82">
        <f t="shared" si="33"/>
        <v>0</v>
      </c>
      <c r="W70" s="82">
        <f t="shared" si="34"/>
        <v>0</v>
      </c>
      <c r="X70" s="82">
        <f t="shared" si="35"/>
        <v>0</v>
      </c>
      <c r="Y70" s="82">
        <f t="shared" si="36"/>
        <v>0</v>
      </c>
      <c r="Z70" s="82">
        <f t="shared" si="37"/>
        <v>0</v>
      </c>
      <c r="AA70" s="82">
        <f t="shared" si="38"/>
        <v>0</v>
      </c>
      <c r="AB70" s="82">
        <f t="shared" si="39"/>
        <v>0</v>
      </c>
    </row>
    <row r="71" spans="2:28" s="45" customFormat="1" x14ac:dyDescent="0.35">
      <c r="B71" s="44" t="str">
        <f>IF(Namedrug6="","Drug 6",Namedrug6)</f>
        <v>Drug 6</v>
      </c>
      <c r="C71" s="44"/>
      <c r="D71" s="44"/>
      <c r="E71" s="44"/>
      <c r="F71" s="358"/>
      <c r="H71" s="358"/>
      <c r="I71" s="358"/>
      <c r="J71" s="358"/>
      <c r="K71" s="358"/>
      <c r="L71" s="358"/>
      <c r="M71" s="358"/>
      <c r="N71" s="358"/>
      <c r="O71" s="358"/>
      <c r="P71" s="358"/>
      <c r="Q71" s="358"/>
      <c r="R71" s="116">
        <v>8</v>
      </c>
      <c r="S71" s="82">
        <f t="shared" si="40"/>
        <v>0</v>
      </c>
      <c r="T71" s="82">
        <f t="shared" si="31"/>
        <v>0</v>
      </c>
      <c r="U71" s="82">
        <f t="shared" si="32"/>
        <v>0</v>
      </c>
      <c r="V71" s="82">
        <f t="shared" si="33"/>
        <v>0</v>
      </c>
      <c r="W71" s="82">
        <f t="shared" si="34"/>
        <v>0</v>
      </c>
      <c r="X71" s="82">
        <f t="shared" si="35"/>
        <v>0</v>
      </c>
      <c r="Y71" s="82">
        <f t="shared" si="36"/>
        <v>0</v>
      </c>
      <c r="Z71" s="82">
        <f t="shared" si="37"/>
        <v>0</v>
      </c>
      <c r="AA71" s="82">
        <f t="shared" si="38"/>
        <v>0</v>
      </c>
      <c r="AB71" s="82">
        <f t="shared" si="39"/>
        <v>0</v>
      </c>
    </row>
    <row r="72" spans="2:28" s="45" customFormat="1" x14ac:dyDescent="0.35">
      <c r="B72" s="44" t="str">
        <f>IF(Namedrug7="","Drug 7",Namedrug7)</f>
        <v>Drug 7</v>
      </c>
      <c r="C72" s="44"/>
      <c r="D72" s="44"/>
      <c r="E72" s="44"/>
      <c r="F72" s="358"/>
      <c r="H72" s="358"/>
      <c r="I72" s="358"/>
      <c r="J72" s="358"/>
      <c r="K72" s="358"/>
      <c r="L72" s="358"/>
      <c r="M72" s="358"/>
      <c r="N72" s="358"/>
      <c r="O72" s="358"/>
      <c r="P72" s="358"/>
      <c r="Q72" s="358"/>
      <c r="R72" s="116">
        <v>9</v>
      </c>
      <c r="S72" s="82">
        <f t="shared" si="40"/>
        <v>0</v>
      </c>
      <c r="T72" s="82">
        <f t="shared" si="31"/>
        <v>0</v>
      </c>
      <c r="U72" s="82">
        <f t="shared" si="32"/>
        <v>0</v>
      </c>
      <c r="V72" s="82">
        <f t="shared" si="33"/>
        <v>0</v>
      </c>
      <c r="W72" s="82">
        <f t="shared" si="34"/>
        <v>0</v>
      </c>
      <c r="X72" s="82">
        <f t="shared" si="35"/>
        <v>0</v>
      </c>
      <c r="Y72" s="82">
        <f t="shared" si="36"/>
        <v>0</v>
      </c>
      <c r="Z72" s="82">
        <f t="shared" si="37"/>
        <v>0</v>
      </c>
      <c r="AA72" s="82">
        <f t="shared" si="38"/>
        <v>0</v>
      </c>
      <c r="AB72" s="82">
        <f t="shared" si="39"/>
        <v>0</v>
      </c>
    </row>
    <row r="73" spans="2:28" s="45" customFormat="1" x14ac:dyDescent="0.35">
      <c r="B73" s="44" t="str">
        <f>IF(Namedrug8="","Drug 8",Namedrug8)</f>
        <v>Drug 8</v>
      </c>
      <c r="C73" s="44"/>
      <c r="D73" s="44"/>
      <c r="E73" s="44"/>
      <c r="F73" s="358"/>
      <c r="H73" s="358"/>
      <c r="I73" s="358"/>
      <c r="J73" s="358"/>
      <c r="K73" s="358"/>
      <c r="L73" s="358"/>
      <c r="M73" s="358"/>
      <c r="N73" s="358"/>
      <c r="O73" s="358"/>
      <c r="P73" s="358"/>
      <c r="Q73" s="358"/>
      <c r="R73" s="116">
        <v>10</v>
      </c>
      <c r="S73" s="82">
        <f t="shared" si="40"/>
        <v>0</v>
      </c>
      <c r="T73" s="82">
        <f t="shared" si="31"/>
        <v>0</v>
      </c>
      <c r="U73" s="82">
        <f t="shared" si="32"/>
        <v>0</v>
      </c>
      <c r="V73" s="82">
        <f t="shared" si="33"/>
        <v>0</v>
      </c>
      <c r="W73" s="82">
        <f t="shared" si="34"/>
        <v>0</v>
      </c>
      <c r="X73" s="82">
        <f t="shared" si="35"/>
        <v>0</v>
      </c>
      <c r="Y73" s="82">
        <f t="shared" si="36"/>
        <v>0</v>
      </c>
      <c r="Z73" s="82">
        <f t="shared" si="37"/>
        <v>0</v>
      </c>
      <c r="AA73" s="82">
        <f t="shared" si="38"/>
        <v>0</v>
      </c>
      <c r="AB73" s="82">
        <f t="shared" si="39"/>
        <v>0</v>
      </c>
    </row>
    <row r="74" spans="2:28" s="45" customFormat="1" x14ac:dyDescent="0.35">
      <c r="B74" s="44" t="str">
        <f>IF(Namedrug9="","Drug 9",Namedrug9)</f>
        <v>Drug 9</v>
      </c>
      <c r="C74" s="44"/>
      <c r="D74" s="44"/>
      <c r="E74" s="44"/>
      <c r="F74" s="358"/>
      <c r="H74" s="358"/>
      <c r="I74" s="358"/>
      <c r="J74" s="358"/>
      <c r="K74" s="358"/>
      <c r="L74" s="358"/>
      <c r="M74" s="358"/>
      <c r="N74" s="358"/>
      <c r="O74" s="358"/>
      <c r="P74" s="358"/>
      <c r="Q74" s="358"/>
      <c r="R74" s="116">
        <v>11</v>
      </c>
      <c r="S74" s="82">
        <f t="shared" si="40"/>
        <v>0</v>
      </c>
      <c r="T74" s="82">
        <f t="shared" si="31"/>
        <v>0</v>
      </c>
      <c r="U74" s="82">
        <f t="shared" si="32"/>
        <v>0</v>
      </c>
      <c r="V74" s="82">
        <f t="shared" si="33"/>
        <v>0</v>
      </c>
      <c r="W74" s="82">
        <f t="shared" si="34"/>
        <v>0</v>
      </c>
      <c r="X74" s="82">
        <f t="shared" si="35"/>
        <v>0</v>
      </c>
      <c r="Y74" s="82">
        <f t="shared" si="36"/>
        <v>0</v>
      </c>
      <c r="Z74" s="82">
        <f t="shared" si="37"/>
        <v>0</v>
      </c>
      <c r="AA74" s="82">
        <f t="shared" si="38"/>
        <v>0</v>
      </c>
      <c r="AB74" s="82">
        <f t="shared" si="39"/>
        <v>0</v>
      </c>
    </row>
    <row r="75" spans="2:28" s="45" customFormat="1" x14ac:dyDescent="0.35">
      <c r="B75" s="44" t="str">
        <f>IF(Namedrug10="","Drug 10",Namedrug10)</f>
        <v>Drug 10</v>
      </c>
      <c r="C75" s="44"/>
      <c r="D75" s="44"/>
      <c r="E75" s="44"/>
      <c r="F75" s="358"/>
      <c r="H75" s="358"/>
      <c r="I75" s="358"/>
      <c r="J75" s="358"/>
      <c r="K75" s="358"/>
      <c r="L75" s="358"/>
      <c r="M75" s="358"/>
      <c r="N75" s="358"/>
      <c r="O75" s="358"/>
      <c r="P75" s="358"/>
      <c r="Q75" s="358"/>
      <c r="R75" s="116">
        <v>12</v>
      </c>
      <c r="S75" s="82">
        <f t="shared" si="40"/>
        <v>0</v>
      </c>
      <c r="T75" s="82">
        <f t="shared" si="31"/>
        <v>0</v>
      </c>
      <c r="U75" s="82">
        <f t="shared" si="32"/>
        <v>0</v>
      </c>
      <c r="V75" s="82">
        <f t="shared" si="33"/>
        <v>0</v>
      </c>
      <c r="W75" s="82">
        <f t="shared" si="34"/>
        <v>0</v>
      </c>
      <c r="X75" s="82">
        <f t="shared" si="35"/>
        <v>0</v>
      </c>
      <c r="Y75" s="82">
        <f t="shared" si="36"/>
        <v>0</v>
      </c>
      <c r="Z75" s="82">
        <f t="shared" si="37"/>
        <v>0</v>
      </c>
      <c r="AA75" s="82">
        <f t="shared" si="38"/>
        <v>0</v>
      </c>
      <c r="AB75" s="82">
        <f>IF(Q75=0,$F75,Q75)</f>
        <v>0</v>
      </c>
    </row>
    <row r="76" spans="2:28" s="45" customFormat="1" x14ac:dyDescent="0.35">
      <c r="B76" s="44"/>
      <c r="C76" s="44"/>
      <c r="D76" s="44"/>
      <c r="E76" s="44"/>
      <c r="F76" s="83"/>
      <c r="H76" s="52"/>
      <c r="I76" s="52"/>
      <c r="J76" s="52"/>
      <c r="K76" s="52"/>
      <c r="L76" s="52"/>
      <c r="M76" s="52"/>
      <c r="N76" s="52"/>
      <c r="O76" s="52"/>
      <c r="P76" s="52"/>
      <c r="Q76" s="52"/>
      <c r="S76" s="52"/>
      <c r="T76" s="52"/>
      <c r="U76" s="52"/>
      <c r="V76" s="52"/>
      <c r="W76" s="52"/>
      <c r="X76" s="52"/>
      <c r="Y76" s="52"/>
      <c r="Z76" s="52"/>
      <c r="AA76" s="52"/>
      <c r="AB76" s="52"/>
    </row>
    <row r="79" spans="2:28" s="45" customFormat="1" ht="29" x14ac:dyDescent="0.35">
      <c r="B79" s="63" t="str">
        <f>IF(Switch_Prev_Incidence="Prevalence","Not Applicable","Average per patient cost of subsequent therapies in the fifth  year after initiating the following therapies:")</f>
        <v>Average per patient cost of subsequent therapies in the fifth  year after initiating the following therapies:</v>
      </c>
      <c r="C79" s="48"/>
      <c r="D79" s="48"/>
      <c r="E79" s="48"/>
      <c r="F79" s="59" t="s">
        <v>57</v>
      </c>
      <c r="H79" s="47" t="s">
        <v>42</v>
      </c>
      <c r="I79" s="47" t="s">
        <v>43</v>
      </c>
      <c r="J79" s="47" t="s">
        <v>44</v>
      </c>
      <c r="K79" s="47" t="s">
        <v>45</v>
      </c>
      <c r="L79" s="47" t="s">
        <v>46</v>
      </c>
      <c r="M79" s="47" t="s">
        <v>47</v>
      </c>
      <c r="N79" s="47" t="s">
        <v>48</v>
      </c>
      <c r="O79" s="47" t="s">
        <v>49</v>
      </c>
      <c r="P79" s="47" t="s">
        <v>50</v>
      </c>
      <c r="Q79" s="47" t="s">
        <v>51</v>
      </c>
      <c r="R79" s="43"/>
      <c r="S79" s="45">
        <f>INDEX('Data store'!$B$19:$K$19,1,MATCH(H14,'Data store'!$B$18:$K$18,0))</f>
        <v>1</v>
      </c>
      <c r="T79" s="45">
        <f>INDEX('Data store'!$B$19:$K$19,1,MATCH(I14,'Data store'!$B$18:$K$18,0))</f>
        <v>2</v>
      </c>
      <c r="U79" s="45">
        <f>INDEX('Data store'!$B$19:$K$19,1,MATCH(J14,'Data store'!$B$18:$K$18,0))</f>
        <v>3</v>
      </c>
      <c r="V79" s="45">
        <f>INDEX('Data store'!$B$19:$K$19,1,MATCH(K14,'Data store'!$B$18:$K$18,0))</f>
        <v>4</v>
      </c>
      <c r="W79" s="45">
        <f>INDEX('Data store'!$B$19:$K$19,1,MATCH(L14,'Data store'!$B$18:$K$18,0))</f>
        <v>5</v>
      </c>
      <c r="X79" s="45">
        <f>INDEX('Data store'!$B$19:$K$19,1,MATCH(M14,'Data store'!$B$18:$K$18,0))</f>
        <v>6</v>
      </c>
      <c r="Y79" s="45">
        <f>INDEX('Data store'!$B$19:$K$19,1,MATCH(N14,'Data store'!$B$18:$K$18,0))</f>
        <v>7</v>
      </c>
      <c r="Z79" s="45">
        <f>INDEX('Data store'!$B$19:$K$19,1,MATCH(O14,'Data store'!$B$18:$K$18,0))</f>
        <v>8</v>
      </c>
      <c r="AA79" s="45">
        <f>INDEX('Data store'!$B$19:$K$19,1,MATCH(P14,'Data store'!$B$18:$K$18,0))</f>
        <v>9</v>
      </c>
      <c r="AB79" s="45">
        <f>INDEX('Data store'!$B$19:$K$19,1,MATCH(Q14,'Data store'!$B$18:$K$18,0))</f>
        <v>10</v>
      </c>
    </row>
    <row r="80" spans="2:28" s="45" customFormat="1" ht="60" customHeight="1" x14ac:dyDescent="0.35">
      <c r="B80" s="44" t="str">
        <f>IF(Name_DUR="","Drug Under Review",Name_DUR)</f>
        <v>Drug Under Review</v>
      </c>
      <c r="C80" s="44"/>
      <c r="D80" s="90" t="s">
        <v>193</v>
      </c>
      <c r="E80" s="44"/>
      <c r="F80" s="358"/>
      <c r="H80" s="358"/>
      <c r="I80" s="358"/>
      <c r="J80" s="358"/>
      <c r="K80" s="358"/>
      <c r="L80" s="358"/>
      <c r="M80" s="358"/>
      <c r="N80" s="358"/>
      <c r="O80" s="358"/>
      <c r="P80" s="358"/>
      <c r="Q80" s="358"/>
      <c r="R80" s="116">
        <v>1</v>
      </c>
      <c r="S80" s="82">
        <f>IF(H80=0,$F80,H80)</f>
        <v>0</v>
      </c>
      <c r="T80" s="82">
        <f t="shared" ref="T80:T91" si="41">IF(I80=0,$F80,I80)</f>
        <v>0</v>
      </c>
      <c r="U80" s="82">
        <f t="shared" ref="U80:U91" si="42">IF(J80=0,$F80,J80)</f>
        <v>0</v>
      </c>
      <c r="V80" s="82">
        <f t="shared" ref="V80:V91" si="43">IF(K80=0,$F80,K80)</f>
        <v>0</v>
      </c>
      <c r="W80" s="82">
        <f t="shared" ref="W80:W91" si="44">IF(L80=0,$F80,L80)</f>
        <v>0</v>
      </c>
      <c r="X80" s="82">
        <f t="shared" ref="X80:X91" si="45">IF(M80=0,$F80,M80)</f>
        <v>0</v>
      </c>
      <c r="Y80" s="82">
        <f t="shared" ref="Y80:Y91" si="46">IF(N80=0,$F80,N80)</f>
        <v>0</v>
      </c>
      <c r="Z80" s="82">
        <f t="shared" ref="Z80:Z91" si="47">IF(O80=0,$F80,O80)</f>
        <v>0</v>
      </c>
      <c r="AA80" s="82">
        <f t="shared" ref="AA80:AA91" si="48">IF(P80=0,$F80,P80)</f>
        <v>0</v>
      </c>
      <c r="AB80" s="82">
        <f t="shared" ref="AB80:AB90" si="49">IF(Q80=0,$F80,Q80)</f>
        <v>0</v>
      </c>
    </row>
    <row r="81" spans="2:28" s="45" customFormat="1" x14ac:dyDescent="0.35">
      <c r="B81" s="44" t="s">
        <v>151</v>
      </c>
      <c r="C81" s="44"/>
      <c r="D81" s="44"/>
      <c r="E81" s="44"/>
      <c r="F81" s="358"/>
      <c r="H81" s="358"/>
      <c r="I81" s="358"/>
      <c r="J81" s="358"/>
      <c r="K81" s="358"/>
      <c r="L81" s="358"/>
      <c r="M81" s="358"/>
      <c r="N81" s="358"/>
      <c r="O81" s="358"/>
      <c r="P81" s="358"/>
      <c r="Q81" s="358"/>
      <c r="R81" s="116">
        <v>2</v>
      </c>
      <c r="S81" s="82">
        <f>IF(H81=0,$F81,H81)</f>
        <v>0</v>
      </c>
      <c r="T81" s="82">
        <f t="shared" si="41"/>
        <v>0</v>
      </c>
      <c r="U81" s="82">
        <f t="shared" si="42"/>
        <v>0</v>
      </c>
      <c r="V81" s="82">
        <f t="shared" si="43"/>
        <v>0</v>
      </c>
      <c r="W81" s="82">
        <f t="shared" si="44"/>
        <v>0</v>
      </c>
      <c r="X81" s="82">
        <f t="shared" si="45"/>
        <v>0</v>
      </c>
      <c r="Y81" s="82">
        <f t="shared" si="46"/>
        <v>0</v>
      </c>
      <c r="Z81" s="82">
        <f t="shared" si="47"/>
        <v>0</v>
      </c>
      <c r="AA81" s="82">
        <f t="shared" si="48"/>
        <v>0</v>
      </c>
      <c r="AB81" s="82">
        <f t="shared" si="49"/>
        <v>0</v>
      </c>
    </row>
    <row r="82" spans="2:28" s="45" customFormat="1" x14ac:dyDescent="0.35">
      <c r="B82" s="44" t="str">
        <f>IF(Namedrug1="","Drug 1",Namedrug1)</f>
        <v>Drug 1</v>
      </c>
      <c r="C82" s="44"/>
      <c r="D82" s="44"/>
      <c r="E82" s="44"/>
      <c r="F82" s="358"/>
      <c r="H82" s="358"/>
      <c r="I82" s="358"/>
      <c r="J82" s="358"/>
      <c r="K82" s="358"/>
      <c r="L82" s="358"/>
      <c r="M82" s="358"/>
      <c r="N82" s="358"/>
      <c r="O82" s="358"/>
      <c r="P82" s="358"/>
      <c r="Q82" s="358"/>
      <c r="R82" s="116">
        <v>3</v>
      </c>
      <c r="S82" s="82">
        <f t="shared" ref="S82:S91" si="50">IF(H82=0,$F82,H82)</f>
        <v>0</v>
      </c>
      <c r="T82" s="82">
        <f t="shared" si="41"/>
        <v>0</v>
      </c>
      <c r="U82" s="82">
        <f t="shared" si="42"/>
        <v>0</v>
      </c>
      <c r="V82" s="82">
        <f t="shared" si="43"/>
        <v>0</v>
      </c>
      <c r="W82" s="82">
        <f t="shared" si="44"/>
        <v>0</v>
      </c>
      <c r="X82" s="82">
        <f t="shared" si="45"/>
        <v>0</v>
      </c>
      <c r="Y82" s="82">
        <f t="shared" si="46"/>
        <v>0</v>
      </c>
      <c r="Z82" s="82">
        <f t="shared" si="47"/>
        <v>0</v>
      </c>
      <c r="AA82" s="82">
        <f t="shared" si="48"/>
        <v>0</v>
      </c>
      <c r="AB82" s="82">
        <f t="shared" si="49"/>
        <v>0</v>
      </c>
    </row>
    <row r="83" spans="2:28" s="45" customFormat="1" x14ac:dyDescent="0.35">
      <c r="B83" s="44" t="str">
        <f>IF(Namedrug2="","Drug 2",Namedrug2)</f>
        <v>Drug 2</v>
      </c>
      <c r="C83" s="44"/>
      <c r="D83" s="44"/>
      <c r="E83" s="44"/>
      <c r="F83" s="358"/>
      <c r="H83" s="358"/>
      <c r="I83" s="358"/>
      <c r="J83" s="358"/>
      <c r="K83" s="358"/>
      <c r="L83" s="358"/>
      <c r="M83" s="358"/>
      <c r="N83" s="358"/>
      <c r="O83" s="358"/>
      <c r="P83" s="358"/>
      <c r="Q83" s="358"/>
      <c r="R83" s="116">
        <v>4</v>
      </c>
      <c r="S83" s="82">
        <f t="shared" si="50"/>
        <v>0</v>
      </c>
      <c r="T83" s="82">
        <f t="shared" si="41"/>
        <v>0</v>
      </c>
      <c r="U83" s="82">
        <f t="shared" si="42"/>
        <v>0</v>
      </c>
      <c r="V83" s="82">
        <f t="shared" si="43"/>
        <v>0</v>
      </c>
      <c r="W83" s="82">
        <f t="shared" si="44"/>
        <v>0</v>
      </c>
      <c r="X83" s="82">
        <f t="shared" si="45"/>
        <v>0</v>
      </c>
      <c r="Y83" s="82">
        <f t="shared" si="46"/>
        <v>0</v>
      </c>
      <c r="Z83" s="82">
        <f t="shared" si="47"/>
        <v>0</v>
      </c>
      <c r="AA83" s="82">
        <f t="shared" si="48"/>
        <v>0</v>
      </c>
      <c r="AB83" s="82">
        <f t="shared" si="49"/>
        <v>0</v>
      </c>
    </row>
    <row r="84" spans="2:28" s="45" customFormat="1" x14ac:dyDescent="0.35">
      <c r="B84" s="44" t="str">
        <f>IF(Namedrug3="","Drug 3",Namedrug3)</f>
        <v>Drug 3</v>
      </c>
      <c r="C84" s="44"/>
      <c r="D84" s="44"/>
      <c r="E84" s="44"/>
      <c r="F84" s="358"/>
      <c r="H84" s="358"/>
      <c r="I84" s="358"/>
      <c r="J84" s="358"/>
      <c r="K84" s="358"/>
      <c r="L84" s="358"/>
      <c r="M84" s="358"/>
      <c r="N84" s="358"/>
      <c r="O84" s="358"/>
      <c r="P84" s="358"/>
      <c r="Q84" s="358"/>
      <c r="R84" s="116">
        <v>5</v>
      </c>
      <c r="S84" s="82">
        <f t="shared" si="50"/>
        <v>0</v>
      </c>
      <c r="T84" s="82">
        <f t="shared" si="41"/>
        <v>0</v>
      </c>
      <c r="U84" s="82">
        <f t="shared" si="42"/>
        <v>0</v>
      </c>
      <c r="V84" s="82">
        <f t="shared" si="43"/>
        <v>0</v>
      </c>
      <c r="W84" s="82">
        <f t="shared" si="44"/>
        <v>0</v>
      </c>
      <c r="X84" s="82">
        <f t="shared" si="45"/>
        <v>0</v>
      </c>
      <c r="Y84" s="82">
        <f t="shared" si="46"/>
        <v>0</v>
      </c>
      <c r="Z84" s="82">
        <f t="shared" si="47"/>
        <v>0</v>
      </c>
      <c r="AA84" s="82">
        <f t="shared" si="48"/>
        <v>0</v>
      </c>
      <c r="AB84" s="82">
        <f t="shared" si="49"/>
        <v>0</v>
      </c>
    </row>
    <row r="85" spans="2:28" s="45" customFormat="1" x14ac:dyDescent="0.35">
      <c r="B85" s="44" t="str">
        <f>IF(Namedrug4="","Drug 4",Namedrug4)</f>
        <v>Drug 4</v>
      </c>
      <c r="C85" s="44"/>
      <c r="D85" s="44"/>
      <c r="E85" s="44"/>
      <c r="F85" s="358"/>
      <c r="H85" s="358"/>
      <c r="I85" s="358"/>
      <c r="J85" s="358"/>
      <c r="K85" s="358"/>
      <c r="L85" s="358"/>
      <c r="M85" s="358"/>
      <c r="N85" s="358"/>
      <c r="O85" s="358"/>
      <c r="P85" s="358"/>
      <c r="Q85" s="358"/>
      <c r="R85" s="116">
        <v>6</v>
      </c>
      <c r="S85" s="82">
        <f t="shared" si="50"/>
        <v>0</v>
      </c>
      <c r="T85" s="82">
        <f t="shared" si="41"/>
        <v>0</v>
      </c>
      <c r="U85" s="82">
        <f t="shared" si="42"/>
        <v>0</v>
      </c>
      <c r="V85" s="82">
        <f t="shared" si="43"/>
        <v>0</v>
      </c>
      <c r="W85" s="82">
        <f t="shared" si="44"/>
        <v>0</v>
      </c>
      <c r="X85" s="82">
        <f t="shared" si="45"/>
        <v>0</v>
      </c>
      <c r="Y85" s="82">
        <f t="shared" si="46"/>
        <v>0</v>
      </c>
      <c r="Z85" s="82">
        <f t="shared" si="47"/>
        <v>0</v>
      </c>
      <c r="AA85" s="82">
        <f t="shared" si="48"/>
        <v>0</v>
      </c>
      <c r="AB85" s="82">
        <f t="shared" si="49"/>
        <v>0</v>
      </c>
    </row>
    <row r="86" spans="2:28" s="45" customFormat="1" x14ac:dyDescent="0.35">
      <c r="B86" s="44" t="str">
        <f>IF(Namedrug5="","Drug 5",Namedrug5)</f>
        <v>Drug 5</v>
      </c>
      <c r="C86" s="44"/>
      <c r="D86" s="44"/>
      <c r="E86" s="44"/>
      <c r="F86" s="358"/>
      <c r="H86" s="358"/>
      <c r="I86" s="358"/>
      <c r="J86" s="358"/>
      <c r="K86" s="358"/>
      <c r="L86" s="358"/>
      <c r="M86" s="358"/>
      <c r="N86" s="358"/>
      <c r="O86" s="358"/>
      <c r="P86" s="358"/>
      <c r="Q86" s="358"/>
      <c r="R86" s="116">
        <v>7</v>
      </c>
      <c r="S86" s="82">
        <f t="shared" si="50"/>
        <v>0</v>
      </c>
      <c r="T86" s="82">
        <f t="shared" si="41"/>
        <v>0</v>
      </c>
      <c r="U86" s="82">
        <f t="shared" si="42"/>
        <v>0</v>
      </c>
      <c r="V86" s="82">
        <f t="shared" si="43"/>
        <v>0</v>
      </c>
      <c r="W86" s="82">
        <f t="shared" si="44"/>
        <v>0</v>
      </c>
      <c r="X86" s="82">
        <f t="shared" si="45"/>
        <v>0</v>
      </c>
      <c r="Y86" s="82">
        <f t="shared" si="46"/>
        <v>0</v>
      </c>
      <c r="Z86" s="82">
        <f t="shared" si="47"/>
        <v>0</v>
      </c>
      <c r="AA86" s="82">
        <f t="shared" si="48"/>
        <v>0</v>
      </c>
      <c r="AB86" s="82">
        <f t="shared" si="49"/>
        <v>0</v>
      </c>
    </row>
    <row r="87" spans="2:28" s="45" customFormat="1" x14ac:dyDescent="0.35">
      <c r="B87" s="44" t="str">
        <f>IF(Namedrug6="","Drug 6",Namedrug6)</f>
        <v>Drug 6</v>
      </c>
      <c r="C87" s="44"/>
      <c r="D87" s="44"/>
      <c r="E87" s="44"/>
      <c r="F87" s="358"/>
      <c r="H87" s="358"/>
      <c r="I87" s="358"/>
      <c r="J87" s="358"/>
      <c r="K87" s="358"/>
      <c r="L87" s="358"/>
      <c r="M87" s="358"/>
      <c r="N87" s="358"/>
      <c r="O87" s="358"/>
      <c r="P87" s="358"/>
      <c r="Q87" s="358"/>
      <c r="R87" s="116">
        <v>8</v>
      </c>
      <c r="S87" s="82">
        <f t="shared" si="50"/>
        <v>0</v>
      </c>
      <c r="T87" s="82">
        <f t="shared" si="41"/>
        <v>0</v>
      </c>
      <c r="U87" s="82">
        <f t="shared" si="42"/>
        <v>0</v>
      </c>
      <c r="V87" s="82">
        <f t="shared" si="43"/>
        <v>0</v>
      </c>
      <c r="W87" s="82">
        <f t="shared" si="44"/>
        <v>0</v>
      </c>
      <c r="X87" s="82">
        <f t="shared" si="45"/>
        <v>0</v>
      </c>
      <c r="Y87" s="82">
        <f t="shared" si="46"/>
        <v>0</v>
      </c>
      <c r="Z87" s="82">
        <f t="shared" si="47"/>
        <v>0</v>
      </c>
      <c r="AA87" s="82">
        <f t="shared" si="48"/>
        <v>0</v>
      </c>
      <c r="AB87" s="82">
        <f t="shared" si="49"/>
        <v>0</v>
      </c>
    </row>
    <row r="88" spans="2:28" s="45" customFormat="1" x14ac:dyDescent="0.35">
      <c r="B88" s="44" t="str">
        <f>IF(Namedrug7="","Drug 7",Namedrug7)</f>
        <v>Drug 7</v>
      </c>
      <c r="C88" s="44"/>
      <c r="D88" s="44"/>
      <c r="E88" s="44"/>
      <c r="F88" s="358"/>
      <c r="H88" s="358"/>
      <c r="I88" s="358"/>
      <c r="J88" s="358"/>
      <c r="K88" s="358"/>
      <c r="L88" s="358"/>
      <c r="M88" s="358"/>
      <c r="N88" s="358"/>
      <c r="O88" s="358"/>
      <c r="P88" s="358"/>
      <c r="Q88" s="358"/>
      <c r="R88" s="116">
        <v>9</v>
      </c>
      <c r="S88" s="82">
        <f t="shared" si="50"/>
        <v>0</v>
      </c>
      <c r="T88" s="82">
        <f t="shared" si="41"/>
        <v>0</v>
      </c>
      <c r="U88" s="82">
        <f t="shared" si="42"/>
        <v>0</v>
      </c>
      <c r="V88" s="82">
        <f t="shared" si="43"/>
        <v>0</v>
      </c>
      <c r="W88" s="82">
        <f t="shared" si="44"/>
        <v>0</v>
      </c>
      <c r="X88" s="82">
        <f t="shared" si="45"/>
        <v>0</v>
      </c>
      <c r="Y88" s="82">
        <f t="shared" si="46"/>
        <v>0</v>
      </c>
      <c r="Z88" s="82">
        <f t="shared" si="47"/>
        <v>0</v>
      </c>
      <c r="AA88" s="82">
        <f t="shared" si="48"/>
        <v>0</v>
      </c>
      <c r="AB88" s="82">
        <f t="shared" si="49"/>
        <v>0</v>
      </c>
    </row>
    <row r="89" spans="2:28" s="45" customFormat="1" x14ac:dyDescent="0.35">
      <c r="B89" s="44" t="str">
        <f>IF(Namedrug8="","Drug 8",Namedrug8)</f>
        <v>Drug 8</v>
      </c>
      <c r="C89" s="44"/>
      <c r="D89" s="44"/>
      <c r="E89" s="44"/>
      <c r="F89" s="358"/>
      <c r="H89" s="358"/>
      <c r="I89" s="358"/>
      <c r="J89" s="358"/>
      <c r="K89" s="358"/>
      <c r="L89" s="358"/>
      <c r="M89" s="358"/>
      <c r="N89" s="358"/>
      <c r="O89" s="358"/>
      <c r="P89" s="358"/>
      <c r="Q89" s="358"/>
      <c r="R89" s="116">
        <v>10</v>
      </c>
      <c r="S89" s="82">
        <f t="shared" si="50"/>
        <v>0</v>
      </c>
      <c r="T89" s="82">
        <f t="shared" si="41"/>
        <v>0</v>
      </c>
      <c r="U89" s="82">
        <f t="shared" si="42"/>
        <v>0</v>
      </c>
      <c r="V89" s="82">
        <f t="shared" si="43"/>
        <v>0</v>
      </c>
      <c r="W89" s="82">
        <f t="shared" si="44"/>
        <v>0</v>
      </c>
      <c r="X89" s="82">
        <f t="shared" si="45"/>
        <v>0</v>
      </c>
      <c r="Y89" s="82">
        <f t="shared" si="46"/>
        <v>0</v>
      </c>
      <c r="Z89" s="82">
        <f t="shared" si="47"/>
        <v>0</v>
      </c>
      <c r="AA89" s="82">
        <f t="shared" si="48"/>
        <v>0</v>
      </c>
      <c r="AB89" s="82">
        <f t="shared" si="49"/>
        <v>0</v>
      </c>
    </row>
    <row r="90" spans="2:28" s="45" customFormat="1" x14ac:dyDescent="0.35">
      <c r="B90" s="44" t="str">
        <f>IF(Namedrug9="","Drug 9",Namedrug9)</f>
        <v>Drug 9</v>
      </c>
      <c r="C90" s="44"/>
      <c r="D90" s="44"/>
      <c r="E90" s="44"/>
      <c r="F90" s="358"/>
      <c r="H90" s="358"/>
      <c r="I90" s="358"/>
      <c r="J90" s="358"/>
      <c r="K90" s="358"/>
      <c r="L90" s="358"/>
      <c r="M90" s="358"/>
      <c r="N90" s="358"/>
      <c r="O90" s="358"/>
      <c r="P90" s="358"/>
      <c r="Q90" s="358"/>
      <c r="R90" s="116">
        <v>11</v>
      </c>
      <c r="S90" s="82">
        <f t="shared" si="50"/>
        <v>0</v>
      </c>
      <c r="T90" s="82">
        <f t="shared" si="41"/>
        <v>0</v>
      </c>
      <c r="U90" s="82">
        <f t="shared" si="42"/>
        <v>0</v>
      </c>
      <c r="V90" s="82">
        <f t="shared" si="43"/>
        <v>0</v>
      </c>
      <c r="W90" s="82">
        <f t="shared" si="44"/>
        <v>0</v>
      </c>
      <c r="X90" s="82">
        <f t="shared" si="45"/>
        <v>0</v>
      </c>
      <c r="Y90" s="82">
        <f t="shared" si="46"/>
        <v>0</v>
      </c>
      <c r="Z90" s="82">
        <f t="shared" si="47"/>
        <v>0</v>
      </c>
      <c r="AA90" s="82">
        <f t="shared" si="48"/>
        <v>0</v>
      </c>
      <c r="AB90" s="82">
        <f t="shared" si="49"/>
        <v>0</v>
      </c>
    </row>
    <row r="91" spans="2:28" s="45" customFormat="1" x14ac:dyDescent="0.35">
      <c r="B91" s="44" t="str">
        <f>IF(Namedrug10="","Drug 10",Namedrug10)</f>
        <v>Drug 10</v>
      </c>
      <c r="C91" s="44"/>
      <c r="D91" s="44"/>
      <c r="E91" s="44"/>
      <c r="F91" s="358"/>
      <c r="H91" s="358"/>
      <c r="I91" s="358"/>
      <c r="J91" s="358"/>
      <c r="K91" s="358"/>
      <c r="L91" s="358"/>
      <c r="M91" s="358"/>
      <c r="N91" s="358"/>
      <c r="O91" s="358"/>
      <c r="P91" s="358"/>
      <c r="Q91" s="358"/>
      <c r="R91" s="116">
        <v>12</v>
      </c>
      <c r="S91" s="82">
        <f t="shared" si="50"/>
        <v>0</v>
      </c>
      <c r="T91" s="82">
        <f t="shared" si="41"/>
        <v>0</v>
      </c>
      <c r="U91" s="82">
        <f t="shared" si="42"/>
        <v>0</v>
      </c>
      <c r="V91" s="82">
        <f t="shared" si="43"/>
        <v>0</v>
      </c>
      <c r="W91" s="82">
        <f t="shared" si="44"/>
        <v>0</v>
      </c>
      <c r="X91" s="82">
        <f t="shared" si="45"/>
        <v>0</v>
      </c>
      <c r="Y91" s="82">
        <f t="shared" si="46"/>
        <v>0</v>
      </c>
      <c r="Z91" s="82">
        <f t="shared" si="47"/>
        <v>0</v>
      </c>
      <c r="AA91" s="82">
        <f t="shared" si="48"/>
        <v>0</v>
      </c>
      <c r="AB91" s="82">
        <f>IF(Q91=0,$F91,Q91)</f>
        <v>0</v>
      </c>
    </row>
    <row r="92" spans="2:28" s="45" customFormat="1" x14ac:dyDescent="0.35">
      <c r="B92" s="44"/>
      <c r="C92" s="44"/>
      <c r="D92" s="44"/>
      <c r="E92" s="44"/>
      <c r="F92" s="83"/>
      <c r="H92" s="52"/>
      <c r="I92" s="52"/>
      <c r="J92" s="52"/>
      <c r="K92" s="52"/>
      <c r="L92" s="52"/>
      <c r="M92" s="52"/>
      <c r="N92" s="52"/>
      <c r="O92" s="52"/>
      <c r="P92" s="52"/>
      <c r="Q92" s="52"/>
      <c r="S92" s="52"/>
      <c r="T92" s="52"/>
      <c r="U92" s="52"/>
      <c r="V92" s="52"/>
      <c r="W92" s="52"/>
      <c r="X92" s="52"/>
      <c r="Y92" s="52"/>
      <c r="Z92" s="52"/>
      <c r="AA92" s="52"/>
      <c r="AB92" s="52"/>
    </row>
  </sheetData>
  <sheetProtection algorithmName="SHA-512" hashValue="aix9oHlvm+W/T2BX0ooeFkyLtcqbB68ZXjgc0FqElL1HBeu8I8McaIghIxlYtHtG8X914IbXMr+9cPf0jXNsFQ==" saltValue="siLClSAZUfeKAtedjbqjqQ==" spinCount="100000" sheet="1" objects="1" scenarios="1" formatColumns="0" formatRows="0"/>
  <mergeCells count="1">
    <mergeCell ref="B7:I8"/>
  </mergeCells>
  <dataValidations count="1">
    <dataValidation type="custom" allowBlank="1" showInputMessage="1" showErrorMessage="1" sqref="F16:F27 H16:Q27 F32:F43 H32:Q43 F48:F59 H48:Q59 F64:F75 H64:Q75 F80:F91 H80:Q91" xr:uid="{298C6006-764D-4868-9A16-2B5C421EF20C}">
      <formula1>ISNUMBER(F16)</formula1>
    </dataValidation>
  </dataValidations>
  <pageMargins left="0.7" right="0.7" top="0.75" bottom="0.75" header="0.3" footer="0.3"/>
  <pageSetup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2" id="{253E1A89-7332-4C99-B17A-AB849B402BBC}">
            <xm:f>'Inputs-Market Size'!$F$24="Prevalence"</xm:f>
            <x14:dxf>
              <fill>
                <patternFill patternType="darkDown"/>
              </fill>
            </x14:dxf>
          </x14:cfRule>
          <xm:sqref>B64:AB75 B80:AB91 B48:AB59 B32:AB43</xm:sqref>
        </x14:conditionalFormatting>
        <x14:conditionalFormatting xmlns:xm="http://schemas.microsoft.com/office/excel/2006/main">
          <x14:cfRule type="expression" priority="1" id="{1DB94EBB-61B5-4BF6-BE72-E6DF184D673C}">
            <xm:f>'Inputs-Market Size'!$F$24="Prevalence"</xm:f>
            <x14:dxf>
              <fill>
                <patternFill patternType="darkDown"/>
              </fill>
            </x14:dxf>
          </x14:cfRule>
          <xm:sqref>F17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E033489-EC70-4141-B1C0-35B6DDFBD766}">
          <x14:formula1>
            <xm:f>Dropdowns!$B$7:$B$8</xm:f>
          </x14:formula1>
          <xm:sqref>F10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F343-F6C9-4114-891A-2D9C291A4677}">
  <sheetPr codeName="Sheet30">
    <tabColor theme="4"/>
  </sheetPr>
  <dimension ref="B2:AF42"/>
  <sheetViews>
    <sheetView topLeftCell="A17" zoomScaleNormal="100" workbookViewId="0">
      <selection activeCell="D37" sqref="D37"/>
    </sheetView>
  </sheetViews>
  <sheetFormatPr defaultColWidth="8.81640625" defaultRowHeight="14.5" x14ac:dyDescent="0.35"/>
  <cols>
    <col min="1" max="1" width="8.81640625" style="43"/>
    <col min="2" max="2" width="89" style="43" customWidth="1"/>
    <col min="3" max="3" width="4.81640625" style="43" customWidth="1"/>
    <col min="4" max="4" width="49" style="43" customWidth="1"/>
    <col min="5" max="5" width="5.81640625" style="43" customWidth="1"/>
    <col min="6" max="6" width="17.26953125" style="43" customWidth="1"/>
    <col min="7" max="7" width="19.81640625" style="43" customWidth="1"/>
    <col min="8" max="8" width="19.1796875" style="43" customWidth="1"/>
    <col min="9" max="9" width="17.26953125" style="43" customWidth="1"/>
    <col min="10" max="10" width="17.7265625" style="43" customWidth="1"/>
    <col min="11" max="19" width="15" style="43" customWidth="1"/>
    <col min="20" max="21" width="12.54296875" style="43" customWidth="1"/>
    <col min="22" max="22" width="15.453125" style="43" customWidth="1"/>
    <col min="23" max="23" width="15" style="43" customWidth="1"/>
    <col min="24" max="30" width="12.54296875" style="43" customWidth="1"/>
    <col min="31" max="31" width="13.1796875" style="43" bestFit="1" customWidth="1"/>
    <col min="32" max="70" width="12.54296875" style="43" customWidth="1"/>
    <col min="71" max="16384" width="8.81640625" style="43"/>
  </cols>
  <sheetData>
    <row r="2" spans="2:32"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row>
    <row r="4" spans="2:32" ht="25.5" x14ac:dyDescent="0.55000000000000004">
      <c r="B4" s="41" t="s">
        <v>194</v>
      </c>
    </row>
    <row r="6" spans="2:32" x14ac:dyDescent="0.35">
      <c r="B6" s="43" t="s">
        <v>195</v>
      </c>
    </row>
    <row r="7" spans="2:32" x14ac:dyDescent="0.35">
      <c r="B7" s="384" t="s">
        <v>483</v>
      </c>
      <c r="C7" s="384"/>
      <c r="D7" s="384"/>
      <c r="E7" s="384"/>
      <c r="F7" s="384"/>
      <c r="G7" s="384"/>
      <c r="H7" s="384"/>
      <c r="I7" s="384"/>
    </row>
    <row r="8" spans="2:32" ht="94.5" customHeight="1" x14ac:dyDescent="0.35">
      <c r="B8" s="384"/>
      <c r="C8" s="384"/>
      <c r="D8" s="384"/>
      <c r="E8" s="384"/>
      <c r="F8" s="384"/>
      <c r="G8" s="384"/>
      <c r="H8" s="384"/>
      <c r="I8" s="384"/>
    </row>
    <row r="9" spans="2:32" x14ac:dyDescent="0.35">
      <c r="B9" s="88"/>
      <c r="C9" s="88"/>
      <c r="D9" s="88"/>
      <c r="E9" s="88"/>
      <c r="F9" s="88"/>
      <c r="G9" s="88"/>
      <c r="H9" s="88"/>
      <c r="I9" s="88"/>
    </row>
    <row r="10" spans="2:32" x14ac:dyDescent="0.35">
      <c r="B10" s="72" t="s">
        <v>9</v>
      </c>
      <c r="C10" s="45"/>
      <c r="D10" s="71" t="s">
        <v>33</v>
      </c>
      <c r="E10" s="44"/>
      <c r="F10" s="71" t="s">
        <v>185</v>
      </c>
      <c r="S10" s="72" t="s">
        <v>35</v>
      </c>
    </row>
    <row r="11" spans="2:32" x14ac:dyDescent="0.35">
      <c r="R11" s="95"/>
      <c r="S11" s="95"/>
    </row>
    <row r="12" spans="2:32" x14ac:dyDescent="0.35">
      <c r="B12" s="48" t="s">
        <v>196</v>
      </c>
      <c r="D12" s="90" t="s">
        <v>484</v>
      </c>
      <c r="F12" s="288"/>
      <c r="H12" s="48"/>
      <c r="R12" s="95"/>
      <c r="S12" s="95"/>
    </row>
    <row r="13" spans="2:32" s="45" customFormat="1" x14ac:dyDescent="0.35">
      <c r="B13" s="44"/>
      <c r="C13" s="44"/>
      <c r="D13" s="43"/>
      <c r="E13" s="93"/>
      <c r="F13" s="43" t="str">
        <f>IF(Switch_AdminCosts="No","Proceed to next sheet","")</f>
        <v/>
      </c>
      <c r="G13" s="44"/>
      <c r="R13" s="95"/>
      <c r="S13" s="95"/>
    </row>
    <row r="14" spans="2:32" s="45" customFormat="1" ht="29" x14ac:dyDescent="0.35">
      <c r="B14" s="48" t="s">
        <v>197</v>
      </c>
      <c r="D14" s="43"/>
      <c r="E14" s="43"/>
      <c r="F14" s="53"/>
      <c r="G14" s="43"/>
      <c r="R14" s="95"/>
      <c r="S14" s="95"/>
      <c r="V14" s="47" t="s">
        <v>42</v>
      </c>
      <c r="W14" s="47" t="s">
        <v>43</v>
      </c>
      <c r="X14" s="47" t="s">
        <v>44</v>
      </c>
      <c r="Y14" s="47" t="s">
        <v>45</v>
      </c>
      <c r="Z14" s="47" t="s">
        <v>46</v>
      </c>
      <c r="AA14" s="47" t="s">
        <v>47</v>
      </c>
      <c r="AB14" s="47" t="s">
        <v>48</v>
      </c>
      <c r="AC14" s="47" t="s">
        <v>49</v>
      </c>
      <c r="AD14" s="47" t="s">
        <v>50</v>
      </c>
      <c r="AE14" s="47" t="s">
        <v>51</v>
      </c>
    </row>
    <row r="15" spans="2:32" s="45" customFormat="1" ht="29" x14ac:dyDescent="0.35">
      <c r="B15" s="48"/>
      <c r="C15" s="48"/>
      <c r="D15" s="43"/>
      <c r="E15" s="43"/>
      <c r="F15" s="59" t="s">
        <v>57</v>
      </c>
      <c r="G15" s="43"/>
      <c r="H15" s="47" t="s">
        <v>42</v>
      </c>
      <c r="I15" s="47" t="s">
        <v>43</v>
      </c>
      <c r="J15" s="47" t="s">
        <v>44</v>
      </c>
      <c r="K15" s="47" t="s">
        <v>45</v>
      </c>
      <c r="L15" s="47" t="s">
        <v>46</v>
      </c>
      <c r="M15" s="47" t="s">
        <v>47</v>
      </c>
      <c r="N15" s="47" t="s">
        <v>48</v>
      </c>
      <c r="O15" s="47" t="s">
        <v>49</v>
      </c>
      <c r="P15" s="47" t="s">
        <v>50</v>
      </c>
      <c r="Q15" s="47" t="s">
        <v>51</v>
      </c>
      <c r="R15" s="95"/>
      <c r="S15" s="95"/>
      <c r="T15" s="43"/>
      <c r="U15" s="43"/>
      <c r="V15" s="45">
        <v>1</v>
      </c>
      <c r="W15" s="45">
        <v>2</v>
      </c>
      <c r="X15" s="45">
        <v>3</v>
      </c>
      <c r="Y15" s="45">
        <v>4</v>
      </c>
      <c r="Z15" s="45">
        <v>5</v>
      </c>
      <c r="AA15" s="45">
        <v>6</v>
      </c>
      <c r="AB15" s="45">
        <v>7</v>
      </c>
      <c r="AC15" s="45">
        <v>8</v>
      </c>
      <c r="AD15" s="45">
        <v>9</v>
      </c>
      <c r="AE15" s="45">
        <v>10</v>
      </c>
    </row>
    <row r="16" spans="2:32" s="45" customFormat="1" ht="72.5" x14ac:dyDescent="0.35">
      <c r="B16" s="44" t="str">
        <f>IF(Name_DUR="","Drug Under Review",Name_DUR)</f>
        <v>Drug Under Review</v>
      </c>
      <c r="C16" s="44"/>
      <c r="D16" s="90" t="s">
        <v>198</v>
      </c>
      <c r="E16" s="43"/>
      <c r="F16" s="358"/>
      <c r="G16" s="43"/>
      <c r="H16" s="358"/>
      <c r="I16" s="358"/>
      <c r="J16" s="358"/>
      <c r="K16" s="358"/>
      <c r="L16" s="358"/>
      <c r="M16" s="358"/>
      <c r="N16" s="358"/>
      <c r="O16" s="358"/>
      <c r="P16" s="358"/>
      <c r="Q16" s="358"/>
      <c r="R16" s="95"/>
      <c r="S16" s="372"/>
      <c r="T16" s="116">
        <v>1</v>
      </c>
      <c r="U16" s="93" t="str">
        <f>B16</f>
        <v>Drug Under Review</v>
      </c>
      <c r="V16" s="179">
        <f>IF(ISBLANK(H16)=TRUE,$F16,H16)</f>
        <v>0</v>
      </c>
      <c r="W16" s="180">
        <f t="shared" ref="W16:AE27" si="0">IF($F16=0,IF(I16=0,0,I16),IF(I16&gt;0,I16,$F16))</f>
        <v>0</v>
      </c>
      <c r="X16" s="180">
        <f t="shared" si="0"/>
        <v>0</v>
      </c>
      <c r="Y16" s="180">
        <f t="shared" si="0"/>
        <v>0</v>
      </c>
      <c r="Z16" s="180">
        <f t="shared" si="0"/>
        <v>0</v>
      </c>
      <c r="AA16" s="180">
        <f t="shared" si="0"/>
        <v>0</v>
      </c>
      <c r="AB16" s="180">
        <f t="shared" si="0"/>
        <v>0</v>
      </c>
      <c r="AC16" s="180">
        <f t="shared" si="0"/>
        <v>0</v>
      </c>
      <c r="AD16" s="180">
        <f t="shared" si="0"/>
        <v>0</v>
      </c>
      <c r="AE16" s="180">
        <f t="shared" si="0"/>
        <v>0</v>
      </c>
    </row>
    <row r="17" spans="2:31" s="45" customFormat="1" x14ac:dyDescent="0.35">
      <c r="B17" s="44" t="s">
        <v>151</v>
      </c>
      <c r="C17" s="44"/>
      <c r="D17" s="43"/>
      <c r="E17" s="43"/>
      <c r="F17" s="358"/>
      <c r="G17" s="43"/>
      <c r="H17" s="358"/>
      <c r="I17" s="358"/>
      <c r="J17" s="358"/>
      <c r="K17" s="358"/>
      <c r="L17" s="358"/>
      <c r="M17" s="358"/>
      <c r="N17" s="358"/>
      <c r="O17" s="358"/>
      <c r="P17" s="358"/>
      <c r="Q17" s="358"/>
      <c r="R17" s="95"/>
      <c r="S17" s="372"/>
      <c r="T17" s="116">
        <v>2</v>
      </c>
      <c r="U17" s="93"/>
      <c r="V17" s="180">
        <f>IF($F17=0,IF(H17=0,0,H17),IF(H17&gt;0,H17,$F17))</f>
        <v>0</v>
      </c>
      <c r="W17" s="180">
        <f t="shared" si="0"/>
        <v>0</v>
      </c>
      <c r="X17" s="180">
        <f t="shared" si="0"/>
        <v>0</v>
      </c>
      <c r="Y17" s="180">
        <f t="shared" si="0"/>
        <v>0</v>
      </c>
      <c r="Z17" s="180">
        <f t="shared" si="0"/>
        <v>0</v>
      </c>
      <c r="AA17" s="180">
        <f t="shared" si="0"/>
        <v>0</v>
      </c>
      <c r="AB17" s="180">
        <f t="shared" si="0"/>
        <v>0</v>
      </c>
      <c r="AC17" s="180">
        <f t="shared" si="0"/>
        <v>0</v>
      </c>
      <c r="AD17" s="180">
        <f t="shared" si="0"/>
        <v>0</v>
      </c>
      <c r="AE17" s="180">
        <f t="shared" si="0"/>
        <v>0</v>
      </c>
    </row>
    <row r="18" spans="2:31" s="45" customFormat="1" x14ac:dyDescent="0.35">
      <c r="B18" s="44" t="str">
        <f>IF(Namedrug1="","Drug 1",Namedrug1)</f>
        <v>Drug 1</v>
      </c>
      <c r="C18" s="44"/>
      <c r="D18" s="43"/>
      <c r="E18" s="43"/>
      <c r="F18" s="358"/>
      <c r="G18" s="43"/>
      <c r="H18" s="358"/>
      <c r="I18" s="358"/>
      <c r="J18" s="358"/>
      <c r="K18" s="358"/>
      <c r="L18" s="358"/>
      <c r="M18" s="358"/>
      <c r="N18" s="358"/>
      <c r="O18" s="358"/>
      <c r="P18" s="358"/>
      <c r="Q18" s="358"/>
      <c r="R18" s="95"/>
      <c r="S18" s="372"/>
      <c r="T18" s="116">
        <v>3</v>
      </c>
      <c r="U18" s="93" t="str">
        <f t="shared" ref="U18:U27" si="1">B18</f>
        <v>Drug 1</v>
      </c>
      <c r="V18" s="180">
        <f>IF($F18=0,IF(H18=0,0,H18),IF(H18&gt;0,H18,$F18))</f>
        <v>0</v>
      </c>
      <c r="W18" s="180">
        <f t="shared" si="0"/>
        <v>0</v>
      </c>
      <c r="X18" s="180">
        <f t="shared" si="0"/>
        <v>0</v>
      </c>
      <c r="Y18" s="180">
        <f t="shared" si="0"/>
        <v>0</v>
      </c>
      <c r="Z18" s="180">
        <f t="shared" si="0"/>
        <v>0</v>
      </c>
      <c r="AA18" s="180">
        <f t="shared" si="0"/>
        <v>0</v>
      </c>
      <c r="AB18" s="180">
        <f t="shared" si="0"/>
        <v>0</v>
      </c>
      <c r="AC18" s="180">
        <f t="shared" si="0"/>
        <v>0</v>
      </c>
      <c r="AD18" s="180">
        <f t="shared" si="0"/>
        <v>0</v>
      </c>
      <c r="AE18" s="180">
        <f t="shared" si="0"/>
        <v>0</v>
      </c>
    </row>
    <row r="19" spans="2:31" s="45" customFormat="1" x14ac:dyDescent="0.35">
      <c r="B19" s="44" t="str">
        <f>IF(Namedrug2="","Drug 2",Namedrug2)</f>
        <v>Drug 2</v>
      </c>
      <c r="C19" s="44"/>
      <c r="D19" s="43"/>
      <c r="E19" s="43"/>
      <c r="F19" s="358"/>
      <c r="G19" s="43"/>
      <c r="H19" s="358"/>
      <c r="I19" s="358"/>
      <c r="J19" s="358"/>
      <c r="K19" s="358"/>
      <c r="L19" s="358"/>
      <c r="M19" s="358"/>
      <c r="N19" s="358"/>
      <c r="O19" s="358"/>
      <c r="P19" s="358"/>
      <c r="Q19" s="358"/>
      <c r="R19" s="95"/>
      <c r="S19" s="372"/>
      <c r="T19" s="116">
        <v>4</v>
      </c>
      <c r="U19" s="93" t="str">
        <f t="shared" si="1"/>
        <v>Drug 2</v>
      </c>
      <c r="V19" s="180">
        <f t="shared" ref="V19:V27" si="2">IF($F19=0,IF(H19=0,0,H19),IF(H19&gt;0,H19,$F19))</f>
        <v>0</v>
      </c>
      <c r="W19" s="180">
        <f>IF($F19=0,IF(I19=0,0,I19),IF(I19&gt;0,I19,$F19))</f>
        <v>0</v>
      </c>
      <c r="X19" s="180">
        <f>IF($F19=0,IF(J19=0,0,J19),IF(J19&gt;0,J19,$F19))</f>
        <v>0</v>
      </c>
      <c r="Y19" s="180">
        <f t="shared" si="0"/>
        <v>0</v>
      </c>
      <c r="Z19" s="180">
        <f t="shared" si="0"/>
        <v>0</v>
      </c>
      <c r="AA19" s="180">
        <f t="shared" si="0"/>
        <v>0</v>
      </c>
      <c r="AB19" s="180">
        <f t="shared" si="0"/>
        <v>0</v>
      </c>
      <c r="AC19" s="180">
        <f t="shared" si="0"/>
        <v>0</v>
      </c>
      <c r="AD19" s="180">
        <f t="shared" si="0"/>
        <v>0</v>
      </c>
      <c r="AE19" s="180">
        <f t="shared" si="0"/>
        <v>0</v>
      </c>
    </row>
    <row r="20" spans="2:31" s="45" customFormat="1" x14ac:dyDescent="0.35">
      <c r="B20" s="44" t="str">
        <f>IF(Namedrug3="","Drug 3",Namedrug3)</f>
        <v>Drug 3</v>
      </c>
      <c r="C20" s="44"/>
      <c r="D20" s="43"/>
      <c r="E20" s="43"/>
      <c r="F20" s="358"/>
      <c r="G20" s="43"/>
      <c r="H20" s="358"/>
      <c r="I20" s="358"/>
      <c r="J20" s="358"/>
      <c r="K20" s="358"/>
      <c r="L20" s="358"/>
      <c r="M20" s="358"/>
      <c r="N20" s="358"/>
      <c r="O20" s="358"/>
      <c r="P20" s="358"/>
      <c r="Q20" s="358"/>
      <c r="R20" s="95"/>
      <c r="S20" s="372"/>
      <c r="T20" s="116">
        <v>5</v>
      </c>
      <c r="U20" s="93" t="str">
        <f t="shared" si="1"/>
        <v>Drug 3</v>
      </c>
      <c r="V20" s="180">
        <f t="shared" si="2"/>
        <v>0</v>
      </c>
      <c r="W20" s="180">
        <f t="shared" si="0"/>
        <v>0</v>
      </c>
      <c r="X20" s="180">
        <f t="shared" si="0"/>
        <v>0</v>
      </c>
      <c r="Y20" s="180">
        <f t="shared" si="0"/>
        <v>0</v>
      </c>
      <c r="Z20" s="180">
        <f t="shared" si="0"/>
        <v>0</v>
      </c>
      <c r="AA20" s="180">
        <f t="shared" si="0"/>
        <v>0</v>
      </c>
      <c r="AB20" s="180">
        <f t="shared" si="0"/>
        <v>0</v>
      </c>
      <c r="AC20" s="180">
        <f t="shared" si="0"/>
        <v>0</v>
      </c>
      <c r="AD20" s="180">
        <f t="shared" si="0"/>
        <v>0</v>
      </c>
      <c r="AE20" s="180">
        <f t="shared" si="0"/>
        <v>0</v>
      </c>
    </row>
    <row r="21" spans="2:31" s="45" customFormat="1" x14ac:dyDescent="0.35">
      <c r="B21" s="44" t="str">
        <f>IF(Namedrug4="","Drug 4",Namedrug4)</f>
        <v>Drug 4</v>
      </c>
      <c r="C21" s="44"/>
      <c r="D21" s="43"/>
      <c r="E21" s="43"/>
      <c r="F21" s="358"/>
      <c r="G21" s="43"/>
      <c r="H21" s="358"/>
      <c r="I21" s="358"/>
      <c r="J21" s="358"/>
      <c r="K21" s="358"/>
      <c r="L21" s="358"/>
      <c r="M21" s="358"/>
      <c r="N21" s="358"/>
      <c r="O21" s="358"/>
      <c r="P21" s="358"/>
      <c r="Q21" s="358"/>
      <c r="R21" s="95"/>
      <c r="S21" s="372"/>
      <c r="T21" s="116">
        <v>6</v>
      </c>
      <c r="U21" s="93" t="str">
        <f t="shared" si="1"/>
        <v>Drug 4</v>
      </c>
      <c r="V21" s="180">
        <f t="shared" si="2"/>
        <v>0</v>
      </c>
      <c r="W21" s="180">
        <f>IF($F21=0,IF(I21=0,0,I21),IF(I21&gt;0,I21,$F21))</f>
        <v>0</v>
      </c>
      <c r="X21" s="180">
        <f t="shared" si="0"/>
        <v>0</v>
      </c>
      <c r="Y21" s="180">
        <f t="shared" si="0"/>
        <v>0</v>
      </c>
      <c r="Z21" s="180">
        <f t="shared" si="0"/>
        <v>0</v>
      </c>
      <c r="AA21" s="180">
        <f t="shared" si="0"/>
        <v>0</v>
      </c>
      <c r="AB21" s="180">
        <f t="shared" si="0"/>
        <v>0</v>
      </c>
      <c r="AC21" s="180">
        <f t="shared" si="0"/>
        <v>0</v>
      </c>
      <c r="AD21" s="180">
        <f t="shared" si="0"/>
        <v>0</v>
      </c>
      <c r="AE21" s="180">
        <f t="shared" si="0"/>
        <v>0</v>
      </c>
    </row>
    <row r="22" spans="2:31" s="45" customFormat="1" x14ac:dyDescent="0.35">
      <c r="B22" s="44" t="str">
        <f>IF(Namedrug5="","Drug 5",Namedrug5)</f>
        <v>Drug 5</v>
      </c>
      <c r="C22" s="44"/>
      <c r="D22" s="43"/>
      <c r="E22" s="43"/>
      <c r="F22" s="358"/>
      <c r="G22" s="43"/>
      <c r="H22" s="358"/>
      <c r="I22" s="358"/>
      <c r="J22" s="358"/>
      <c r="K22" s="358"/>
      <c r="L22" s="358"/>
      <c r="M22" s="358"/>
      <c r="N22" s="358"/>
      <c r="O22" s="358"/>
      <c r="P22" s="358"/>
      <c r="Q22" s="358"/>
      <c r="R22" s="95"/>
      <c r="S22" s="372"/>
      <c r="T22" s="116">
        <v>7</v>
      </c>
      <c r="U22" s="93" t="str">
        <f t="shared" si="1"/>
        <v>Drug 5</v>
      </c>
      <c r="V22" s="180">
        <f t="shared" si="2"/>
        <v>0</v>
      </c>
      <c r="W22" s="180">
        <f t="shared" si="0"/>
        <v>0</v>
      </c>
      <c r="X22" s="180">
        <f t="shared" si="0"/>
        <v>0</v>
      </c>
      <c r="Y22" s="180">
        <f t="shared" si="0"/>
        <v>0</v>
      </c>
      <c r="Z22" s="180">
        <f t="shared" si="0"/>
        <v>0</v>
      </c>
      <c r="AA22" s="180">
        <f t="shared" si="0"/>
        <v>0</v>
      </c>
      <c r="AB22" s="180">
        <f t="shared" si="0"/>
        <v>0</v>
      </c>
      <c r="AC22" s="180">
        <f t="shared" si="0"/>
        <v>0</v>
      </c>
      <c r="AD22" s="180">
        <f t="shared" si="0"/>
        <v>0</v>
      </c>
      <c r="AE22" s="180">
        <f t="shared" si="0"/>
        <v>0</v>
      </c>
    </row>
    <row r="23" spans="2:31" s="45" customFormat="1" x14ac:dyDescent="0.35">
      <c r="B23" s="44" t="str">
        <f>IF(Namedrug6="","Drug 6",Namedrug6)</f>
        <v>Drug 6</v>
      </c>
      <c r="C23" s="44"/>
      <c r="D23" s="43"/>
      <c r="E23" s="43"/>
      <c r="F23" s="358"/>
      <c r="G23" s="43"/>
      <c r="H23" s="358"/>
      <c r="I23" s="358"/>
      <c r="J23" s="358"/>
      <c r="K23" s="358"/>
      <c r="L23" s="358"/>
      <c r="M23" s="358"/>
      <c r="N23" s="358"/>
      <c r="O23" s="358"/>
      <c r="P23" s="358"/>
      <c r="Q23" s="358"/>
      <c r="R23" s="95"/>
      <c r="S23" s="372"/>
      <c r="T23" s="116">
        <v>8</v>
      </c>
      <c r="U23" s="93" t="str">
        <f t="shared" si="1"/>
        <v>Drug 6</v>
      </c>
      <c r="V23" s="180">
        <f t="shared" si="2"/>
        <v>0</v>
      </c>
      <c r="W23" s="180">
        <f t="shared" si="0"/>
        <v>0</v>
      </c>
      <c r="X23" s="180">
        <f t="shared" si="0"/>
        <v>0</v>
      </c>
      <c r="Y23" s="180">
        <f t="shared" si="0"/>
        <v>0</v>
      </c>
      <c r="Z23" s="180">
        <f t="shared" si="0"/>
        <v>0</v>
      </c>
      <c r="AA23" s="180">
        <f t="shared" si="0"/>
        <v>0</v>
      </c>
      <c r="AB23" s="180">
        <f t="shared" si="0"/>
        <v>0</v>
      </c>
      <c r="AC23" s="180">
        <f t="shared" si="0"/>
        <v>0</v>
      </c>
      <c r="AD23" s="180">
        <f t="shared" si="0"/>
        <v>0</v>
      </c>
      <c r="AE23" s="180">
        <f t="shared" si="0"/>
        <v>0</v>
      </c>
    </row>
    <row r="24" spans="2:31" s="45" customFormat="1" x14ac:dyDescent="0.35">
      <c r="B24" s="44" t="str">
        <f>IF(Namedrug7="","Drug 7",Namedrug7)</f>
        <v>Drug 7</v>
      </c>
      <c r="C24" s="44"/>
      <c r="D24" s="43"/>
      <c r="E24" s="43"/>
      <c r="F24" s="358"/>
      <c r="G24" s="43"/>
      <c r="H24" s="358"/>
      <c r="I24" s="358"/>
      <c r="J24" s="358"/>
      <c r="K24" s="358"/>
      <c r="L24" s="358"/>
      <c r="M24" s="358"/>
      <c r="N24" s="358"/>
      <c r="O24" s="358"/>
      <c r="P24" s="358"/>
      <c r="Q24" s="358"/>
      <c r="R24" s="95"/>
      <c r="S24" s="372"/>
      <c r="T24" s="116">
        <v>9</v>
      </c>
      <c r="U24" s="93" t="str">
        <f t="shared" si="1"/>
        <v>Drug 7</v>
      </c>
      <c r="V24" s="180">
        <f t="shared" si="2"/>
        <v>0</v>
      </c>
      <c r="W24" s="180">
        <f t="shared" si="0"/>
        <v>0</v>
      </c>
      <c r="X24" s="180">
        <f t="shared" si="0"/>
        <v>0</v>
      </c>
      <c r="Y24" s="180">
        <f t="shared" si="0"/>
        <v>0</v>
      </c>
      <c r="Z24" s="180">
        <f t="shared" si="0"/>
        <v>0</v>
      </c>
      <c r="AA24" s="180">
        <f t="shared" si="0"/>
        <v>0</v>
      </c>
      <c r="AB24" s="180">
        <f t="shared" si="0"/>
        <v>0</v>
      </c>
      <c r="AC24" s="180">
        <f t="shared" si="0"/>
        <v>0</v>
      </c>
      <c r="AD24" s="180">
        <f t="shared" si="0"/>
        <v>0</v>
      </c>
      <c r="AE24" s="180">
        <f t="shared" si="0"/>
        <v>0</v>
      </c>
    </row>
    <row r="25" spans="2:31" s="45" customFormat="1" x14ac:dyDescent="0.35">
      <c r="B25" s="44" t="str">
        <f>IF(Namedrug8="","Drug 8",Namedrug8)</f>
        <v>Drug 8</v>
      </c>
      <c r="C25" s="44"/>
      <c r="D25" s="43"/>
      <c r="E25" s="43"/>
      <c r="F25" s="358"/>
      <c r="G25" s="43"/>
      <c r="H25" s="358"/>
      <c r="I25" s="358"/>
      <c r="J25" s="358"/>
      <c r="K25" s="358"/>
      <c r="L25" s="358"/>
      <c r="M25" s="358"/>
      <c r="N25" s="358"/>
      <c r="O25" s="358"/>
      <c r="P25" s="358"/>
      <c r="Q25" s="358"/>
      <c r="R25" s="95"/>
      <c r="S25" s="372"/>
      <c r="T25" s="116">
        <v>10</v>
      </c>
      <c r="U25" s="93" t="str">
        <f t="shared" si="1"/>
        <v>Drug 8</v>
      </c>
      <c r="V25" s="180">
        <f t="shared" si="2"/>
        <v>0</v>
      </c>
      <c r="W25" s="180">
        <f t="shared" si="0"/>
        <v>0</v>
      </c>
      <c r="X25" s="180">
        <f t="shared" si="0"/>
        <v>0</v>
      </c>
      <c r="Y25" s="180">
        <f t="shared" si="0"/>
        <v>0</v>
      </c>
      <c r="Z25" s="180">
        <f t="shared" si="0"/>
        <v>0</v>
      </c>
      <c r="AA25" s="180">
        <f t="shared" si="0"/>
        <v>0</v>
      </c>
      <c r="AB25" s="180">
        <f t="shared" si="0"/>
        <v>0</v>
      </c>
      <c r="AC25" s="180">
        <f t="shared" si="0"/>
        <v>0</v>
      </c>
      <c r="AD25" s="180">
        <f t="shared" si="0"/>
        <v>0</v>
      </c>
      <c r="AE25" s="180">
        <f t="shared" si="0"/>
        <v>0</v>
      </c>
    </row>
    <row r="26" spans="2:31" s="45" customFormat="1" x14ac:dyDescent="0.35">
      <c r="B26" s="44" t="str">
        <f>IF(Namedrug9="","Drug 9",Namedrug9)</f>
        <v>Drug 9</v>
      </c>
      <c r="C26" s="44"/>
      <c r="D26" s="43"/>
      <c r="E26" s="43"/>
      <c r="F26" s="358"/>
      <c r="G26" s="43"/>
      <c r="H26" s="358"/>
      <c r="I26" s="358"/>
      <c r="J26" s="358"/>
      <c r="K26" s="358"/>
      <c r="L26" s="358"/>
      <c r="M26" s="358"/>
      <c r="N26" s="358"/>
      <c r="O26" s="358"/>
      <c r="P26" s="358"/>
      <c r="Q26" s="358"/>
      <c r="R26" s="95"/>
      <c r="S26" s="372"/>
      <c r="T26" s="116">
        <v>11</v>
      </c>
      <c r="U26" s="93" t="str">
        <f t="shared" si="1"/>
        <v>Drug 9</v>
      </c>
      <c r="V26" s="180">
        <f t="shared" si="2"/>
        <v>0</v>
      </c>
      <c r="W26" s="180">
        <f t="shared" si="0"/>
        <v>0</v>
      </c>
      <c r="X26" s="180">
        <f t="shared" si="0"/>
        <v>0</v>
      </c>
      <c r="Y26" s="180">
        <f t="shared" si="0"/>
        <v>0</v>
      </c>
      <c r="Z26" s="180">
        <f t="shared" si="0"/>
        <v>0</v>
      </c>
      <c r="AA26" s="180">
        <f t="shared" si="0"/>
        <v>0</v>
      </c>
      <c r="AB26" s="180">
        <f t="shared" si="0"/>
        <v>0</v>
      </c>
      <c r="AC26" s="180">
        <f t="shared" si="0"/>
        <v>0</v>
      </c>
      <c r="AD26" s="180">
        <f t="shared" si="0"/>
        <v>0</v>
      </c>
      <c r="AE26" s="180">
        <f t="shared" si="0"/>
        <v>0</v>
      </c>
    </row>
    <row r="27" spans="2:31" s="45" customFormat="1" x14ac:dyDescent="0.35">
      <c r="B27" s="44" t="str">
        <f>IF(Namedrug10="","Drug 10",Namedrug10)</f>
        <v>Drug 10</v>
      </c>
      <c r="C27" s="44"/>
      <c r="D27" s="43"/>
      <c r="E27" s="43"/>
      <c r="F27" s="358"/>
      <c r="G27" s="43"/>
      <c r="H27" s="358"/>
      <c r="I27" s="358"/>
      <c r="J27" s="358"/>
      <c r="K27" s="358"/>
      <c r="L27" s="358"/>
      <c r="M27" s="358"/>
      <c r="N27" s="358"/>
      <c r="O27" s="358"/>
      <c r="P27" s="358"/>
      <c r="Q27" s="358"/>
      <c r="R27" s="95"/>
      <c r="S27" s="372"/>
      <c r="T27" s="116">
        <v>12</v>
      </c>
      <c r="U27" s="93" t="str">
        <f t="shared" si="1"/>
        <v>Drug 10</v>
      </c>
      <c r="V27" s="180">
        <f t="shared" si="2"/>
        <v>0</v>
      </c>
      <c r="W27" s="180">
        <f t="shared" si="0"/>
        <v>0</v>
      </c>
      <c r="X27" s="180">
        <f t="shared" si="0"/>
        <v>0</v>
      </c>
      <c r="Y27" s="180">
        <f t="shared" si="0"/>
        <v>0</v>
      </c>
      <c r="Z27" s="180">
        <f t="shared" si="0"/>
        <v>0</v>
      </c>
      <c r="AA27" s="180">
        <f t="shared" si="0"/>
        <v>0</v>
      </c>
      <c r="AB27" s="180">
        <f t="shared" si="0"/>
        <v>0</v>
      </c>
      <c r="AC27" s="180">
        <f t="shared" si="0"/>
        <v>0</v>
      </c>
      <c r="AD27" s="180">
        <f t="shared" si="0"/>
        <v>0</v>
      </c>
      <c r="AE27" s="180">
        <f t="shared" si="0"/>
        <v>0</v>
      </c>
    </row>
    <row r="28" spans="2:31" x14ac:dyDescent="0.35">
      <c r="R28" s="95"/>
      <c r="S28" s="95"/>
    </row>
    <row r="29" spans="2:31" x14ac:dyDescent="0.35">
      <c r="B29" s="48" t="s">
        <v>199</v>
      </c>
      <c r="C29" s="45"/>
      <c r="F29" s="53"/>
    </row>
    <row r="30" spans="2:31" ht="43.5" x14ac:dyDescent="0.35">
      <c r="B30" s="48"/>
      <c r="C30" s="48"/>
      <c r="F30" s="88" t="s">
        <v>200</v>
      </c>
      <c r="G30" s="88" t="str">
        <f>CONCATENATE(IF(Switch_Prev_Incidence="Prevalence","Number of administrations in subsequent years","Number of administrations in year 2"))</f>
        <v>Number of administrations in year 2</v>
      </c>
      <c r="H30" s="88" t="str">
        <f>CONCATENATE(IF(Switch_Prev_Incidence="Prevalence","NA in a prevalence based model","Number of administrations in year 3"))</f>
        <v>Number of administrations in year 3</v>
      </c>
      <c r="I30" s="88" t="str">
        <f>CONCATENATE(IF(Switch_Prev_Incidence="Prevalence","NA in a prevalence based model",IF(Switch_TH&gt;3,"Number of administrations in year 4","NA")))</f>
        <v>NA</v>
      </c>
      <c r="J30" s="88" t="str">
        <f>CONCATENATE(IF(Switch_Prev_Incidence="Prevalence","NA in a prevalence based model",IF(Switch_TH&gt;4,"Number of administrations in year 5","NA")))</f>
        <v>NA</v>
      </c>
    </row>
    <row r="31" spans="2:31" ht="42.75" customHeight="1" x14ac:dyDescent="0.35">
      <c r="B31" s="44" t="str">
        <f>IF(Name_DUR="","Drug Under Review",Name_DUR)</f>
        <v>Drug Under Review</v>
      </c>
      <c r="C31" s="44"/>
      <c r="D31" s="389" t="s">
        <v>485</v>
      </c>
      <c r="F31" s="359"/>
      <c r="G31" s="359"/>
      <c r="H31" s="359"/>
      <c r="I31" s="359"/>
      <c r="J31" s="359"/>
      <c r="S31" s="372"/>
    </row>
    <row r="32" spans="2:31" ht="87.5" customHeight="1" x14ac:dyDescent="0.35">
      <c r="B32" s="44" t="s">
        <v>151</v>
      </c>
      <c r="C32" s="44"/>
      <c r="D32" s="391"/>
      <c r="F32" s="359"/>
      <c r="G32" s="359"/>
      <c r="H32" s="359"/>
      <c r="I32" s="359"/>
      <c r="J32" s="359"/>
      <c r="S32" s="372"/>
    </row>
    <row r="33" spans="2:19" x14ac:dyDescent="0.35">
      <c r="B33" s="44" t="str">
        <f>IF(Namedrug1="","Drug 1",Namedrug1)</f>
        <v>Drug 1</v>
      </c>
      <c r="C33" s="44"/>
      <c r="F33" s="359"/>
      <c r="G33" s="359"/>
      <c r="H33" s="359"/>
      <c r="I33" s="359"/>
      <c r="J33" s="359"/>
      <c r="S33" s="372"/>
    </row>
    <row r="34" spans="2:19" x14ac:dyDescent="0.35">
      <c r="B34" s="44" t="str">
        <f>IF(Namedrug2="","Drug 2",Namedrug2)</f>
        <v>Drug 2</v>
      </c>
      <c r="C34" s="44"/>
      <c r="F34" s="359"/>
      <c r="G34" s="359"/>
      <c r="H34" s="359"/>
      <c r="I34" s="359"/>
      <c r="J34" s="359"/>
      <c r="S34" s="372"/>
    </row>
    <row r="35" spans="2:19" x14ac:dyDescent="0.35">
      <c r="B35" s="44" t="str">
        <f>IF(Namedrug3="","Drug 3",Namedrug3)</f>
        <v>Drug 3</v>
      </c>
      <c r="C35" s="44"/>
      <c r="F35" s="359"/>
      <c r="G35" s="359"/>
      <c r="H35" s="359"/>
      <c r="I35" s="359"/>
      <c r="J35" s="359"/>
      <c r="S35" s="372"/>
    </row>
    <row r="36" spans="2:19" x14ac:dyDescent="0.35">
      <c r="B36" s="44" t="str">
        <f>IF(Namedrug4="","Drug 4",Namedrug4)</f>
        <v>Drug 4</v>
      </c>
      <c r="C36" s="44"/>
      <c r="F36" s="359"/>
      <c r="G36" s="359"/>
      <c r="H36" s="359"/>
      <c r="I36" s="359"/>
      <c r="J36" s="359"/>
      <c r="S36" s="372"/>
    </row>
    <row r="37" spans="2:19" x14ac:dyDescent="0.35">
      <c r="B37" s="44" t="str">
        <f>IF(Namedrug5="","Drug 5",Namedrug5)</f>
        <v>Drug 5</v>
      </c>
      <c r="C37" s="44"/>
      <c r="F37" s="359"/>
      <c r="G37" s="359"/>
      <c r="H37" s="359"/>
      <c r="I37" s="359"/>
      <c r="J37" s="359"/>
      <c r="S37" s="372"/>
    </row>
    <row r="38" spans="2:19" x14ac:dyDescent="0.35">
      <c r="B38" s="44" t="str">
        <f>IF(Namedrug6="","Drug 6",Namedrug6)</f>
        <v>Drug 6</v>
      </c>
      <c r="C38" s="44"/>
      <c r="F38" s="359"/>
      <c r="G38" s="359"/>
      <c r="H38" s="359"/>
      <c r="I38" s="359"/>
      <c r="J38" s="359"/>
      <c r="S38" s="372"/>
    </row>
    <row r="39" spans="2:19" x14ac:dyDescent="0.35">
      <c r="B39" s="44" t="str">
        <f>IF(Namedrug7="","Drug 7",Namedrug7)</f>
        <v>Drug 7</v>
      </c>
      <c r="C39" s="44"/>
      <c r="F39" s="359"/>
      <c r="G39" s="359"/>
      <c r="H39" s="359"/>
      <c r="I39" s="359"/>
      <c r="J39" s="359"/>
      <c r="S39" s="372"/>
    </row>
    <row r="40" spans="2:19" x14ac:dyDescent="0.35">
      <c r="B40" s="44" t="str">
        <f>IF(Namedrug8="","Drug 8",Namedrug8)</f>
        <v>Drug 8</v>
      </c>
      <c r="C40" s="44"/>
      <c r="F40" s="359"/>
      <c r="G40" s="359"/>
      <c r="H40" s="359"/>
      <c r="I40" s="359"/>
      <c r="J40" s="359"/>
      <c r="S40" s="372"/>
    </row>
    <row r="41" spans="2:19" x14ac:dyDescent="0.35">
      <c r="B41" s="44" t="str">
        <f>IF(Namedrug9="","Drug 9",Namedrug9)</f>
        <v>Drug 9</v>
      </c>
      <c r="C41" s="44"/>
      <c r="F41" s="359"/>
      <c r="G41" s="359"/>
      <c r="H41" s="359"/>
      <c r="I41" s="359"/>
      <c r="J41" s="359"/>
      <c r="S41" s="372"/>
    </row>
    <row r="42" spans="2:19" x14ac:dyDescent="0.35">
      <c r="B42" s="44" t="str">
        <f>IF(Namedrug10="","Drug 10",Namedrug10)</f>
        <v>Drug 10</v>
      </c>
      <c r="C42" s="44"/>
      <c r="F42" s="359"/>
      <c r="G42" s="359"/>
      <c r="H42" s="359"/>
      <c r="I42" s="359"/>
      <c r="J42" s="359"/>
      <c r="S42" s="372"/>
    </row>
  </sheetData>
  <sheetProtection algorithmName="SHA-512" hashValue="eCe4UKmi141xQMW3cc0JgdvRWBDSZz3ltJW5nmCTcwgW9usLdlyz28AtBCog39jHUJaIBDlNonKdQLxiu4OdPg==" saltValue="mxFWtceIPiSzPYLsRNu7cA==" spinCount="100000" sheet="1" objects="1" scenarios="1" formatColumns="0" formatRows="0"/>
  <mergeCells count="2">
    <mergeCell ref="B7:I8"/>
    <mergeCell ref="D31:D32"/>
  </mergeCells>
  <conditionalFormatting sqref="F32:F42">
    <cfRule type="expression" dxfId="23" priority="2">
      <formula>Switch_Prev_Incidence="prevalence"</formula>
    </cfRule>
  </conditionalFormatting>
  <conditionalFormatting sqref="H31:J42">
    <cfRule type="expression" dxfId="22" priority="1">
      <formula>Switch_Prev_Incidence="prevalence"</formula>
    </cfRule>
  </conditionalFormatting>
  <dataValidations count="1">
    <dataValidation type="custom" allowBlank="1" showInputMessage="1" showErrorMessage="1" sqref="F16:F27 H16:Q27 F31:J42" xr:uid="{D6D425CC-D92A-440C-8630-88C0E8518EC7}">
      <formula1>ISNUMBER(F16)</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EBF6F2-2358-4CB9-AF64-2B6C3A807ED2}">
          <x14:formula1>
            <xm:f>Dropdowns!$B$7:$B$8</xm:f>
          </x14:formula1>
          <xm:sqref>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A7CC2-5C20-4EAB-A0EA-843AA8D63391}">
  <sheetPr codeName="Sheet7">
    <tabColor theme="4"/>
  </sheetPr>
  <dimension ref="B2:AF28"/>
  <sheetViews>
    <sheetView zoomScaleNormal="100" workbookViewId="0">
      <selection activeCell="B8" sqref="B8"/>
    </sheetView>
  </sheetViews>
  <sheetFormatPr defaultColWidth="8.81640625" defaultRowHeight="14.5" x14ac:dyDescent="0.35"/>
  <cols>
    <col min="1" max="1" width="8.81640625" style="43"/>
    <col min="2" max="2" width="89" style="43" customWidth="1"/>
    <col min="3" max="3" width="4.81640625" style="43" customWidth="1"/>
    <col min="4" max="4" width="49" style="43" customWidth="1"/>
    <col min="5" max="5" width="5.81640625" style="43" customWidth="1"/>
    <col min="6" max="6" width="17.26953125" style="43" customWidth="1"/>
    <col min="7" max="7" width="19.81640625" style="43" customWidth="1"/>
    <col min="8" max="8" width="19.1796875" style="43" customWidth="1"/>
    <col min="9" max="9" width="17.26953125" style="43" customWidth="1"/>
    <col min="10" max="10" width="17.7265625" style="43" customWidth="1"/>
    <col min="11" max="19" width="15" style="43" customWidth="1"/>
    <col min="20" max="21" width="12.54296875" style="43" customWidth="1"/>
    <col min="22" max="22" width="15.453125" style="43" customWidth="1"/>
    <col min="23" max="23" width="15" style="43" customWidth="1"/>
    <col min="24" max="30" width="12.54296875" style="43" customWidth="1"/>
    <col min="31" max="31" width="13.1796875" style="43" bestFit="1" customWidth="1"/>
    <col min="32" max="70" width="12.54296875" style="43" customWidth="1"/>
    <col min="71" max="16384" width="8.81640625" style="43"/>
  </cols>
  <sheetData>
    <row r="2" spans="2:32"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row>
    <row r="4" spans="2:32" ht="25.5" x14ac:dyDescent="0.55000000000000004">
      <c r="B4" s="41" t="str">
        <f>IF(Switch_CompanionDiag="Yes","Inputs - Companion Diagnostic Costs","Not applicable - proceed to next sheet")</f>
        <v>Not applicable - proceed to next sheet</v>
      </c>
    </row>
    <row r="6" spans="2:32" x14ac:dyDescent="0.35">
      <c r="B6" s="43" t="s">
        <v>201</v>
      </c>
    </row>
    <row r="7" spans="2:32" x14ac:dyDescent="0.35">
      <c r="B7" s="43" t="s">
        <v>486</v>
      </c>
    </row>
    <row r="9" spans="2:32" x14ac:dyDescent="0.35">
      <c r="B9" s="72" t="s">
        <v>9</v>
      </c>
      <c r="C9" s="45"/>
      <c r="D9" s="71" t="s">
        <v>33</v>
      </c>
      <c r="E9" s="44"/>
      <c r="F9" s="71" t="s">
        <v>185</v>
      </c>
      <c r="S9" s="72" t="s">
        <v>35</v>
      </c>
    </row>
    <row r="11" spans="2:32" ht="30" customHeight="1" x14ac:dyDescent="0.35">
      <c r="F11" s="92"/>
      <c r="H11" s="47" t="s">
        <v>42</v>
      </c>
      <c r="I11" s="47" t="s">
        <v>43</v>
      </c>
      <c r="J11" s="47" t="s">
        <v>44</v>
      </c>
      <c r="K11" s="47" t="s">
        <v>45</v>
      </c>
      <c r="L11" s="47" t="s">
        <v>46</v>
      </c>
      <c r="M11" s="47" t="s">
        <v>47</v>
      </c>
      <c r="N11" s="47" t="s">
        <v>48</v>
      </c>
      <c r="O11" s="47" t="s">
        <v>49</v>
      </c>
      <c r="P11" s="47" t="s">
        <v>50</v>
      </c>
      <c r="Q11" s="47" t="s">
        <v>51</v>
      </c>
      <c r="R11" s="47"/>
      <c r="S11" s="47"/>
      <c r="V11" s="47"/>
      <c r="W11" s="47"/>
      <c r="X11" s="47"/>
      <c r="Y11" s="47"/>
      <c r="Z11" s="47"/>
      <c r="AA11" s="47"/>
      <c r="AB11" s="47"/>
      <c r="AC11" s="47"/>
      <c r="AD11" s="47"/>
      <c r="AE11" s="47"/>
    </row>
    <row r="12" spans="2:32" x14ac:dyDescent="0.35">
      <c r="B12" s="62" t="s">
        <v>202</v>
      </c>
      <c r="D12" s="394" t="s">
        <v>203</v>
      </c>
      <c r="F12" s="92"/>
      <c r="H12" s="157">
        <f>'Inputs-Market Size'!H123</f>
        <v>0</v>
      </c>
      <c r="I12" s="157">
        <f>'Inputs-Market Size'!I123</f>
        <v>0</v>
      </c>
      <c r="J12" s="157">
        <f>'Inputs-Market Size'!J123</f>
        <v>0</v>
      </c>
      <c r="K12" s="157">
        <f>'Inputs-Market Size'!K123</f>
        <v>0</v>
      </c>
      <c r="L12" s="157">
        <f>'Inputs-Market Size'!L123</f>
        <v>0</v>
      </c>
      <c r="M12" s="157">
        <f>'Inputs-Market Size'!M123</f>
        <v>0</v>
      </c>
      <c r="N12" s="157">
        <f>'Inputs-Market Size'!N123</f>
        <v>0</v>
      </c>
      <c r="O12" s="157">
        <f>'Inputs-Market Size'!O123</f>
        <v>0</v>
      </c>
      <c r="P12" s="157">
        <f>'Inputs-Market Size'!P123</f>
        <v>0</v>
      </c>
      <c r="Q12" s="157">
        <f>'Inputs-Market Size'!Q123</f>
        <v>0</v>
      </c>
      <c r="R12" s="181"/>
      <c r="S12" s="181"/>
      <c r="T12" s="45"/>
      <c r="U12" s="93"/>
      <c r="V12" s="47"/>
      <c r="W12" s="47"/>
      <c r="X12" s="47"/>
      <c r="Y12" s="47"/>
      <c r="Z12" s="47"/>
      <c r="AA12" s="47"/>
      <c r="AB12" s="47"/>
      <c r="AC12" s="47"/>
      <c r="AD12" s="47"/>
      <c r="AE12" s="47"/>
    </row>
    <row r="13" spans="2:32" ht="15" customHeight="1" x14ac:dyDescent="0.35">
      <c r="B13" s="62" t="s">
        <v>204</v>
      </c>
      <c r="D13" s="395"/>
      <c r="E13"/>
      <c r="F13" s="95"/>
      <c r="H13" s="157">
        <f>'Inputs-Market Size'!H124</f>
        <v>0</v>
      </c>
      <c r="I13" s="157">
        <f>'Inputs-Market Size'!I124</f>
        <v>0</v>
      </c>
      <c r="J13" s="157">
        <f>'Inputs-Market Size'!J124</f>
        <v>0</v>
      </c>
      <c r="K13" s="157">
        <f>'Inputs-Market Size'!K124</f>
        <v>0</v>
      </c>
      <c r="L13" s="157">
        <f>'Inputs-Market Size'!L124</f>
        <v>0</v>
      </c>
      <c r="M13" s="157">
        <f>'Inputs-Market Size'!M124</f>
        <v>0</v>
      </c>
      <c r="N13" s="157">
        <f>'Inputs-Market Size'!N124</f>
        <v>0</v>
      </c>
      <c r="O13" s="157">
        <f>'Inputs-Market Size'!O124</f>
        <v>0</v>
      </c>
      <c r="P13" s="157">
        <f>'Inputs-Market Size'!P124</f>
        <v>0</v>
      </c>
      <c r="Q13" s="157">
        <f>'Inputs-Market Size'!Q124</f>
        <v>0</v>
      </c>
      <c r="R13" s="181"/>
      <c r="S13" s="181"/>
      <c r="T13" s="45"/>
      <c r="U13" s="93"/>
      <c r="V13" s="47"/>
      <c r="W13" s="47"/>
      <c r="X13" s="47"/>
      <c r="Y13" s="47"/>
      <c r="Z13" s="47"/>
      <c r="AA13" s="47"/>
      <c r="AB13" s="47"/>
      <c r="AC13" s="47"/>
      <c r="AD13" s="47"/>
      <c r="AE13" s="47"/>
    </row>
    <row r="14" spans="2:32" x14ac:dyDescent="0.35">
      <c r="B14" s="62" t="s">
        <v>205</v>
      </c>
      <c r="D14" s="395"/>
      <c r="E14"/>
      <c r="F14" s="95"/>
      <c r="H14" s="157">
        <f>'Inputs-Market Size'!H125</f>
        <v>0</v>
      </c>
      <c r="I14" s="157">
        <f>'Inputs-Market Size'!I125</f>
        <v>0</v>
      </c>
      <c r="J14" s="157">
        <f>'Inputs-Market Size'!J125</f>
        <v>0</v>
      </c>
      <c r="K14" s="157">
        <f>'Inputs-Market Size'!K125</f>
        <v>0</v>
      </c>
      <c r="L14" s="157">
        <f>'Inputs-Market Size'!L125</f>
        <v>0</v>
      </c>
      <c r="M14" s="157">
        <f>'Inputs-Market Size'!M125</f>
        <v>0</v>
      </c>
      <c r="N14" s="157">
        <f>'Inputs-Market Size'!N125</f>
        <v>0</v>
      </c>
      <c r="O14" s="157">
        <f>'Inputs-Market Size'!O125</f>
        <v>0</v>
      </c>
      <c r="P14" s="157">
        <f>'Inputs-Market Size'!P125</f>
        <v>0</v>
      </c>
      <c r="Q14" s="157">
        <f>'Inputs-Market Size'!Q125</f>
        <v>0</v>
      </c>
      <c r="R14" s="181"/>
      <c r="S14" s="181"/>
      <c r="T14" s="45"/>
      <c r="U14" s="93"/>
      <c r="V14" s="47"/>
      <c r="W14" s="47"/>
      <c r="X14" s="47"/>
      <c r="Y14" s="47"/>
      <c r="Z14" s="47"/>
      <c r="AA14" s="47"/>
      <c r="AB14" s="47"/>
      <c r="AC14" s="47"/>
      <c r="AD14" s="47"/>
      <c r="AE14" s="47"/>
    </row>
    <row r="15" spans="2:32" x14ac:dyDescent="0.35">
      <c r="B15" s="62" t="s">
        <v>206</v>
      </c>
      <c r="D15" s="395"/>
      <c r="E15"/>
      <c r="F15" s="95"/>
      <c r="H15" s="157">
        <f>'Inputs-Market Size'!H126</f>
        <v>0</v>
      </c>
      <c r="I15" s="157">
        <f>'Inputs-Market Size'!I126</f>
        <v>0</v>
      </c>
      <c r="J15" s="157">
        <f>'Inputs-Market Size'!J126</f>
        <v>0</v>
      </c>
      <c r="K15" s="157">
        <f>'Inputs-Market Size'!K126</f>
        <v>0</v>
      </c>
      <c r="L15" s="157">
        <f>'Inputs-Market Size'!L126</f>
        <v>0</v>
      </c>
      <c r="M15" s="157">
        <f>'Inputs-Market Size'!M126</f>
        <v>0</v>
      </c>
      <c r="N15" s="157">
        <f>'Inputs-Market Size'!N126</f>
        <v>0</v>
      </c>
      <c r="O15" s="157">
        <f>'Inputs-Market Size'!O126</f>
        <v>0</v>
      </c>
      <c r="P15" s="157">
        <f>'Inputs-Market Size'!P126</f>
        <v>0</v>
      </c>
      <c r="Q15" s="157">
        <f>'Inputs-Market Size'!Q126</f>
        <v>0</v>
      </c>
      <c r="R15" s="181"/>
      <c r="S15" s="181"/>
      <c r="T15" s="45"/>
      <c r="U15" s="93"/>
      <c r="V15" s="47"/>
      <c r="W15" s="47"/>
      <c r="X15" s="47"/>
      <c r="Y15" s="47"/>
      <c r="Z15" s="47"/>
      <c r="AA15" s="47"/>
      <c r="AB15" s="47"/>
      <c r="AC15" s="47"/>
      <c r="AD15" s="47"/>
      <c r="AE15" s="47"/>
    </row>
    <row r="16" spans="2:32" x14ac:dyDescent="0.35">
      <c r="B16" s="62" t="s">
        <v>207</v>
      </c>
      <c r="D16" s="395"/>
      <c r="E16"/>
      <c r="F16" s="95"/>
      <c r="H16" s="157">
        <f>'Inputs-Market Size'!H127</f>
        <v>0</v>
      </c>
      <c r="I16" s="157">
        <f>'Inputs-Market Size'!I127</f>
        <v>0</v>
      </c>
      <c r="J16" s="157">
        <f>'Inputs-Market Size'!J127</f>
        <v>0</v>
      </c>
      <c r="K16" s="157">
        <f>'Inputs-Market Size'!K127</f>
        <v>0</v>
      </c>
      <c r="L16" s="157">
        <f>'Inputs-Market Size'!L127</f>
        <v>0</v>
      </c>
      <c r="M16" s="157">
        <f>'Inputs-Market Size'!M127</f>
        <v>0</v>
      </c>
      <c r="N16" s="157">
        <f>'Inputs-Market Size'!N127</f>
        <v>0</v>
      </c>
      <c r="O16" s="157">
        <f>'Inputs-Market Size'!O127</f>
        <v>0</v>
      </c>
      <c r="P16" s="157">
        <f>'Inputs-Market Size'!P127</f>
        <v>0</v>
      </c>
      <c r="Q16" s="157">
        <f>'Inputs-Market Size'!Q127</f>
        <v>0</v>
      </c>
      <c r="R16" s="181"/>
      <c r="S16" s="181"/>
      <c r="T16" s="45"/>
      <c r="U16" s="93"/>
      <c r="V16" s="47"/>
      <c r="W16" s="47"/>
      <c r="X16" s="47"/>
      <c r="Y16" s="47"/>
      <c r="Z16" s="47"/>
      <c r="AA16" s="47"/>
      <c r="AB16" s="47"/>
      <c r="AC16" s="47"/>
      <c r="AD16" s="47"/>
      <c r="AE16" s="47"/>
    </row>
    <row r="17" spans="2:31" x14ac:dyDescent="0.35">
      <c r="B17" s="62" t="s">
        <v>208</v>
      </c>
      <c r="D17" s="396"/>
      <c r="E17"/>
      <c r="F17" s="95"/>
      <c r="H17" s="157">
        <f>'Inputs-Market Size'!H128</f>
        <v>0</v>
      </c>
      <c r="I17" s="157">
        <f>'Inputs-Market Size'!I128</f>
        <v>0</v>
      </c>
      <c r="J17" s="157">
        <f>'Inputs-Market Size'!J128</f>
        <v>0</v>
      </c>
      <c r="K17" s="157">
        <f>'Inputs-Market Size'!K128</f>
        <v>0</v>
      </c>
      <c r="L17" s="157">
        <f>'Inputs-Market Size'!L128</f>
        <v>0</v>
      </c>
      <c r="M17" s="157">
        <f>'Inputs-Market Size'!M128</f>
        <v>0</v>
      </c>
      <c r="N17" s="157">
        <f>'Inputs-Market Size'!N128</f>
        <v>0</v>
      </c>
      <c r="O17" s="157">
        <f>'Inputs-Market Size'!O128</f>
        <v>0</v>
      </c>
      <c r="P17" s="157">
        <f>'Inputs-Market Size'!P128</f>
        <v>0</v>
      </c>
      <c r="Q17" s="157">
        <f>'Inputs-Market Size'!Q128</f>
        <v>0</v>
      </c>
      <c r="R17" s="181"/>
      <c r="S17" s="181"/>
      <c r="T17" s="45"/>
      <c r="U17" s="93"/>
      <c r="V17" s="47"/>
      <c r="W17" s="47"/>
      <c r="X17" s="47"/>
      <c r="Y17" s="47"/>
      <c r="Z17" s="47"/>
      <c r="AA17" s="47"/>
      <c r="AB17" s="47"/>
      <c r="AC17" s="47"/>
      <c r="AD17" s="47"/>
      <c r="AE17" s="47"/>
    </row>
    <row r="18" spans="2:31" x14ac:dyDescent="0.35">
      <c r="D18" s="47"/>
      <c r="E18" s="47"/>
      <c r="F18" s="59" t="s">
        <v>57</v>
      </c>
      <c r="H18" s="95"/>
      <c r="I18" s="95"/>
      <c r="J18" s="95"/>
      <c r="K18" s="95"/>
      <c r="L18" s="95"/>
      <c r="M18" s="95"/>
      <c r="N18" s="95"/>
      <c r="O18" s="95"/>
      <c r="P18" s="95"/>
      <c r="Q18" s="95"/>
      <c r="R18" s="95"/>
      <c r="S18" s="95"/>
      <c r="T18" s="45"/>
      <c r="U18" s="93"/>
      <c r="V18" s="95"/>
      <c r="W18" s="95"/>
      <c r="X18" s="95"/>
      <c r="Y18" s="95"/>
      <c r="Z18" s="95"/>
      <c r="AA18" s="95"/>
      <c r="AB18" s="95"/>
      <c r="AC18" s="95"/>
      <c r="AD18" s="95"/>
      <c r="AE18" s="95"/>
    </row>
    <row r="19" spans="2:31" x14ac:dyDescent="0.35">
      <c r="D19" s="47"/>
      <c r="E19" s="47"/>
      <c r="F19" s="59"/>
      <c r="H19" s="95"/>
      <c r="I19" s="95"/>
      <c r="J19" s="95"/>
      <c r="K19" s="95"/>
      <c r="L19" s="95"/>
      <c r="M19" s="95"/>
      <c r="N19" s="95"/>
      <c r="O19" s="95"/>
      <c r="P19" s="95"/>
      <c r="Q19" s="95"/>
      <c r="R19" s="95"/>
      <c r="S19" s="95"/>
      <c r="T19" s="45"/>
      <c r="U19" s="93"/>
      <c r="V19" s="95"/>
      <c r="W19" s="95"/>
      <c r="X19" s="95"/>
      <c r="Y19" s="95"/>
      <c r="Z19" s="95"/>
      <c r="AA19" s="95"/>
      <c r="AB19" s="95"/>
      <c r="AC19" s="95"/>
      <c r="AD19" s="95"/>
      <c r="AE19" s="95"/>
    </row>
    <row r="20" spans="2:31" x14ac:dyDescent="0.35">
      <c r="D20" s="47"/>
      <c r="E20" s="47"/>
      <c r="F20" s="59"/>
      <c r="H20" s="95"/>
      <c r="I20" s="95"/>
      <c r="J20" s="95"/>
      <c r="K20" s="95"/>
      <c r="L20" s="95"/>
      <c r="M20" s="95"/>
      <c r="N20" s="95"/>
      <c r="O20" s="95"/>
      <c r="P20" s="95"/>
      <c r="Q20" s="95"/>
      <c r="R20" s="95"/>
      <c r="S20" s="95"/>
      <c r="T20" s="45"/>
      <c r="U20" s="93"/>
      <c r="V20" s="65">
        <f>'Inputs-Market Size'!U68</f>
        <v>0</v>
      </c>
      <c r="W20" s="65">
        <f>'Inputs-Market Size'!V68</f>
        <v>0</v>
      </c>
      <c r="X20" s="65">
        <f>'Inputs-Market Size'!W68</f>
        <v>0</v>
      </c>
      <c r="Y20" s="65">
        <f>'Inputs-Market Size'!X68</f>
        <v>0</v>
      </c>
      <c r="Z20" s="65">
        <f>'Inputs-Market Size'!Y68</f>
        <v>0</v>
      </c>
      <c r="AA20" s="65">
        <f>'Inputs-Market Size'!Z68</f>
        <v>0</v>
      </c>
      <c r="AB20" s="65">
        <f>'Inputs-Market Size'!AA68</f>
        <v>0</v>
      </c>
      <c r="AC20" s="65">
        <f>'Inputs-Market Size'!AB68</f>
        <v>0</v>
      </c>
      <c r="AD20" s="65">
        <f>'Inputs-Market Size'!AC68</f>
        <v>0</v>
      </c>
      <c r="AE20" s="65">
        <f>'Inputs-Market Size'!AD68</f>
        <v>0</v>
      </c>
    </row>
    <row r="21" spans="2:31" x14ac:dyDescent="0.35">
      <c r="B21" s="43" t="str">
        <f>CONCATENATE("In year 1 what % of patients eligible for testing will be tested if ",IF(Name_DUR="","Drug Under Review",Name_DUR), " is not funded")</f>
        <v>In year 1 what % of patients eligible for testing will be tested if Drug Under Review is not funded</v>
      </c>
      <c r="D21" s="92"/>
      <c r="F21" s="292"/>
      <c r="H21" s="292"/>
      <c r="I21" s="292"/>
      <c r="J21" s="292"/>
      <c r="K21" s="292"/>
      <c r="L21" s="292"/>
      <c r="M21" s="292"/>
      <c r="N21" s="292"/>
      <c r="O21" s="292"/>
      <c r="P21" s="292"/>
      <c r="Q21" s="292"/>
      <c r="R21" s="95"/>
      <c r="S21" s="295"/>
      <c r="T21" s="45"/>
      <c r="U21" s="93"/>
      <c r="V21" s="168">
        <f t="shared" ref="V21:AE25" si="0">IF(Switch_Testing="No",0%,IF(ISBLANK(H21)=TRUE,$F21,H21))</f>
        <v>0</v>
      </c>
      <c r="W21" s="168">
        <f t="shared" si="0"/>
        <v>0</v>
      </c>
      <c r="X21" s="168">
        <f t="shared" si="0"/>
        <v>0</v>
      </c>
      <c r="Y21" s="168">
        <f t="shared" si="0"/>
        <v>0</v>
      </c>
      <c r="Z21" s="168">
        <f t="shared" si="0"/>
        <v>0</v>
      </c>
      <c r="AA21" s="168">
        <f t="shared" si="0"/>
        <v>0</v>
      </c>
      <c r="AB21" s="168">
        <f t="shared" si="0"/>
        <v>0</v>
      </c>
      <c r="AC21" s="168">
        <f t="shared" si="0"/>
        <v>0</v>
      </c>
      <c r="AD21" s="168">
        <f t="shared" si="0"/>
        <v>0</v>
      </c>
      <c r="AE21" s="168">
        <f t="shared" si="0"/>
        <v>0</v>
      </c>
    </row>
    <row r="22" spans="2:31" x14ac:dyDescent="0.35">
      <c r="B22" s="43" t="str">
        <f>CONCATENATE("In year 2 what % of patients eligible for testing will be tested if ",IF(Name_DUR="","Drug Under Review",Name_DUR), " is not funded")</f>
        <v>In year 2 what % of patients eligible for testing will be tested if Drug Under Review is not funded</v>
      </c>
      <c r="D22" s="92"/>
      <c r="F22" s="292"/>
      <c r="H22" s="292"/>
      <c r="I22" s="292"/>
      <c r="J22" s="292"/>
      <c r="K22" s="292"/>
      <c r="L22" s="292"/>
      <c r="M22" s="292"/>
      <c r="N22" s="292"/>
      <c r="O22" s="292"/>
      <c r="P22" s="292"/>
      <c r="Q22" s="292"/>
      <c r="R22" s="95"/>
      <c r="S22" s="295"/>
      <c r="T22" s="45"/>
      <c r="U22" s="93"/>
      <c r="V22" s="168">
        <f t="shared" si="0"/>
        <v>0</v>
      </c>
      <c r="W22" s="168">
        <f t="shared" si="0"/>
        <v>0</v>
      </c>
      <c r="X22" s="168">
        <f t="shared" si="0"/>
        <v>0</v>
      </c>
      <c r="Y22" s="168">
        <f t="shared" si="0"/>
        <v>0</v>
      </c>
      <c r="Z22" s="168">
        <f t="shared" si="0"/>
        <v>0</v>
      </c>
      <c r="AA22" s="168">
        <f t="shared" si="0"/>
        <v>0</v>
      </c>
      <c r="AB22" s="168">
        <f t="shared" si="0"/>
        <v>0</v>
      </c>
      <c r="AC22" s="168">
        <f t="shared" si="0"/>
        <v>0</v>
      </c>
      <c r="AD22" s="168">
        <f t="shared" si="0"/>
        <v>0</v>
      </c>
      <c r="AE22" s="168">
        <f t="shared" si="0"/>
        <v>0</v>
      </c>
    </row>
    <row r="23" spans="2:31" x14ac:dyDescent="0.35">
      <c r="B23" s="43" t="str">
        <f>CONCATENATE("In year 3 what % of patients eligible for testing will be tested if ",IF(Name_DUR="","Drug Under Review",Name_DUR), " is not funded")</f>
        <v>In year 3 what % of patients eligible for testing will be tested if Drug Under Review is not funded</v>
      </c>
      <c r="D23" s="92"/>
      <c r="F23" s="292"/>
      <c r="H23" s="292"/>
      <c r="I23" s="292"/>
      <c r="J23" s="292"/>
      <c r="K23" s="292"/>
      <c r="L23" s="292"/>
      <c r="M23" s="292"/>
      <c r="N23" s="292"/>
      <c r="O23" s="292"/>
      <c r="P23" s="292"/>
      <c r="Q23" s="292"/>
      <c r="R23" s="95"/>
      <c r="S23" s="295"/>
      <c r="T23" s="45"/>
      <c r="U23" s="93"/>
      <c r="V23" s="168">
        <f t="shared" si="0"/>
        <v>0</v>
      </c>
      <c r="W23" s="168">
        <f t="shared" si="0"/>
        <v>0</v>
      </c>
      <c r="X23" s="168">
        <f t="shared" si="0"/>
        <v>0</v>
      </c>
      <c r="Y23" s="168">
        <f t="shared" si="0"/>
        <v>0</v>
      </c>
      <c r="Z23" s="168">
        <f t="shared" si="0"/>
        <v>0</v>
      </c>
      <c r="AA23" s="168">
        <f t="shared" si="0"/>
        <v>0</v>
      </c>
      <c r="AB23" s="168">
        <f t="shared" si="0"/>
        <v>0</v>
      </c>
      <c r="AC23" s="168">
        <f t="shared" si="0"/>
        <v>0</v>
      </c>
      <c r="AD23" s="168">
        <f t="shared" si="0"/>
        <v>0</v>
      </c>
      <c r="AE23" s="168">
        <f t="shared" si="0"/>
        <v>0</v>
      </c>
    </row>
    <row r="24" spans="2:31" x14ac:dyDescent="0.35">
      <c r="B24" s="43" t="str">
        <f>CONCATENATE("In year 4 (if applicable) what % of patients eligible for testing will be tested if ",IF(Name_DUR="","Drug Under Review",Name_DUR), " is not funded")</f>
        <v>In year 4 (if applicable) what % of patients eligible for testing will be tested if Drug Under Review is not funded</v>
      </c>
      <c r="D24" s="92"/>
      <c r="F24" s="292"/>
      <c r="H24" s="292"/>
      <c r="I24" s="292"/>
      <c r="J24" s="292"/>
      <c r="K24" s="292"/>
      <c r="L24" s="292"/>
      <c r="M24" s="292"/>
      <c r="N24" s="292"/>
      <c r="O24" s="292"/>
      <c r="P24" s="292"/>
      <c r="Q24" s="292"/>
      <c r="R24" s="95"/>
      <c r="S24" s="295"/>
      <c r="T24" s="45"/>
      <c r="U24" s="93"/>
      <c r="V24" s="168">
        <f t="shared" si="0"/>
        <v>0</v>
      </c>
      <c r="W24" s="168">
        <f t="shared" si="0"/>
        <v>0</v>
      </c>
      <c r="X24" s="168">
        <f t="shared" si="0"/>
        <v>0</v>
      </c>
      <c r="Y24" s="168">
        <f t="shared" si="0"/>
        <v>0</v>
      </c>
      <c r="Z24" s="168">
        <f t="shared" si="0"/>
        <v>0</v>
      </c>
      <c r="AA24" s="168">
        <f t="shared" si="0"/>
        <v>0</v>
      </c>
      <c r="AB24" s="168">
        <f t="shared" si="0"/>
        <v>0</v>
      </c>
      <c r="AC24" s="168">
        <f t="shared" si="0"/>
        <v>0</v>
      </c>
      <c r="AD24" s="168">
        <f t="shared" si="0"/>
        <v>0</v>
      </c>
      <c r="AE24" s="168">
        <f t="shared" si="0"/>
        <v>0</v>
      </c>
    </row>
    <row r="25" spans="2:31" x14ac:dyDescent="0.35">
      <c r="B25" s="43" t="str">
        <f>CONCATENATE("In year 5 (if applicable) what % of patients eligible for testing will be tested if ",IF(Name_DUR="","Drug Under Review",Name_DUR), " is not funded")</f>
        <v>In year 5 (if applicable) what % of patients eligible for testing will be tested if Drug Under Review is not funded</v>
      </c>
      <c r="D25" s="92"/>
      <c r="F25" s="292"/>
      <c r="H25" s="292"/>
      <c r="I25" s="292"/>
      <c r="J25" s="292"/>
      <c r="K25" s="292"/>
      <c r="L25" s="292"/>
      <c r="M25" s="292"/>
      <c r="N25" s="292"/>
      <c r="O25" s="292"/>
      <c r="P25" s="292"/>
      <c r="Q25" s="292"/>
      <c r="R25" s="95"/>
      <c r="S25" s="295"/>
      <c r="T25" s="45"/>
      <c r="U25" s="93"/>
      <c r="V25" s="168">
        <f t="shared" si="0"/>
        <v>0</v>
      </c>
      <c r="W25" s="168">
        <f t="shared" si="0"/>
        <v>0</v>
      </c>
      <c r="X25" s="168">
        <f t="shared" si="0"/>
        <v>0</v>
      </c>
      <c r="Y25" s="168">
        <f t="shared" si="0"/>
        <v>0</v>
      </c>
      <c r="Z25" s="168">
        <f t="shared" si="0"/>
        <v>0</v>
      </c>
      <c r="AA25" s="168">
        <f t="shared" si="0"/>
        <v>0</v>
      </c>
      <c r="AB25" s="168">
        <f t="shared" si="0"/>
        <v>0</v>
      </c>
      <c r="AC25" s="168">
        <f t="shared" si="0"/>
        <v>0</v>
      </c>
      <c r="AD25" s="168">
        <f t="shared" si="0"/>
        <v>0</v>
      </c>
      <c r="AE25" s="168">
        <f t="shared" si="0"/>
        <v>0</v>
      </c>
    </row>
    <row r="26" spans="2:31" x14ac:dyDescent="0.35">
      <c r="R26" s="95"/>
      <c r="S26" s="95"/>
    </row>
    <row r="27" spans="2:31" x14ac:dyDescent="0.35">
      <c r="B27" s="43" t="s">
        <v>209</v>
      </c>
      <c r="C27" s="75"/>
      <c r="D27" s="92"/>
      <c r="E27" s="75"/>
      <c r="F27" s="358"/>
      <c r="G27" s="75"/>
      <c r="H27" s="358"/>
      <c r="I27" s="358"/>
      <c r="J27" s="358"/>
      <c r="K27" s="358"/>
      <c r="L27" s="358"/>
      <c r="M27" s="358"/>
      <c r="N27" s="358"/>
      <c r="O27" s="358"/>
      <c r="P27" s="358"/>
      <c r="Q27" s="358"/>
      <c r="R27" s="95"/>
      <c r="S27" s="295"/>
      <c r="T27" s="45"/>
      <c r="U27" s="93"/>
      <c r="V27" s="94">
        <f t="shared" ref="V27" si="1">IF($F27=0,IF(H27=0,0,H27),IF(H27&gt;0,H27,$F27))</f>
        <v>0</v>
      </c>
      <c r="W27" s="94">
        <f t="shared" ref="W27:AE27" si="2">IF($F27=0,IF(I27=0,0,I27),IF(I27&gt;0,I27,$F27))</f>
        <v>0</v>
      </c>
      <c r="X27" s="94">
        <f t="shared" si="2"/>
        <v>0</v>
      </c>
      <c r="Y27" s="94">
        <f t="shared" si="2"/>
        <v>0</v>
      </c>
      <c r="Z27" s="94">
        <f t="shared" si="2"/>
        <v>0</v>
      </c>
      <c r="AA27" s="94">
        <f t="shared" si="2"/>
        <v>0</v>
      </c>
      <c r="AB27" s="94">
        <f t="shared" si="2"/>
        <v>0</v>
      </c>
      <c r="AC27" s="94">
        <f t="shared" si="2"/>
        <v>0</v>
      </c>
      <c r="AD27" s="94">
        <f t="shared" si="2"/>
        <v>0</v>
      </c>
      <c r="AE27" s="94">
        <f t="shared" si="2"/>
        <v>0</v>
      </c>
    </row>
    <row r="28" spans="2:31" x14ac:dyDescent="0.35">
      <c r="R28" s="95"/>
      <c r="S28" s="95"/>
    </row>
  </sheetData>
  <sheetProtection algorithmName="SHA-512" hashValue="0baAz9aywkWoN9LpbiYS9fdff9xDs7yr7AwS9iLdu282T+at0gVd1kz+75R3gAJLeXSG3o82QFInefFzblCdnA==" saltValue="5MbtE+hyIIwD13EFd+3qkA==" spinCount="100000" sheet="1" objects="1" scenarios="1" formatColumns="0" formatRows="0"/>
  <mergeCells count="1">
    <mergeCell ref="D12:D17"/>
  </mergeCells>
  <phoneticPr fontId="5" type="noConversion"/>
  <dataValidations count="2">
    <dataValidation type="custom" allowBlank="1" showInputMessage="1" showErrorMessage="1" sqref="F27 H27:Q27 H12:S17" xr:uid="{E7575A88-D3A6-4FD2-A136-D5C45EE91D96}">
      <formula1>ISNUMBER(F12)</formula1>
    </dataValidation>
    <dataValidation type="decimal" allowBlank="1" showInputMessage="1" showErrorMessage="1" sqref="F21:F26 H21:Q26" xr:uid="{EDBE04BE-3AF6-47C3-83CF-57B715111A45}">
      <formula1>0</formula1>
      <formula2>1</formula2>
    </dataValidation>
  </dataValidations>
  <pageMargins left="0.7" right="0.7" top="0.75" bottom="0.75" header="0.3" footer="0.3"/>
  <pageSetup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2" id="{F3D26A31-636C-4C47-9D62-39BFEB7E793D}">
            <xm:f>'Inputs-Market Size'!$F$34="No"</xm:f>
            <x14:dxf>
              <font>
                <color theme="0"/>
              </font>
              <fill>
                <patternFill>
                  <bgColor theme="0"/>
                </patternFill>
              </fill>
              <border>
                <left/>
                <right/>
                <top/>
                <bottom/>
                <vertical/>
                <horizontal/>
              </border>
            </x14:dxf>
          </x14:cfRule>
          <xm:sqref>B9:AH28</xm:sqref>
        </x14:conditionalFormatting>
        <x14:conditionalFormatting xmlns:xm="http://schemas.microsoft.com/office/excel/2006/main">
          <x14:cfRule type="expression" priority="1" id="{77EA28CC-CF35-4596-B56F-AC2832D8DB07}">
            <xm:f>'Inputs-Market Size'!$F$34="No"</xm:f>
            <x14:dxf>
              <font>
                <color theme="0"/>
              </font>
              <fill>
                <patternFill>
                  <bgColor theme="0"/>
                </patternFill>
              </fill>
              <border>
                <left/>
                <right/>
                <top/>
                <bottom/>
                <vertical/>
                <horizontal/>
              </border>
            </x14:dxf>
          </x14:cfRule>
          <xm:sqref>B6:F8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869EE-5077-46BF-A7BD-5CBD1F575ABC}">
  <sheetPr codeName="Sheet24">
    <tabColor theme="4" tint="-0.499984740745262"/>
  </sheetPr>
  <dimension ref="B2:AE88"/>
  <sheetViews>
    <sheetView zoomScaleNormal="100" workbookViewId="0">
      <selection activeCell="B12" sqref="B12"/>
    </sheetView>
  </sheetViews>
  <sheetFormatPr defaultColWidth="8.81640625" defaultRowHeight="14.5" x14ac:dyDescent="0.35"/>
  <cols>
    <col min="1" max="1" width="8.81640625" style="43" customWidth="1"/>
    <col min="2" max="2" width="30.54296875" style="43" bestFit="1" customWidth="1"/>
    <col min="3" max="3" width="31.54296875" style="43" customWidth="1"/>
    <col min="4" max="7" width="18.7265625" style="43" customWidth="1"/>
    <col min="8" max="9" width="18.7265625" style="43" hidden="1" customWidth="1"/>
    <col min="10" max="10" width="24.7265625" style="43" customWidth="1"/>
    <col min="11" max="11" width="8.81640625" style="43" customWidth="1"/>
    <col min="12" max="12" width="26.1796875" style="43" bestFit="1" customWidth="1"/>
    <col min="13" max="16" width="18.7265625" style="43" customWidth="1"/>
    <col min="17" max="18" width="18.7265625" style="43" hidden="1" customWidth="1"/>
    <col min="19" max="19" width="24.7265625" style="43" customWidth="1"/>
    <col min="20" max="703" width="8.81640625" style="43" customWidth="1"/>
    <col min="704" max="16384" width="8.81640625" style="43"/>
  </cols>
  <sheetData>
    <row r="2" spans="2:31" ht="4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row>
    <row r="4" spans="2:31" ht="25.5" x14ac:dyDescent="0.55000000000000004">
      <c r="B4" s="41" t="s">
        <v>210</v>
      </c>
    </row>
    <row r="6" spans="2:31" x14ac:dyDescent="0.35">
      <c r="B6" s="43" t="s">
        <v>487</v>
      </c>
      <c r="C6" s="288" t="s">
        <v>118</v>
      </c>
    </row>
    <row r="8" spans="2:31" x14ac:dyDescent="0.35">
      <c r="B8" s="43" t="s">
        <v>488</v>
      </c>
      <c r="C8" s="288" t="s">
        <v>212</v>
      </c>
    </row>
    <row r="9" spans="2:31" x14ac:dyDescent="0.35">
      <c r="B9" s="43" t="s">
        <v>489</v>
      </c>
      <c r="C9" s="288" t="s">
        <v>213</v>
      </c>
    </row>
    <row r="10" spans="2:31" x14ac:dyDescent="0.35">
      <c r="B10" s="43" t="s">
        <v>490</v>
      </c>
      <c r="C10" s="288" t="s">
        <v>213</v>
      </c>
    </row>
    <row r="11" spans="2:31" x14ac:dyDescent="0.35">
      <c r="B11" s="43" t="s">
        <v>491</v>
      </c>
      <c r="C11" s="288" t="s">
        <v>213</v>
      </c>
    </row>
    <row r="13" spans="2:31" x14ac:dyDescent="0.35">
      <c r="C13" s="100" t="s">
        <v>214</v>
      </c>
      <c r="D13" s="102"/>
      <c r="E13" s="102"/>
      <c r="F13" s="102"/>
      <c r="G13" s="102"/>
      <c r="H13" s="102"/>
      <c r="I13" s="42"/>
      <c r="J13" s="102"/>
      <c r="K13" s="102"/>
      <c r="L13" s="102"/>
      <c r="M13" s="102"/>
      <c r="N13" s="102"/>
      <c r="O13" s="102"/>
      <c r="P13" s="102"/>
      <c r="Q13" s="102"/>
      <c r="R13" s="102"/>
      <c r="S13" s="102"/>
      <c r="T13" s="102"/>
    </row>
    <row r="15" spans="2:31" x14ac:dyDescent="0.35">
      <c r="D15" s="91" t="s">
        <v>105</v>
      </c>
      <c r="E15" s="91" t="s">
        <v>106</v>
      </c>
      <c r="F15" s="91" t="s">
        <v>107</v>
      </c>
      <c r="G15" s="91" t="s">
        <v>108</v>
      </c>
      <c r="H15" s="91" t="s">
        <v>109</v>
      </c>
      <c r="I15" s="91" t="s">
        <v>110</v>
      </c>
      <c r="J15" s="110" t="str">
        <f>CONCATENATE("Total across ", Switch_TH," Years")</f>
        <v>Total across  Years</v>
      </c>
    </row>
    <row r="16" spans="2:31" x14ac:dyDescent="0.35">
      <c r="C16" s="43" t="s">
        <v>215</v>
      </c>
      <c r="D16" s="107">
        <f>D53</f>
        <v>0</v>
      </c>
      <c r="E16" s="107">
        <f t="shared" ref="E16:I16" si="0">E53</f>
        <v>0</v>
      </c>
      <c r="F16" s="107">
        <f t="shared" si="0"/>
        <v>0</v>
      </c>
      <c r="G16" s="107">
        <f t="shared" si="0"/>
        <v>0</v>
      </c>
      <c r="H16" s="107">
        <f t="shared" si="0"/>
        <v>0</v>
      </c>
      <c r="I16" s="107">
        <f t="shared" si="0"/>
        <v>0</v>
      </c>
      <c r="J16" s="109">
        <f>SUM(E16:I16)</f>
        <v>0</v>
      </c>
    </row>
    <row r="17" spans="2:20" x14ac:dyDescent="0.35">
      <c r="C17" s="43" t="s">
        <v>216</v>
      </c>
      <c r="D17" s="107">
        <f>M53</f>
        <v>0</v>
      </c>
      <c r="E17" s="107">
        <f t="shared" ref="E17:I17" si="1">N53</f>
        <v>0</v>
      </c>
      <c r="F17" s="107">
        <f t="shared" si="1"/>
        <v>0</v>
      </c>
      <c r="G17" s="107">
        <f t="shared" si="1"/>
        <v>0</v>
      </c>
      <c r="H17" s="107">
        <f t="shared" si="1"/>
        <v>0</v>
      </c>
      <c r="I17" s="107">
        <f t="shared" si="1"/>
        <v>0</v>
      </c>
      <c r="J17" s="109">
        <f>SUM(E17:I17)</f>
        <v>0</v>
      </c>
    </row>
    <row r="18" spans="2:20" s="48" customFormat="1" x14ac:dyDescent="0.35">
      <c r="C18" s="48" t="s">
        <v>217</v>
      </c>
      <c r="D18" s="370">
        <f>D17-D16</f>
        <v>0</v>
      </c>
      <c r="E18" s="370">
        <f t="shared" ref="E18:I18" si="2">E17-E16</f>
        <v>0</v>
      </c>
      <c r="F18" s="370">
        <f t="shared" si="2"/>
        <v>0</v>
      </c>
      <c r="G18" s="370">
        <f t="shared" si="2"/>
        <v>0</v>
      </c>
      <c r="H18" s="370">
        <f t="shared" si="2"/>
        <v>0</v>
      </c>
      <c r="I18" s="370">
        <f t="shared" si="2"/>
        <v>0</v>
      </c>
      <c r="J18" s="111">
        <f t="shared" ref="J18" si="3">SUM(E18:I18)</f>
        <v>0</v>
      </c>
    </row>
    <row r="19" spans="2:20" x14ac:dyDescent="0.35">
      <c r="C19" s="45" t="s">
        <v>218</v>
      </c>
    </row>
    <row r="20" spans="2:20" x14ac:dyDescent="0.35">
      <c r="C20" s="45"/>
    </row>
    <row r="21" spans="2:20" x14ac:dyDescent="0.35">
      <c r="C21" s="100" t="s">
        <v>219</v>
      </c>
      <c r="D21" s="102"/>
      <c r="E21" s="102"/>
      <c r="F21" s="102"/>
      <c r="G21" s="102"/>
      <c r="H21" s="102"/>
      <c r="I21" s="42"/>
      <c r="J21" s="102"/>
      <c r="K21" s="102"/>
      <c r="L21" s="102"/>
      <c r="M21" s="102"/>
      <c r="N21" s="102"/>
      <c r="O21" s="102"/>
      <c r="P21" s="102"/>
      <c r="Q21" s="102"/>
      <c r="R21" s="102"/>
      <c r="S21" s="102"/>
      <c r="T21" s="102"/>
    </row>
    <row r="22" spans="2:20" x14ac:dyDescent="0.35">
      <c r="B22" s="48"/>
      <c r="C22" s="48"/>
      <c r="D22" s="48"/>
      <c r="E22" s="48"/>
      <c r="F22" s="48"/>
      <c r="G22" s="48"/>
      <c r="H22" s="48"/>
      <c r="J22" s="48"/>
      <c r="K22" s="48"/>
      <c r="L22" s="48"/>
      <c r="M22" s="48"/>
      <c r="N22" s="48"/>
      <c r="O22" s="48"/>
      <c r="P22" s="48"/>
      <c r="Q22" s="48"/>
    </row>
    <row r="23" spans="2:20" x14ac:dyDescent="0.35">
      <c r="C23" s="106" t="s">
        <v>149</v>
      </c>
      <c r="D23" s="91" t="s">
        <v>105</v>
      </c>
      <c r="E23" s="91" t="s">
        <v>106</v>
      </c>
      <c r="F23" s="91" t="s">
        <v>107</v>
      </c>
      <c r="G23" s="91" t="s">
        <v>108</v>
      </c>
      <c r="H23" s="91" t="s">
        <v>109</v>
      </c>
      <c r="I23" s="91" t="s">
        <v>110</v>
      </c>
      <c r="L23" s="106" t="s">
        <v>216</v>
      </c>
      <c r="M23" s="91" t="s">
        <v>105</v>
      </c>
      <c r="N23" s="91" t="s">
        <v>106</v>
      </c>
      <c r="O23" s="91" t="s">
        <v>107</v>
      </c>
      <c r="P23" s="91" t="s">
        <v>108</v>
      </c>
      <c r="Q23" s="91" t="s">
        <v>109</v>
      </c>
      <c r="R23" s="91" t="s">
        <v>110</v>
      </c>
    </row>
    <row r="24" spans="2:20" x14ac:dyDescent="0.35">
      <c r="C24" s="103" t="str">
        <f>IF(Name_DUR="","Drug Under Review",Name_DUR)</f>
        <v>Drug Under Review</v>
      </c>
      <c r="D24" s="104">
        <f>IF($C$6="British Columbia",'British Columbia'!K332,
IF($C$6="Alberta",Alberta!K332,
IF($C$6="Saskatchewan",Saskatchewan!K332,
IF($C$6="Manitoba",Manitoba!K332,
IF($C$6="Ontario",Ontario!K332,
IF($C$6="New Brunswick",'New Brunswick'!K332,
IF($C$6="Nova Scotia",'Nova Scotia'!K332,
IF($C$6="Newfoundland and Labrador",'Newfoundland and Labrador'!K332,
IF($C$6="Prince Edward Island",'Prince Edward Island'!K332,
IF($C$6="NIHB",NIHB!K332,
SUM('British Columbia'!K332,
Alberta!K332,
Saskatchewan!K332,
Manitoba!K332,
Ontario!K332,
'New Brunswick'!K332,
'Nova Scotia'!K332,
'Newfoundland and Labrador'!K332,
'Prince Edward Island'!K332,
NIHB!K332,
)
))))))))))</f>
        <v>0</v>
      </c>
      <c r="E24" s="104">
        <f>IF($C$6="British Columbia",'British Columbia'!L332,
IF($C$6="Alberta",Alberta!L332,
IF($C$6="Saskatchewan",Saskatchewan!L332,
IF($C$6="Manitoba",Manitoba!L332,
IF($C$6="Ontario",Ontario!L332,
IF($C$6="New Brunswick",'New Brunswick'!L332,
IF($C$6="Nova Scotia",'Nova Scotia'!L332,
IF($C$6="Newfoundland and Labrador",'Newfoundland and Labrador'!L332,
IF($C$6="Prince Edward Island",'Prince Edward Island'!L332,
IF($C$6="NIHB",NIHB!L332,
SUM('British Columbia'!L332,
Alberta!L332,
Saskatchewan!L332,
Manitoba!L332,
Ontario!L332,
'New Brunswick'!L332,
'Nova Scotia'!L332,
'Newfoundland and Labrador'!L332,
'Prince Edward Island'!L332,
NIHB!L332,
)
))))))))))</f>
        <v>0</v>
      </c>
      <c r="F24" s="104">
        <f>IF($C$6="British Columbia",'British Columbia'!M332,
IF($C$6="Alberta",Alberta!M332,
IF($C$6="Saskatchewan",Saskatchewan!M332,
IF($C$6="Manitoba",Manitoba!M332,
IF($C$6="Ontario",Ontario!M332,
IF($C$6="New Brunswick",'New Brunswick'!M332,
IF($C$6="Nova Scotia",'Nova Scotia'!M332,
IF($C$6="Newfoundland and Labrador",'Newfoundland and Labrador'!M332,
IF($C$6="Prince Edward Island",'Prince Edward Island'!M332,
IF($C$6="NIHB",NIHB!M332,
SUM('British Columbia'!M332,
Alberta!M332,
Saskatchewan!M332,
Manitoba!M332,
Ontario!M332,
'New Brunswick'!M332,
'Nova Scotia'!M332,
'Newfoundland and Labrador'!M332,
'Prince Edward Island'!M332,
NIHB!M332,
)
))))))))))</f>
        <v>0</v>
      </c>
      <c r="G24" s="104">
        <f>IF($C$6="British Columbia",'British Columbia'!N332,
IF($C$6="Alberta",Alberta!N332,
IF($C$6="Saskatchewan",Saskatchewan!N332,
IF($C$6="Manitoba",Manitoba!N332,
IF($C$6="Ontario",Ontario!N332,
IF($C$6="New Brunswick",'New Brunswick'!N332,
IF($C$6="Nova Scotia",'Nova Scotia'!N332,
IF($C$6="Newfoundland and Labrador",'Newfoundland and Labrador'!N332,
IF($C$6="Prince Edward Island",'Prince Edward Island'!N332,
IF($C$6="NIHB",NIHB!N332,
SUM('British Columbia'!N332,
Alberta!N332,
Saskatchewan!N332,
Manitoba!N332,
Ontario!N332,
'New Brunswick'!N332,
'Nova Scotia'!N332,
'Newfoundland and Labrador'!N332,
'Prince Edward Island'!N332,
NIHB!N332,
)
))))))))))</f>
        <v>0</v>
      </c>
      <c r="H24" s="104">
        <f>IF($C$6="British Columbia",'British Columbia'!O332,
IF($C$6="Alberta",Alberta!O332,
IF($C$6="Saskatchewan",Saskatchewan!O332,
IF($C$6="Manitoba",Manitoba!O332,
IF($C$6="Ontario",Ontario!O332,
IF($C$6="New Brunswick",'New Brunswick'!O332,
IF($C$6="Nova Scotia",'Nova Scotia'!O332,
IF($C$6="Newfoundland and Labrador",'Newfoundland and Labrador'!O332,
IF($C$6="Prince Edward Island",'Prince Edward Island'!O332,
IF($C$6="NIHB",NIHB!O332,
SUM('British Columbia'!O332,
Alberta!O332,
Saskatchewan!O332,
Manitoba!O332,
Ontario!O332,
'New Brunswick'!O332,
'Nova Scotia'!O332,
'Newfoundland and Labrador'!O332,
'Prince Edward Island'!O332,
NIHB!O332,
)
))))))))))</f>
        <v>0</v>
      </c>
      <c r="I24" s="104">
        <f>IF($C$6="British Columbia",'British Columbia'!P332,
IF($C$6="Alberta",Alberta!P332,
IF($C$6="Saskatchewan",Saskatchewan!P332,
IF($C$6="Manitoba",Manitoba!P332,
IF($C$6="Ontario",Ontario!P332,
IF($C$6="New Brunswick",'New Brunswick'!P332,
IF($C$6="Nova Scotia",'Nova Scotia'!P332,
IF($C$6="Newfoundland and Labrador",'Newfoundland and Labrador'!P332,
IF($C$6="Prince Edward Island",'Prince Edward Island'!P332,
IF($C$6="NIHB",NIHB!P332,
SUM('British Columbia'!P332,
Alberta!P332,
Saskatchewan!P332,
Manitoba!P332,
Ontario!P332,
'New Brunswick'!P332,
'Nova Scotia'!P332,
'Newfoundland and Labrador'!P332,
'Prince Edward Island'!P332,
NIHB!P332,
)
))))))))))</f>
        <v>0</v>
      </c>
      <c r="L24" s="103" t="str">
        <f>IF(Name_DUR="","Drug Under Review",Name_DUR)</f>
        <v>Drug Under Review</v>
      </c>
      <c r="M24" s="104">
        <f>IF($C$6="British Columbia",'British Columbia'!S332,
IF($C$6="Alberta",Alberta!S332,
IF($C$6="Saskatchewan",Saskatchewan!S332,
IF($C$6="Manitoba",Manitoba!S332,
IF($C$6="Ontario",Ontario!S332,
IF($C$6="New Brunswick",'New Brunswick'!S332,
IF($C$6="Nova Scotia",'Nova Scotia'!S332,
IF($C$6="Newfoundland and Labrador",'Newfoundland and Labrador'!S332,
IF($C$6="Prince Edward Island",'Prince Edward Island'!S332,
IF($C$6="NIHB",NIHB!S332,
SUM('British Columbia'!S332,
Alberta!S332,
Saskatchewan!S332,
Manitoba!S332,
Ontario!S332,
'New Brunswick'!S332,
'Nova Scotia'!S332,
'Newfoundland and Labrador'!S332,
'Prince Edward Island'!S332,
NIHB!S332,
)
))))))))))</f>
        <v>0</v>
      </c>
      <c r="N24" s="104">
        <f>IF($C$6="British Columbia",'British Columbia'!T332,
IF($C$6="Alberta",Alberta!T332,
IF($C$6="Saskatchewan",Saskatchewan!T332,
IF($C$6="Manitoba",Manitoba!T332,
IF($C$6="Ontario",Ontario!T332,
IF($C$6="New Brunswick",'New Brunswick'!T332,
IF($C$6="Nova Scotia",'Nova Scotia'!T332,
IF($C$6="Newfoundland and Labrador",'Newfoundland and Labrador'!T332,
IF($C$6="Prince Edward Island",'Prince Edward Island'!T332,
IF($C$6="NIHB",NIHB!T332,
SUM('British Columbia'!T332,
Alberta!T332,
Saskatchewan!T332,
Manitoba!T332,
Ontario!T332,
'New Brunswick'!T332,
'Nova Scotia'!T332,
'Newfoundland and Labrador'!T332,
'Prince Edward Island'!T332,
NIHB!T332,
)
))))))))))</f>
        <v>0</v>
      </c>
      <c r="O24" s="104">
        <f>IF($C$6="British Columbia",'British Columbia'!U332,
IF($C$6="Alberta",Alberta!U332,
IF($C$6="Saskatchewan",Saskatchewan!U332,
IF($C$6="Manitoba",Manitoba!U332,
IF($C$6="Ontario",Ontario!U332,
IF($C$6="New Brunswick",'New Brunswick'!U332,
IF($C$6="Nova Scotia",'Nova Scotia'!U332,
IF($C$6="Newfoundland and Labrador",'Newfoundland and Labrador'!U332,
IF($C$6="Prince Edward Island",'Prince Edward Island'!U332,
IF($C$6="NIHB",NIHB!U332,
SUM('British Columbia'!U332,
Alberta!U332,
Saskatchewan!U332,
Manitoba!U332,
Ontario!U332,
'New Brunswick'!U332,
'Nova Scotia'!U332,
'Newfoundland and Labrador'!U332,
'Prince Edward Island'!U332,
NIHB!U332,
)
))))))))))</f>
        <v>0</v>
      </c>
      <c r="P24" s="104">
        <f>IF($C$6="British Columbia",'British Columbia'!V332,
IF($C$6="Alberta",Alberta!V332,
IF($C$6="Saskatchewan",Saskatchewan!V332,
IF($C$6="Manitoba",Manitoba!V332,
IF($C$6="Ontario",Ontario!V332,
IF($C$6="New Brunswick",'New Brunswick'!V332,
IF($C$6="Nova Scotia",'Nova Scotia'!V332,
IF($C$6="Newfoundland and Labrador",'Newfoundland and Labrador'!V332,
IF($C$6="Prince Edward Island",'Prince Edward Island'!V332,
IF($C$6="NIHB",NIHB!V332,
SUM('British Columbia'!V332,
Alberta!V332,
Saskatchewan!V332,
Manitoba!V332,
Ontario!V332,
'New Brunswick'!V332,
'Nova Scotia'!V332,
'Newfoundland and Labrador'!V332,
'Prince Edward Island'!V332,
NIHB!V332,
)
))))))))))</f>
        <v>0</v>
      </c>
      <c r="Q24" s="104">
        <f>IF($C$6="British Columbia",'British Columbia'!W332,
IF($C$6="Alberta",Alberta!W332,
IF($C$6="Saskatchewan",Saskatchewan!W332,
IF($C$6="Manitoba",Manitoba!W332,
IF($C$6="Ontario",Ontario!W332,
IF($C$6="New Brunswick",'New Brunswick'!W332,
IF($C$6="Nova Scotia",'Nova Scotia'!W332,
IF($C$6="Newfoundland and Labrador",'Newfoundland and Labrador'!W332,
IF($C$6="Prince Edward Island",'Prince Edward Island'!W332,
IF($C$6="NIHB",NIHB!W332,
SUM('British Columbia'!W332,
Alberta!W332,
Saskatchewan!W332,
Manitoba!W332,
Ontario!W332,
'New Brunswick'!W332,
'Nova Scotia'!W332,
'Newfoundland and Labrador'!W332,
'Prince Edward Island'!W332,
NIHB!W332,
)
))))))))))</f>
        <v>0</v>
      </c>
      <c r="R24" s="104">
        <f>IF($C$6="British Columbia",'British Columbia'!X332,
IF($C$6="Alberta",Alberta!X332,
IF($C$6="Saskatchewan",Saskatchewan!X332,
IF($C$6="Manitoba",Manitoba!X332,
IF($C$6="Ontario",Ontario!X332,
IF($C$6="New Brunswick",'New Brunswick'!X332,
IF($C$6="Nova Scotia",'Nova Scotia'!X332,
IF($C$6="Newfoundland and Labrador",'Newfoundland and Labrador'!X332,
IF($C$6="Prince Edward Island",'Prince Edward Island'!X332,
IF($C$6="NIHB",NIHB!X332,
SUM('British Columbia'!X332,
Alberta!X332,
Saskatchewan!X332,
Manitoba!X332,
Ontario!X332,
'New Brunswick'!X332,
'Nova Scotia'!X332,
'Newfoundland and Labrador'!X332,
'Prince Edward Island'!X332,
NIHB!X332,
)
))))))))))</f>
        <v>0</v>
      </c>
    </row>
    <row r="25" spans="2:20" x14ac:dyDescent="0.35">
      <c r="C25" s="103" t="s">
        <v>151</v>
      </c>
      <c r="D25" s="104">
        <f>IF($C$6="British Columbia",'British Columbia'!K333,
IF($C$6="Alberta",Alberta!K333,
IF($C$6="Saskatchewan",Saskatchewan!K333,
IF($C$6="Manitoba",Manitoba!K333,
IF($C$6="Ontario",Ontario!K333,
IF($C$6="New Brunswick",'New Brunswick'!K333,
IF($C$6="Nova Scotia",'Nova Scotia'!K333,
IF($C$6="Newfoundland and Labrador",'Newfoundland and Labrador'!K333,
IF($C$6="Prince Edward Island",'Prince Edward Island'!K333,
IF($C$6="NIHB",NIHB!K333,
SUM('British Columbia'!K333,
Alberta!K333,
Saskatchewan!K333,
Manitoba!K333,
Ontario!K333,
'New Brunswick'!K333,
'Nova Scotia'!K333,
'Newfoundland and Labrador'!K333,
'Prince Edward Island'!K333,
NIHB!K333,
)
))))))))))</f>
        <v>0</v>
      </c>
      <c r="E25" s="104">
        <f>IF($C$6="British Columbia",'British Columbia'!L333,
IF($C$6="Alberta",Alberta!L333,
IF($C$6="Saskatchewan",Saskatchewan!L333,
IF($C$6="Manitoba",Manitoba!L333,
IF($C$6="Ontario",Ontario!L333,
IF($C$6="New Brunswick",'New Brunswick'!L333,
IF($C$6="Nova Scotia",'Nova Scotia'!L333,
IF($C$6="Newfoundland and Labrador",'Newfoundland and Labrador'!L333,
IF($C$6="Prince Edward Island",'Prince Edward Island'!L333,
IF($C$6="NIHB",NIHB!L333,
SUM('British Columbia'!L333,
Alberta!L333,
Saskatchewan!L333,
Manitoba!L333,
Ontario!L333,
'New Brunswick'!L333,
'Nova Scotia'!L333,
'Newfoundland and Labrador'!L333,
'Prince Edward Island'!L333,
NIHB!L333,
)
))))))))))</f>
        <v>0</v>
      </c>
      <c r="F25" s="104">
        <f>IF($C$6="British Columbia",'British Columbia'!M333,
IF($C$6="Alberta",Alberta!M333,
IF($C$6="Saskatchewan",Saskatchewan!M333,
IF($C$6="Manitoba",Manitoba!M333,
IF($C$6="Ontario",Ontario!M333,
IF($C$6="New Brunswick",'New Brunswick'!M333,
IF($C$6="Nova Scotia",'Nova Scotia'!M333,
IF($C$6="Newfoundland and Labrador",'Newfoundland and Labrador'!M333,
IF($C$6="Prince Edward Island",'Prince Edward Island'!M333,
IF($C$6="NIHB",NIHB!M333,
SUM('British Columbia'!M333,
Alberta!M333,
Saskatchewan!M333,
Manitoba!M333,
Ontario!M333,
'New Brunswick'!M333,
'Nova Scotia'!M333,
'Newfoundland and Labrador'!M333,
'Prince Edward Island'!M333,
NIHB!M333,
)
))))))))))</f>
        <v>0</v>
      </c>
      <c r="G25" s="104">
        <f>IF($C$6="British Columbia",'British Columbia'!N333,
IF($C$6="Alberta",Alberta!N333,
IF($C$6="Saskatchewan",Saskatchewan!N333,
IF($C$6="Manitoba",Manitoba!N333,
IF($C$6="Ontario",Ontario!N333,
IF($C$6="New Brunswick",'New Brunswick'!N333,
IF($C$6="Nova Scotia",'Nova Scotia'!N333,
IF($C$6="Newfoundland and Labrador",'Newfoundland and Labrador'!N333,
IF($C$6="Prince Edward Island",'Prince Edward Island'!N333,
IF($C$6="NIHB",NIHB!N333,
SUM('British Columbia'!N333,
Alberta!N333,
Saskatchewan!N333,
Manitoba!N333,
Ontario!N333,
'New Brunswick'!N333,
'Nova Scotia'!N333,
'Newfoundland and Labrador'!N333,
'Prince Edward Island'!N333,
NIHB!N333,
)
))))))))))</f>
        <v>0</v>
      </c>
      <c r="H25" s="104">
        <f>IF($C$6="British Columbia",'British Columbia'!O333,
IF($C$6="Alberta",Alberta!O333,
IF($C$6="Saskatchewan",Saskatchewan!O333,
IF($C$6="Manitoba",Manitoba!O333,
IF($C$6="Ontario",Ontario!O333,
IF($C$6="New Brunswick",'New Brunswick'!O333,
IF($C$6="Nova Scotia",'Nova Scotia'!O333,
IF($C$6="Newfoundland and Labrador",'Newfoundland and Labrador'!O333,
IF($C$6="Prince Edward Island",'Prince Edward Island'!O333,
IF($C$6="NIHB",NIHB!O333,
SUM('British Columbia'!O333,
Alberta!O333,
Saskatchewan!O333,
Manitoba!O333,
Ontario!O333,
'New Brunswick'!O333,
'Nova Scotia'!O333,
'Newfoundland and Labrador'!O333,
'Prince Edward Island'!O333,
NIHB!O333,
)
))))))))))</f>
        <v>0</v>
      </c>
      <c r="I25" s="104">
        <f>IF($C$6="British Columbia",'British Columbia'!P333,
IF($C$6="Alberta",Alberta!P333,
IF($C$6="Saskatchewan",Saskatchewan!P333,
IF($C$6="Manitoba",Manitoba!P333,
IF($C$6="Ontario",Ontario!P333,
IF($C$6="New Brunswick",'New Brunswick'!P333,
IF($C$6="Nova Scotia",'Nova Scotia'!P333,
IF($C$6="Newfoundland and Labrador",'Newfoundland and Labrador'!P333,
IF($C$6="Prince Edward Island",'Prince Edward Island'!P333,
IF($C$6="NIHB",NIHB!P333,
SUM('British Columbia'!P333,
Alberta!P333,
Saskatchewan!P333,
Manitoba!P333,
Ontario!P333,
'New Brunswick'!P333,
'Nova Scotia'!P333,
'Newfoundland and Labrador'!P333,
'Prince Edward Island'!P333,
NIHB!P333,
)
))))))))))</f>
        <v>0</v>
      </c>
      <c r="L25" s="103" t="s">
        <v>151</v>
      </c>
      <c r="M25" s="104">
        <f>IF($C$6="British Columbia",'British Columbia'!S333,
IF($C$6="Alberta",Alberta!S333,
IF($C$6="Saskatchewan",Saskatchewan!S333,
IF($C$6="Manitoba",Manitoba!S333,
IF($C$6="Ontario",Ontario!S333,
IF($C$6="New Brunswick",'New Brunswick'!S333,
IF($C$6="Nova Scotia",'Nova Scotia'!S333,
IF($C$6="Newfoundland and Labrador",'Newfoundland and Labrador'!S333,
IF($C$6="Prince Edward Island",'Prince Edward Island'!S333,
IF($C$6="NIHB",NIHB!S333,
SUM('British Columbia'!S333,
Alberta!S333,
Saskatchewan!S333,
Manitoba!S333,
Ontario!S333,
'New Brunswick'!S333,
'Nova Scotia'!S333,
'Newfoundland and Labrador'!S333,
'Prince Edward Island'!S333,
NIHB!S333,
)
))))))))))</f>
        <v>0</v>
      </c>
      <c r="N25" s="104">
        <f>IF($C$6="British Columbia",'British Columbia'!T333,
IF($C$6="Alberta",Alberta!T333,
IF($C$6="Saskatchewan",Saskatchewan!T333,
IF($C$6="Manitoba",Manitoba!T333,
IF($C$6="Ontario",Ontario!T333,
IF($C$6="New Brunswick",'New Brunswick'!T333,
IF($C$6="Nova Scotia",'Nova Scotia'!T333,
IF($C$6="Newfoundland and Labrador",'Newfoundland and Labrador'!T333,
IF($C$6="Prince Edward Island",'Prince Edward Island'!T333,
IF($C$6="NIHB",NIHB!T333,
SUM('British Columbia'!T333,
Alberta!T333,
Saskatchewan!T333,
Manitoba!T333,
Ontario!T333,
'New Brunswick'!T333,
'Nova Scotia'!T333,
'Newfoundland and Labrador'!T333,
'Prince Edward Island'!T333,
NIHB!T333,
)
))))))))))</f>
        <v>0</v>
      </c>
      <c r="O25" s="104">
        <f>IF($C$6="British Columbia",'British Columbia'!U333,
IF($C$6="Alberta",Alberta!U333,
IF($C$6="Saskatchewan",Saskatchewan!U333,
IF($C$6="Manitoba",Manitoba!U333,
IF($C$6="Ontario",Ontario!U333,
IF($C$6="New Brunswick",'New Brunswick'!U333,
IF($C$6="Nova Scotia",'Nova Scotia'!U333,
IF($C$6="Newfoundland and Labrador",'Newfoundland and Labrador'!U333,
IF($C$6="Prince Edward Island",'Prince Edward Island'!U333,
IF($C$6="NIHB",NIHB!U333,
SUM('British Columbia'!U333,
Alberta!U333,
Saskatchewan!U333,
Manitoba!U333,
Ontario!U333,
'New Brunswick'!U333,
'Nova Scotia'!U333,
'Newfoundland and Labrador'!U333,
'Prince Edward Island'!U333,
NIHB!U333,
)
))))))))))</f>
        <v>0</v>
      </c>
      <c r="P25" s="104">
        <f>IF($C$6="British Columbia",'British Columbia'!V333,
IF($C$6="Alberta",Alberta!V333,
IF($C$6="Saskatchewan",Saskatchewan!V333,
IF($C$6="Manitoba",Manitoba!V333,
IF($C$6="Ontario",Ontario!V333,
IF($C$6="New Brunswick",'New Brunswick'!V333,
IF($C$6="Nova Scotia",'Nova Scotia'!V333,
IF($C$6="Newfoundland and Labrador",'Newfoundland and Labrador'!V333,
IF($C$6="Prince Edward Island",'Prince Edward Island'!V333,
IF($C$6="NIHB",NIHB!V333,
SUM('British Columbia'!V333,
Alberta!V333,
Saskatchewan!V333,
Manitoba!V333,
Ontario!V333,
'New Brunswick'!V333,
'Nova Scotia'!V333,
'Newfoundland and Labrador'!V333,
'Prince Edward Island'!V333,
NIHB!V333,
)
))))))))))</f>
        <v>0</v>
      </c>
      <c r="Q25" s="104">
        <f>IF($C$6="British Columbia",'British Columbia'!W333,
IF($C$6="Alberta",Alberta!W333,
IF($C$6="Saskatchewan",Saskatchewan!W333,
IF($C$6="Manitoba",Manitoba!W333,
IF($C$6="Ontario",Ontario!W333,
IF($C$6="New Brunswick",'New Brunswick'!W333,
IF($C$6="Nova Scotia",'Nova Scotia'!W333,
IF($C$6="Newfoundland and Labrador",'Newfoundland and Labrador'!W333,
IF($C$6="Prince Edward Island",'Prince Edward Island'!W333,
IF($C$6="NIHB",NIHB!W333,
SUM('British Columbia'!W333,
Alberta!W333,
Saskatchewan!W333,
Manitoba!W333,
Ontario!W333,
'New Brunswick'!W333,
'Nova Scotia'!W333,
'Newfoundland and Labrador'!W333,
'Prince Edward Island'!W333,
NIHB!W333,
)
))))))))))</f>
        <v>0</v>
      </c>
      <c r="R25" s="104">
        <f>IF($C$6="British Columbia",'British Columbia'!X333,
IF($C$6="Alberta",Alberta!X333,
IF($C$6="Saskatchewan",Saskatchewan!X333,
IF($C$6="Manitoba",Manitoba!X333,
IF($C$6="Ontario",Ontario!X333,
IF($C$6="New Brunswick",'New Brunswick'!X333,
IF($C$6="Nova Scotia",'Nova Scotia'!X333,
IF($C$6="Newfoundland and Labrador",'Newfoundland and Labrador'!X333,
IF($C$6="Prince Edward Island",'Prince Edward Island'!X333,
IF($C$6="NIHB",NIHB!X333,
SUM('British Columbia'!X333,
Alberta!X333,
Saskatchewan!X333,
Manitoba!X333,
Ontario!X333,
'New Brunswick'!X333,
'Nova Scotia'!X333,
'Newfoundland and Labrador'!X333,
'Prince Edward Island'!X333,
NIHB!X333,
)
))))))))))</f>
        <v>0</v>
      </c>
    </row>
    <row r="26" spans="2:20" x14ac:dyDescent="0.35">
      <c r="C26" s="103" t="str">
        <f>IF(Namedrug1="","Drug 1",Namedrug1)</f>
        <v>Drug 1</v>
      </c>
      <c r="D26" s="104">
        <f>IF($C$6="British Columbia",'British Columbia'!K334,
IF($C$6="Alberta",Alberta!K334,
IF($C$6="Saskatchewan",Saskatchewan!K334,
IF($C$6="Manitoba",Manitoba!K334,
IF($C$6="Ontario",Ontario!K334,
IF($C$6="New Brunswick",'New Brunswick'!K334,
IF($C$6="Nova Scotia",'Nova Scotia'!K334,
IF($C$6="Newfoundland and Labrador",'Newfoundland and Labrador'!K334,
IF($C$6="Prince Edward Island",'Prince Edward Island'!K334,
IF($C$6="NIHB",NIHB!K334,
SUM('British Columbia'!K334,
Alberta!K334,
Saskatchewan!K334,
Manitoba!K334,
Ontario!K334,
'New Brunswick'!K334,
'Nova Scotia'!K334,
'Newfoundland and Labrador'!K334,
'Prince Edward Island'!K334,
NIHB!K334,
)
))))))))))</f>
        <v>0</v>
      </c>
      <c r="E26" s="104">
        <f>IF($C$6="British Columbia",'British Columbia'!L334,
IF($C$6="Alberta",Alberta!L334,
IF($C$6="Saskatchewan",Saskatchewan!L334,
IF($C$6="Manitoba",Manitoba!L334,
IF($C$6="Ontario",Ontario!L334,
IF($C$6="New Brunswick",'New Brunswick'!L334,
IF($C$6="Nova Scotia",'Nova Scotia'!L334,
IF($C$6="Newfoundland and Labrador",'Newfoundland and Labrador'!L334,
IF($C$6="Prince Edward Island",'Prince Edward Island'!L334,
IF($C$6="NIHB",NIHB!L334,
SUM('British Columbia'!L334,
Alberta!L334,
Saskatchewan!L334,
Manitoba!L334,
Ontario!L334,
'New Brunswick'!L334,
'Nova Scotia'!L334,
'Newfoundland and Labrador'!L334,
'Prince Edward Island'!L334,
NIHB!L334,
)
))))))))))</f>
        <v>0</v>
      </c>
      <c r="F26" s="104">
        <f>IF($C$6="British Columbia",'British Columbia'!M334,
IF($C$6="Alberta",Alberta!M334,
IF($C$6="Saskatchewan",Saskatchewan!M334,
IF($C$6="Manitoba",Manitoba!M334,
IF($C$6="Ontario",Ontario!M334,
IF($C$6="New Brunswick",'New Brunswick'!M334,
IF($C$6="Nova Scotia",'Nova Scotia'!M334,
IF($C$6="Newfoundland and Labrador",'Newfoundland and Labrador'!M334,
IF($C$6="Prince Edward Island",'Prince Edward Island'!M334,
IF($C$6="NIHB",NIHB!M334,
SUM('British Columbia'!M334,
Alberta!M334,
Saskatchewan!M334,
Manitoba!M334,
Ontario!M334,
'New Brunswick'!M334,
'Nova Scotia'!M334,
'Newfoundland and Labrador'!M334,
'Prince Edward Island'!M334,
NIHB!M334,
)
))))))))))</f>
        <v>0</v>
      </c>
      <c r="G26" s="104">
        <f>IF($C$6="British Columbia",'British Columbia'!N334,
IF($C$6="Alberta",Alberta!N334,
IF($C$6="Saskatchewan",Saskatchewan!N334,
IF($C$6="Manitoba",Manitoba!N334,
IF($C$6="Ontario",Ontario!N334,
IF($C$6="New Brunswick",'New Brunswick'!N334,
IF($C$6="Nova Scotia",'Nova Scotia'!N334,
IF($C$6="Newfoundland and Labrador",'Newfoundland and Labrador'!N334,
IF($C$6="Prince Edward Island",'Prince Edward Island'!N334,
IF($C$6="NIHB",NIHB!N334,
SUM('British Columbia'!N334,
Alberta!N334,
Saskatchewan!N334,
Manitoba!N334,
Ontario!N334,
'New Brunswick'!N334,
'Nova Scotia'!N334,
'Newfoundland and Labrador'!N334,
'Prince Edward Island'!N334,
NIHB!N334,
)
))))))))))</f>
        <v>0</v>
      </c>
      <c r="H26" s="104">
        <f>IF($C$6="British Columbia",'British Columbia'!O334,
IF($C$6="Alberta",Alberta!O334,
IF($C$6="Saskatchewan",Saskatchewan!O334,
IF($C$6="Manitoba",Manitoba!O334,
IF($C$6="Ontario",Ontario!O334,
IF($C$6="New Brunswick",'New Brunswick'!O334,
IF($C$6="Nova Scotia",'Nova Scotia'!O334,
IF($C$6="Newfoundland and Labrador",'Newfoundland and Labrador'!O334,
IF($C$6="Prince Edward Island",'Prince Edward Island'!O334,
IF($C$6="NIHB",NIHB!O334,
SUM('British Columbia'!O334,
Alberta!O334,
Saskatchewan!O334,
Manitoba!O334,
Ontario!O334,
'New Brunswick'!O334,
'Nova Scotia'!O334,
'Newfoundland and Labrador'!O334,
'Prince Edward Island'!O334,
NIHB!O334,
)
))))))))))</f>
        <v>0</v>
      </c>
      <c r="I26" s="104">
        <f>IF($C$6="British Columbia",'British Columbia'!P334,
IF($C$6="Alberta",Alberta!P334,
IF($C$6="Saskatchewan",Saskatchewan!P334,
IF($C$6="Manitoba",Manitoba!P334,
IF($C$6="Ontario",Ontario!P334,
IF($C$6="New Brunswick",'New Brunswick'!P334,
IF($C$6="Nova Scotia",'Nova Scotia'!P334,
IF($C$6="Newfoundland and Labrador",'Newfoundland and Labrador'!P334,
IF($C$6="Prince Edward Island",'Prince Edward Island'!P334,
IF($C$6="NIHB",NIHB!P334,
SUM('British Columbia'!P334,
Alberta!P334,
Saskatchewan!P334,
Manitoba!P334,
Ontario!P334,
'New Brunswick'!P334,
'Nova Scotia'!P334,
'Newfoundland and Labrador'!P334,
'Prince Edward Island'!P334,
NIHB!P334,
)
))))))))))</f>
        <v>0</v>
      </c>
      <c r="L26" s="103" t="str">
        <f>IF(Namedrug1="","Drug 1",Namedrug1)</f>
        <v>Drug 1</v>
      </c>
      <c r="M26" s="104">
        <f>IF($C$6="British Columbia",'British Columbia'!S334,
IF($C$6="Alberta",Alberta!S334,
IF($C$6="Saskatchewan",Saskatchewan!S334,
IF($C$6="Manitoba",Manitoba!S334,
IF($C$6="Ontario",Ontario!S334,
IF($C$6="New Brunswick",'New Brunswick'!S334,
IF($C$6="Nova Scotia",'Nova Scotia'!S334,
IF($C$6="Newfoundland and Labrador",'Newfoundland and Labrador'!S334,
IF($C$6="Prince Edward Island",'Prince Edward Island'!S334,
IF($C$6="NIHB",NIHB!S334,
SUM('British Columbia'!S334,
Alberta!S334,
Saskatchewan!S334,
Manitoba!S334,
Ontario!S334,
'New Brunswick'!S334,
'Nova Scotia'!S334,
'Newfoundland and Labrador'!S334,
'Prince Edward Island'!S334,
NIHB!S334,
)
))))))))))</f>
        <v>0</v>
      </c>
      <c r="N26" s="104">
        <f>IF($C$6="British Columbia",'British Columbia'!T334,
IF($C$6="Alberta",Alberta!T334,
IF($C$6="Saskatchewan",Saskatchewan!T334,
IF($C$6="Manitoba",Manitoba!T334,
IF($C$6="Ontario",Ontario!T334,
IF($C$6="New Brunswick",'New Brunswick'!T334,
IF($C$6="Nova Scotia",'Nova Scotia'!T334,
IF($C$6="Newfoundland and Labrador",'Newfoundland and Labrador'!T334,
IF($C$6="Prince Edward Island",'Prince Edward Island'!T334,
IF($C$6="NIHB",NIHB!T334,
SUM('British Columbia'!T334,
Alberta!T334,
Saskatchewan!T334,
Manitoba!T334,
Ontario!T334,
'New Brunswick'!T334,
'Nova Scotia'!T334,
'Newfoundland and Labrador'!T334,
'Prince Edward Island'!T334,
NIHB!T334,
)
))))))))))</f>
        <v>0</v>
      </c>
      <c r="O26" s="104">
        <f>IF($C$6="British Columbia",'British Columbia'!U334,
IF($C$6="Alberta",Alberta!U334,
IF($C$6="Saskatchewan",Saskatchewan!U334,
IF($C$6="Manitoba",Manitoba!U334,
IF($C$6="Ontario",Ontario!U334,
IF($C$6="New Brunswick",'New Brunswick'!U334,
IF($C$6="Nova Scotia",'Nova Scotia'!U334,
IF($C$6="Newfoundland and Labrador",'Newfoundland and Labrador'!U334,
IF($C$6="Prince Edward Island",'Prince Edward Island'!U334,
IF($C$6="NIHB",NIHB!U334,
SUM('British Columbia'!U334,
Alberta!U334,
Saskatchewan!U334,
Manitoba!U334,
Ontario!U334,
'New Brunswick'!U334,
'Nova Scotia'!U334,
'Newfoundland and Labrador'!U334,
'Prince Edward Island'!U334,
NIHB!U334,
)
))))))))))</f>
        <v>0</v>
      </c>
      <c r="P26" s="104">
        <f>IF($C$6="British Columbia",'British Columbia'!V334,
IF($C$6="Alberta",Alberta!V334,
IF($C$6="Saskatchewan",Saskatchewan!V334,
IF($C$6="Manitoba",Manitoba!V334,
IF($C$6="Ontario",Ontario!V334,
IF($C$6="New Brunswick",'New Brunswick'!V334,
IF($C$6="Nova Scotia",'Nova Scotia'!V334,
IF($C$6="Newfoundland and Labrador",'Newfoundland and Labrador'!V334,
IF($C$6="Prince Edward Island",'Prince Edward Island'!V334,
IF($C$6="NIHB",NIHB!V334,
SUM('British Columbia'!V334,
Alberta!V334,
Saskatchewan!V334,
Manitoba!V334,
Ontario!V334,
'New Brunswick'!V334,
'Nova Scotia'!V334,
'Newfoundland and Labrador'!V334,
'Prince Edward Island'!V334,
NIHB!V334,
)
))))))))))</f>
        <v>0</v>
      </c>
      <c r="Q26" s="104">
        <f>IF($C$6="British Columbia",'British Columbia'!W334,
IF($C$6="Alberta",Alberta!W334,
IF($C$6="Saskatchewan",Saskatchewan!W334,
IF($C$6="Manitoba",Manitoba!W334,
IF($C$6="Ontario",Ontario!W334,
IF($C$6="New Brunswick",'New Brunswick'!W334,
IF($C$6="Nova Scotia",'Nova Scotia'!W334,
IF($C$6="Newfoundland and Labrador",'Newfoundland and Labrador'!W334,
IF($C$6="Prince Edward Island",'Prince Edward Island'!W334,
IF($C$6="NIHB",NIHB!W334,
SUM('British Columbia'!W334,
Alberta!W334,
Saskatchewan!W334,
Manitoba!W334,
Ontario!W334,
'New Brunswick'!W334,
'Nova Scotia'!W334,
'Newfoundland and Labrador'!W334,
'Prince Edward Island'!W334,
NIHB!W334,
)
))))))))))</f>
        <v>0</v>
      </c>
      <c r="R26" s="104">
        <f>IF($C$6="British Columbia",'British Columbia'!X334,
IF($C$6="Alberta",Alberta!X334,
IF($C$6="Saskatchewan",Saskatchewan!X334,
IF($C$6="Manitoba",Manitoba!X334,
IF($C$6="Ontario",Ontario!X334,
IF($C$6="New Brunswick",'New Brunswick'!X334,
IF($C$6="Nova Scotia",'Nova Scotia'!X334,
IF($C$6="Newfoundland and Labrador",'Newfoundland and Labrador'!X334,
IF($C$6="Prince Edward Island",'Prince Edward Island'!X334,
IF($C$6="NIHB",NIHB!X334,
SUM('British Columbia'!X334,
Alberta!X334,
Saskatchewan!X334,
Manitoba!X334,
Ontario!X334,
'New Brunswick'!X334,
'Nova Scotia'!X334,
'Newfoundland and Labrador'!X334,
'Prince Edward Island'!X334,
NIHB!X334,
)
))))))))))</f>
        <v>0</v>
      </c>
    </row>
    <row r="27" spans="2:20" x14ac:dyDescent="0.35">
      <c r="C27" s="103" t="str">
        <f>IF(Namedrug2="","Drug 2",Namedrug2)</f>
        <v>Drug 2</v>
      </c>
      <c r="D27" s="104">
        <f>IF($C$6="British Columbia",'British Columbia'!K335,
IF($C$6="Alberta",Alberta!K335,
IF($C$6="Saskatchewan",Saskatchewan!K335,
IF($C$6="Manitoba",Manitoba!K335,
IF($C$6="Ontario",Ontario!K335,
IF($C$6="New Brunswick",'New Brunswick'!K335,
IF($C$6="Nova Scotia",'Nova Scotia'!K335,
IF($C$6="Newfoundland and Labrador",'Newfoundland and Labrador'!K335,
IF($C$6="Prince Edward Island",'Prince Edward Island'!K335,
IF($C$6="NIHB",NIHB!K335,
SUM('British Columbia'!K335,
Alberta!K335,
Saskatchewan!K335,
Manitoba!K335,
Ontario!K335,
'New Brunswick'!K335,
'Nova Scotia'!K335,
'Newfoundland and Labrador'!K335,
'Prince Edward Island'!K335,
NIHB!K335,
)
))))))))))</f>
        <v>0</v>
      </c>
      <c r="E27" s="104">
        <f>IF($C$6="British Columbia",'British Columbia'!L335,
IF($C$6="Alberta",Alberta!L335,
IF($C$6="Saskatchewan",Saskatchewan!L335,
IF($C$6="Manitoba",Manitoba!L335,
IF($C$6="Ontario",Ontario!L335,
IF($C$6="New Brunswick",'New Brunswick'!L335,
IF($C$6="Nova Scotia",'Nova Scotia'!L335,
IF($C$6="Newfoundland and Labrador",'Newfoundland and Labrador'!L335,
IF($C$6="Prince Edward Island",'Prince Edward Island'!L335,
IF($C$6="NIHB",NIHB!L335,
SUM('British Columbia'!L335,
Alberta!L335,
Saskatchewan!L335,
Manitoba!L335,
Ontario!L335,
'New Brunswick'!L335,
'Nova Scotia'!L335,
'Newfoundland and Labrador'!L335,
'Prince Edward Island'!L335,
NIHB!L335,
)
))))))))))</f>
        <v>0</v>
      </c>
      <c r="F27" s="104">
        <f>IF($C$6="British Columbia",'British Columbia'!M335,
IF($C$6="Alberta",Alberta!M335,
IF($C$6="Saskatchewan",Saskatchewan!M335,
IF($C$6="Manitoba",Manitoba!M335,
IF($C$6="Ontario",Ontario!M335,
IF($C$6="New Brunswick",'New Brunswick'!M335,
IF($C$6="Nova Scotia",'Nova Scotia'!M335,
IF($C$6="Newfoundland and Labrador",'Newfoundland and Labrador'!M335,
IF($C$6="Prince Edward Island",'Prince Edward Island'!M335,
IF($C$6="NIHB",NIHB!M335,
SUM('British Columbia'!M335,
Alberta!M335,
Saskatchewan!M335,
Manitoba!M335,
Ontario!M335,
'New Brunswick'!M335,
'Nova Scotia'!M335,
'Newfoundland and Labrador'!M335,
'Prince Edward Island'!M335,
NIHB!M335,
)
))))))))))</f>
        <v>0</v>
      </c>
      <c r="G27" s="104">
        <f>IF($C$6="British Columbia",'British Columbia'!N335,
IF($C$6="Alberta",Alberta!N335,
IF($C$6="Saskatchewan",Saskatchewan!N335,
IF($C$6="Manitoba",Manitoba!N335,
IF($C$6="Ontario",Ontario!N335,
IF($C$6="New Brunswick",'New Brunswick'!N335,
IF($C$6="Nova Scotia",'Nova Scotia'!N335,
IF($C$6="Newfoundland and Labrador",'Newfoundland and Labrador'!N335,
IF($C$6="Prince Edward Island",'Prince Edward Island'!N335,
IF($C$6="NIHB",NIHB!N335,
SUM('British Columbia'!N335,
Alberta!N335,
Saskatchewan!N335,
Manitoba!N335,
Ontario!N335,
'New Brunswick'!N335,
'Nova Scotia'!N335,
'Newfoundland and Labrador'!N335,
'Prince Edward Island'!N335,
NIHB!N335,
)
))))))))))</f>
        <v>0</v>
      </c>
      <c r="H27" s="104">
        <f>IF($C$6="British Columbia",'British Columbia'!O335,
IF($C$6="Alberta",Alberta!O335,
IF($C$6="Saskatchewan",Saskatchewan!O335,
IF($C$6="Manitoba",Manitoba!O335,
IF($C$6="Ontario",Ontario!O335,
IF($C$6="New Brunswick",'New Brunswick'!O335,
IF($C$6="Nova Scotia",'Nova Scotia'!O335,
IF($C$6="Newfoundland and Labrador",'Newfoundland and Labrador'!O335,
IF($C$6="Prince Edward Island",'Prince Edward Island'!O335,
IF($C$6="NIHB",NIHB!O335,
SUM('British Columbia'!O335,
Alberta!O335,
Saskatchewan!O335,
Manitoba!O335,
Ontario!O335,
'New Brunswick'!O335,
'Nova Scotia'!O335,
'Newfoundland and Labrador'!O335,
'Prince Edward Island'!O335,
NIHB!O335,
)
))))))))))</f>
        <v>0</v>
      </c>
      <c r="I27" s="104">
        <f>IF($C$6="British Columbia",'British Columbia'!P335,
IF($C$6="Alberta",Alberta!P335,
IF($C$6="Saskatchewan",Saskatchewan!P335,
IF($C$6="Manitoba",Manitoba!P335,
IF($C$6="Ontario",Ontario!P335,
IF($C$6="New Brunswick",'New Brunswick'!P335,
IF($C$6="Nova Scotia",'Nova Scotia'!P335,
IF($C$6="Newfoundland and Labrador",'Newfoundland and Labrador'!P335,
IF($C$6="Prince Edward Island",'Prince Edward Island'!P335,
IF($C$6="NIHB",NIHB!P335,
SUM('British Columbia'!P335,
Alberta!P335,
Saskatchewan!P335,
Manitoba!P335,
Ontario!P335,
'New Brunswick'!P335,
'Nova Scotia'!P335,
'Newfoundland and Labrador'!P335,
'Prince Edward Island'!P335,
NIHB!P335,
)
))))))))))</f>
        <v>0</v>
      </c>
      <c r="L27" s="103" t="str">
        <f>IF(Namedrug2="","Drug 2",Namedrug2)</f>
        <v>Drug 2</v>
      </c>
      <c r="M27" s="104">
        <f>IF($C$6="British Columbia",'British Columbia'!S335,
IF($C$6="Alberta",Alberta!S335,
IF($C$6="Saskatchewan",Saskatchewan!S335,
IF($C$6="Manitoba",Manitoba!S335,
IF($C$6="Ontario",Ontario!S335,
IF($C$6="New Brunswick",'New Brunswick'!S335,
IF($C$6="Nova Scotia",'Nova Scotia'!S335,
IF($C$6="Newfoundland and Labrador",'Newfoundland and Labrador'!S335,
IF($C$6="Prince Edward Island",'Prince Edward Island'!S335,
IF($C$6="NIHB",NIHB!S335,
SUM('British Columbia'!S335,
Alberta!S335,
Saskatchewan!S335,
Manitoba!S335,
Ontario!S335,
'New Brunswick'!S335,
'Nova Scotia'!S335,
'Newfoundland and Labrador'!S335,
'Prince Edward Island'!S335,
NIHB!S335,
)
))))))))))</f>
        <v>0</v>
      </c>
      <c r="N27" s="104">
        <f>IF($C$6="British Columbia",'British Columbia'!T335,
IF($C$6="Alberta",Alberta!T335,
IF($C$6="Saskatchewan",Saskatchewan!T335,
IF($C$6="Manitoba",Manitoba!T335,
IF($C$6="Ontario",Ontario!T335,
IF($C$6="New Brunswick",'New Brunswick'!T335,
IF($C$6="Nova Scotia",'Nova Scotia'!T335,
IF($C$6="Newfoundland and Labrador",'Newfoundland and Labrador'!T335,
IF($C$6="Prince Edward Island",'Prince Edward Island'!T335,
IF($C$6="NIHB",NIHB!T335,
SUM('British Columbia'!T335,
Alberta!T335,
Saskatchewan!T335,
Manitoba!T335,
Ontario!T335,
'New Brunswick'!T335,
'Nova Scotia'!T335,
'Newfoundland and Labrador'!T335,
'Prince Edward Island'!T335,
NIHB!T335,
)
))))))))))</f>
        <v>0</v>
      </c>
      <c r="O27" s="104">
        <f>IF($C$6="British Columbia",'British Columbia'!U335,
IF($C$6="Alberta",Alberta!U335,
IF($C$6="Saskatchewan",Saskatchewan!U335,
IF($C$6="Manitoba",Manitoba!U335,
IF($C$6="Ontario",Ontario!U335,
IF($C$6="New Brunswick",'New Brunswick'!U335,
IF($C$6="Nova Scotia",'Nova Scotia'!U335,
IF($C$6="Newfoundland and Labrador",'Newfoundland and Labrador'!U335,
IF($C$6="Prince Edward Island",'Prince Edward Island'!U335,
IF($C$6="NIHB",NIHB!U335,
SUM('British Columbia'!U335,
Alberta!U335,
Saskatchewan!U335,
Manitoba!U335,
Ontario!U335,
'New Brunswick'!U335,
'Nova Scotia'!U335,
'Newfoundland and Labrador'!U335,
'Prince Edward Island'!U335,
NIHB!U335,
)
))))))))))</f>
        <v>0</v>
      </c>
      <c r="P27" s="104">
        <f>IF($C$6="British Columbia",'British Columbia'!V335,
IF($C$6="Alberta",Alberta!V335,
IF($C$6="Saskatchewan",Saskatchewan!V335,
IF($C$6="Manitoba",Manitoba!V335,
IF($C$6="Ontario",Ontario!V335,
IF($C$6="New Brunswick",'New Brunswick'!V335,
IF($C$6="Nova Scotia",'Nova Scotia'!V335,
IF($C$6="Newfoundland and Labrador",'Newfoundland and Labrador'!V335,
IF($C$6="Prince Edward Island",'Prince Edward Island'!V335,
IF($C$6="NIHB",NIHB!V335,
SUM('British Columbia'!V335,
Alberta!V335,
Saskatchewan!V335,
Manitoba!V335,
Ontario!V335,
'New Brunswick'!V335,
'Nova Scotia'!V335,
'Newfoundland and Labrador'!V335,
'Prince Edward Island'!V335,
NIHB!V335,
)
))))))))))</f>
        <v>0</v>
      </c>
      <c r="Q27" s="104">
        <f>IF($C$6="British Columbia",'British Columbia'!W335,
IF($C$6="Alberta",Alberta!W335,
IF($C$6="Saskatchewan",Saskatchewan!W335,
IF($C$6="Manitoba",Manitoba!W335,
IF($C$6="Ontario",Ontario!W335,
IF($C$6="New Brunswick",'New Brunswick'!W335,
IF($C$6="Nova Scotia",'Nova Scotia'!W335,
IF($C$6="Newfoundland and Labrador",'Newfoundland and Labrador'!W335,
IF($C$6="Prince Edward Island",'Prince Edward Island'!W335,
IF($C$6="NIHB",NIHB!W335,
SUM('British Columbia'!W335,
Alberta!W335,
Saskatchewan!W335,
Manitoba!W335,
Ontario!W335,
'New Brunswick'!W335,
'Nova Scotia'!W335,
'Newfoundland and Labrador'!W335,
'Prince Edward Island'!W335,
NIHB!W335,
)
))))))))))</f>
        <v>0</v>
      </c>
      <c r="R27" s="104">
        <f>IF($C$6="British Columbia",'British Columbia'!X335,
IF($C$6="Alberta",Alberta!X335,
IF($C$6="Saskatchewan",Saskatchewan!X335,
IF($C$6="Manitoba",Manitoba!X335,
IF($C$6="Ontario",Ontario!X335,
IF($C$6="New Brunswick",'New Brunswick'!X335,
IF($C$6="Nova Scotia",'Nova Scotia'!X335,
IF($C$6="Newfoundland and Labrador",'Newfoundland and Labrador'!X335,
IF($C$6="Prince Edward Island",'Prince Edward Island'!X335,
IF($C$6="NIHB",NIHB!X335,
SUM('British Columbia'!X335,
Alberta!X335,
Saskatchewan!X335,
Manitoba!X335,
Ontario!X335,
'New Brunswick'!X335,
'Nova Scotia'!X335,
'Newfoundland and Labrador'!X335,
'Prince Edward Island'!X335,
NIHB!X335,
)
))))))))))</f>
        <v>0</v>
      </c>
    </row>
    <row r="28" spans="2:20" x14ac:dyDescent="0.35">
      <c r="C28" s="103" t="str">
        <f>IF(Namedrug3="","Drug 3",Namedrug3)</f>
        <v>Drug 3</v>
      </c>
      <c r="D28" s="104">
        <f>IF($C$6="British Columbia",'British Columbia'!K336,
IF($C$6="Alberta",Alberta!K336,
IF($C$6="Saskatchewan",Saskatchewan!K336,
IF($C$6="Manitoba",Manitoba!K336,
IF($C$6="Ontario",Ontario!K336,
IF($C$6="New Brunswick",'New Brunswick'!K336,
IF($C$6="Nova Scotia",'Nova Scotia'!K336,
IF($C$6="Newfoundland and Labrador",'Newfoundland and Labrador'!K336,
IF($C$6="Prince Edward Island",'Prince Edward Island'!K336,
IF($C$6="NIHB",NIHB!K336,
SUM('British Columbia'!K336,
Alberta!K336,
Saskatchewan!K336,
Manitoba!K336,
Ontario!K336,
'New Brunswick'!K336,
'Nova Scotia'!K336,
'Newfoundland and Labrador'!K336,
'Prince Edward Island'!K336,
NIHB!K336,
)
))))))))))</f>
        <v>0</v>
      </c>
      <c r="E28" s="104">
        <f>IF($C$6="British Columbia",'British Columbia'!L336,
IF($C$6="Alberta",Alberta!L336,
IF($C$6="Saskatchewan",Saskatchewan!L336,
IF($C$6="Manitoba",Manitoba!L336,
IF($C$6="Ontario",Ontario!L336,
IF($C$6="New Brunswick",'New Brunswick'!L336,
IF($C$6="Nova Scotia",'Nova Scotia'!L336,
IF($C$6="Newfoundland and Labrador",'Newfoundland and Labrador'!L336,
IF($C$6="Prince Edward Island",'Prince Edward Island'!L336,
IF($C$6="NIHB",NIHB!L336,
SUM('British Columbia'!L336,
Alberta!L336,
Saskatchewan!L336,
Manitoba!L336,
Ontario!L336,
'New Brunswick'!L336,
'Nova Scotia'!L336,
'Newfoundland and Labrador'!L336,
'Prince Edward Island'!L336,
NIHB!L336,
)
))))))))))</f>
        <v>0</v>
      </c>
      <c r="F28" s="104">
        <f>IF($C$6="British Columbia",'British Columbia'!M336,
IF($C$6="Alberta",Alberta!M336,
IF($C$6="Saskatchewan",Saskatchewan!M336,
IF($C$6="Manitoba",Manitoba!M336,
IF($C$6="Ontario",Ontario!M336,
IF($C$6="New Brunswick",'New Brunswick'!M336,
IF($C$6="Nova Scotia",'Nova Scotia'!M336,
IF($C$6="Newfoundland and Labrador",'Newfoundland and Labrador'!M336,
IF($C$6="Prince Edward Island",'Prince Edward Island'!M336,
IF($C$6="NIHB",NIHB!M336,
SUM('British Columbia'!M336,
Alberta!M336,
Saskatchewan!M336,
Manitoba!M336,
Ontario!M336,
'New Brunswick'!M336,
'Nova Scotia'!M336,
'Newfoundland and Labrador'!M336,
'Prince Edward Island'!M336,
NIHB!M336,
)
))))))))))</f>
        <v>0</v>
      </c>
      <c r="G28" s="104">
        <f>IF($C$6="British Columbia",'British Columbia'!N336,
IF($C$6="Alberta",Alberta!N336,
IF($C$6="Saskatchewan",Saskatchewan!N336,
IF($C$6="Manitoba",Manitoba!N336,
IF($C$6="Ontario",Ontario!N336,
IF($C$6="New Brunswick",'New Brunswick'!N336,
IF($C$6="Nova Scotia",'Nova Scotia'!N336,
IF($C$6="Newfoundland and Labrador",'Newfoundland and Labrador'!N336,
IF($C$6="Prince Edward Island",'Prince Edward Island'!N336,
IF($C$6="NIHB",NIHB!N336,
SUM('British Columbia'!N336,
Alberta!N336,
Saskatchewan!N336,
Manitoba!N336,
Ontario!N336,
'New Brunswick'!N336,
'Nova Scotia'!N336,
'Newfoundland and Labrador'!N336,
'Prince Edward Island'!N336,
NIHB!N336,
)
))))))))))</f>
        <v>0</v>
      </c>
      <c r="H28" s="104">
        <f>IF($C$6="British Columbia",'British Columbia'!O336,
IF($C$6="Alberta",Alberta!O336,
IF($C$6="Saskatchewan",Saskatchewan!O336,
IF($C$6="Manitoba",Manitoba!O336,
IF($C$6="Ontario",Ontario!O336,
IF($C$6="New Brunswick",'New Brunswick'!O336,
IF($C$6="Nova Scotia",'Nova Scotia'!O336,
IF($C$6="Newfoundland and Labrador",'Newfoundland and Labrador'!O336,
IF($C$6="Prince Edward Island",'Prince Edward Island'!O336,
IF($C$6="NIHB",NIHB!O336,
SUM('British Columbia'!O336,
Alberta!O336,
Saskatchewan!O336,
Manitoba!O336,
Ontario!O336,
'New Brunswick'!O336,
'Nova Scotia'!O336,
'Newfoundland and Labrador'!O336,
'Prince Edward Island'!O336,
NIHB!O336,
)
))))))))))</f>
        <v>0</v>
      </c>
      <c r="I28" s="104">
        <f>IF($C$6="British Columbia",'British Columbia'!P336,
IF($C$6="Alberta",Alberta!P336,
IF($C$6="Saskatchewan",Saskatchewan!P336,
IF($C$6="Manitoba",Manitoba!P336,
IF($C$6="Ontario",Ontario!P336,
IF($C$6="New Brunswick",'New Brunswick'!P336,
IF($C$6="Nova Scotia",'Nova Scotia'!P336,
IF($C$6="Newfoundland and Labrador",'Newfoundland and Labrador'!P336,
IF($C$6="Prince Edward Island",'Prince Edward Island'!P336,
IF($C$6="NIHB",NIHB!P336,
SUM('British Columbia'!P336,
Alberta!P336,
Saskatchewan!P336,
Manitoba!P336,
Ontario!P336,
'New Brunswick'!P336,
'Nova Scotia'!P336,
'Newfoundland and Labrador'!P336,
'Prince Edward Island'!P336,
NIHB!P336,
)
))))))))))</f>
        <v>0</v>
      </c>
      <c r="L28" s="103" t="str">
        <f>IF(Namedrug3="","Drug 3",Namedrug3)</f>
        <v>Drug 3</v>
      </c>
      <c r="M28" s="104">
        <f>IF($C$6="British Columbia",'British Columbia'!S336,
IF($C$6="Alberta",Alberta!S336,
IF($C$6="Saskatchewan",Saskatchewan!S336,
IF($C$6="Manitoba",Manitoba!S336,
IF($C$6="Ontario",Ontario!S336,
IF($C$6="New Brunswick",'New Brunswick'!S336,
IF($C$6="Nova Scotia",'Nova Scotia'!S336,
IF($C$6="Newfoundland and Labrador",'Newfoundland and Labrador'!S336,
IF($C$6="Prince Edward Island",'Prince Edward Island'!S336,
IF($C$6="NIHB",NIHB!S336,
SUM('British Columbia'!S336,
Alberta!S336,
Saskatchewan!S336,
Manitoba!S336,
Ontario!S336,
'New Brunswick'!S336,
'Nova Scotia'!S336,
'Newfoundland and Labrador'!S336,
'Prince Edward Island'!S336,
NIHB!S336,
)
))))))))))</f>
        <v>0</v>
      </c>
      <c r="N28" s="104">
        <f>IF($C$6="British Columbia",'British Columbia'!T336,
IF($C$6="Alberta",Alberta!T336,
IF($C$6="Saskatchewan",Saskatchewan!T336,
IF($C$6="Manitoba",Manitoba!T336,
IF($C$6="Ontario",Ontario!T336,
IF($C$6="New Brunswick",'New Brunswick'!T336,
IF($C$6="Nova Scotia",'Nova Scotia'!T336,
IF($C$6="Newfoundland and Labrador",'Newfoundland and Labrador'!T336,
IF($C$6="Prince Edward Island",'Prince Edward Island'!T336,
IF($C$6="NIHB",NIHB!T336,
SUM('British Columbia'!T336,
Alberta!T336,
Saskatchewan!T336,
Manitoba!T336,
Ontario!T336,
'New Brunswick'!T336,
'Nova Scotia'!T336,
'Newfoundland and Labrador'!T336,
'Prince Edward Island'!T336,
NIHB!T336,
)
))))))))))</f>
        <v>0</v>
      </c>
      <c r="O28" s="104">
        <f>IF($C$6="British Columbia",'British Columbia'!U336,
IF($C$6="Alberta",Alberta!U336,
IF($C$6="Saskatchewan",Saskatchewan!U336,
IF($C$6="Manitoba",Manitoba!U336,
IF($C$6="Ontario",Ontario!U336,
IF($C$6="New Brunswick",'New Brunswick'!U336,
IF($C$6="Nova Scotia",'Nova Scotia'!U336,
IF($C$6="Newfoundland and Labrador",'Newfoundland and Labrador'!U336,
IF($C$6="Prince Edward Island",'Prince Edward Island'!U336,
IF($C$6="NIHB",NIHB!U336,
SUM('British Columbia'!U336,
Alberta!U336,
Saskatchewan!U336,
Manitoba!U336,
Ontario!U336,
'New Brunswick'!U336,
'Nova Scotia'!U336,
'Newfoundland and Labrador'!U336,
'Prince Edward Island'!U336,
NIHB!U336,
)
))))))))))</f>
        <v>0</v>
      </c>
      <c r="P28" s="104">
        <f>IF($C$6="British Columbia",'British Columbia'!V336,
IF($C$6="Alberta",Alberta!V336,
IF($C$6="Saskatchewan",Saskatchewan!V336,
IF($C$6="Manitoba",Manitoba!V336,
IF($C$6="Ontario",Ontario!V336,
IF($C$6="New Brunswick",'New Brunswick'!V336,
IF($C$6="Nova Scotia",'Nova Scotia'!V336,
IF($C$6="Newfoundland and Labrador",'Newfoundland and Labrador'!V336,
IF($C$6="Prince Edward Island",'Prince Edward Island'!V336,
IF($C$6="NIHB",NIHB!V336,
SUM('British Columbia'!V336,
Alberta!V336,
Saskatchewan!V336,
Manitoba!V336,
Ontario!V336,
'New Brunswick'!V336,
'Nova Scotia'!V336,
'Newfoundland and Labrador'!V336,
'Prince Edward Island'!V336,
NIHB!V336,
)
))))))))))</f>
        <v>0</v>
      </c>
      <c r="Q28" s="104">
        <f>IF($C$6="British Columbia",'British Columbia'!W336,
IF($C$6="Alberta",Alberta!W336,
IF($C$6="Saskatchewan",Saskatchewan!W336,
IF($C$6="Manitoba",Manitoba!W336,
IF($C$6="Ontario",Ontario!W336,
IF($C$6="New Brunswick",'New Brunswick'!W336,
IF($C$6="Nova Scotia",'Nova Scotia'!W336,
IF($C$6="Newfoundland and Labrador",'Newfoundland and Labrador'!W336,
IF($C$6="Prince Edward Island",'Prince Edward Island'!W336,
IF($C$6="NIHB",NIHB!W336,
SUM('British Columbia'!W336,
Alberta!W336,
Saskatchewan!W336,
Manitoba!W336,
Ontario!W336,
'New Brunswick'!W336,
'Nova Scotia'!W336,
'Newfoundland and Labrador'!W336,
'Prince Edward Island'!W336,
NIHB!W336,
)
))))))))))</f>
        <v>0</v>
      </c>
      <c r="R28" s="104">
        <f>IF($C$6="British Columbia",'British Columbia'!X336,
IF($C$6="Alberta",Alberta!X336,
IF($C$6="Saskatchewan",Saskatchewan!X336,
IF($C$6="Manitoba",Manitoba!X336,
IF($C$6="Ontario",Ontario!X336,
IF($C$6="New Brunswick",'New Brunswick'!X336,
IF($C$6="Nova Scotia",'Nova Scotia'!X336,
IF($C$6="Newfoundland and Labrador",'Newfoundland and Labrador'!X336,
IF($C$6="Prince Edward Island",'Prince Edward Island'!X336,
IF($C$6="NIHB",NIHB!X336,
SUM('British Columbia'!X336,
Alberta!X336,
Saskatchewan!X336,
Manitoba!X336,
Ontario!X336,
'New Brunswick'!X336,
'Nova Scotia'!X336,
'Newfoundland and Labrador'!X336,
'Prince Edward Island'!X336,
NIHB!X336,
)
))))))))))</f>
        <v>0</v>
      </c>
    </row>
    <row r="29" spans="2:20" x14ac:dyDescent="0.35">
      <c r="C29" s="103" t="str">
        <f>IF(Namedrug4="","Drug 4",Namedrug4)</f>
        <v>Drug 4</v>
      </c>
      <c r="D29" s="104">
        <f>IF($C$6="British Columbia",'British Columbia'!K337,
IF($C$6="Alberta",Alberta!K337,
IF($C$6="Saskatchewan",Saskatchewan!K337,
IF($C$6="Manitoba",Manitoba!K337,
IF($C$6="Ontario",Ontario!K337,
IF($C$6="New Brunswick",'New Brunswick'!K337,
IF($C$6="Nova Scotia",'Nova Scotia'!K337,
IF($C$6="Newfoundland and Labrador",'Newfoundland and Labrador'!K337,
IF($C$6="Prince Edward Island",'Prince Edward Island'!K337,
IF($C$6="NIHB",NIHB!K337,
SUM('British Columbia'!K337,
Alberta!K337,
Saskatchewan!K337,
Manitoba!K337,
Ontario!K337,
'New Brunswick'!K337,
'Nova Scotia'!K337,
'Newfoundland and Labrador'!K337,
'Prince Edward Island'!K337,
NIHB!K337,
)
))))))))))</f>
        <v>0</v>
      </c>
      <c r="E29" s="104">
        <f>IF($C$6="British Columbia",'British Columbia'!L337,
IF($C$6="Alberta",Alberta!L337,
IF($C$6="Saskatchewan",Saskatchewan!L337,
IF($C$6="Manitoba",Manitoba!L337,
IF($C$6="Ontario",Ontario!L337,
IF($C$6="New Brunswick",'New Brunswick'!L337,
IF($C$6="Nova Scotia",'Nova Scotia'!L337,
IF($C$6="Newfoundland and Labrador",'Newfoundland and Labrador'!L337,
IF($C$6="Prince Edward Island",'Prince Edward Island'!L337,
IF($C$6="NIHB",NIHB!L337,
SUM('British Columbia'!L337,
Alberta!L337,
Saskatchewan!L337,
Manitoba!L337,
Ontario!L337,
'New Brunswick'!L337,
'Nova Scotia'!L337,
'Newfoundland and Labrador'!L337,
'Prince Edward Island'!L337,
NIHB!L337,
)
))))))))))</f>
        <v>0</v>
      </c>
      <c r="F29" s="104">
        <f>IF($C$6="British Columbia",'British Columbia'!M337,
IF($C$6="Alberta",Alberta!M337,
IF($C$6="Saskatchewan",Saskatchewan!M337,
IF($C$6="Manitoba",Manitoba!M337,
IF($C$6="Ontario",Ontario!M337,
IF($C$6="New Brunswick",'New Brunswick'!M337,
IF($C$6="Nova Scotia",'Nova Scotia'!M337,
IF($C$6="Newfoundland and Labrador",'Newfoundland and Labrador'!M337,
IF($C$6="Prince Edward Island",'Prince Edward Island'!M337,
IF($C$6="NIHB",NIHB!M337,
SUM('British Columbia'!M337,
Alberta!M337,
Saskatchewan!M337,
Manitoba!M337,
Ontario!M337,
'New Brunswick'!M337,
'Nova Scotia'!M337,
'Newfoundland and Labrador'!M337,
'Prince Edward Island'!M337,
NIHB!M337,
)
))))))))))</f>
        <v>0</v>
      </c>
      <c r="G29" s="104">
        <f>IF($C$6="British Columbia",'British Columbia'!N337,
IF($C$6="Alberta",Alberta!N337,
IF($C$6="Saskatchewan",Saskatchewan!N337,
IF($C$6="Manitoba",Manitoba!N337,
IF($C$6="Ontario",Ontario!N337,
IF($C$6="New Brunswick",'New Brunswick'!N337,
IF($C$6="Nova Scotia",'Nova Scotia'!N337,
IF($C$6="Newfoundland and Labrador",'Newfoundland and Labrador'!N337,
IF($C$6="Prince Edward Island",'Prince Edward Island'!N337,
IF($C$6="NIHB",NIHB!N337,
SUM('British Columbia'!N337,
Alberta!N337,
Saskatchewan!N337,
Manitoba!N337,
Ontario!N337,
'New Brunswick'!N337,
'Nova Scotia'!N337,
'Newfoundland and Labrador'!N337,
'Prince Edward Island'!N337,
NIHB!N337,
)
))))))))))</f>
        <v>0</v>
      </c>
      <c r="H29" s="104">
        <f>IF($C$6="British Columbia",'British Columbia'!O337,
IF($C$6="Alberta",Alberta!O337,
IF($C$6="Saskatchewan",Saskatchewan!O337,
IF($C$6="Manitoba",Manitoba!O337,
IF($C$6="Ontario",Ontario!O337,
IF($C$6="New Brunswick",'New Brunswick'!O337,
IF($C$6="Nova Scotia",'Nova Scotia'!O337,
IF($C$6="Newfoundland and Labrador",'Newfoundland and Labrador'!O337,
IF($C$6="Prince Edward Island",'Prince Edward Island'!O337,
IF($C$6="NIHB",NIHB!O337,
SUM('British Columbia'!O337,
Alberta!O337,
Saskatchewan!O337,
Manitoba!O337,
Ontario!O337,
'New Brunswick'!O337,
'Nova Scotia'!O337,
'Newfoundland and Labrador'!O337,
'Prince Edward Island'!O337,
NIHB!O337,
)
))))))))))</f>
        <v>0</v>
      </c>
      <c r="I29" s="104">
        <f>IF($C$6="British Columbia",'British Columbia'!P337,
IF($C$6="Alberta",Alberta!P337,
IF($C$6="Saskatchewan",Saskatchewan!P337,
IF($C$6="Manitoba",Manitoba!P337,
IF($C$6="Ontario",Ontario!P337,
IF($C$6="New Brunswick",'New Brunswick'!P337,
IF($C$6="Nova Scotia",'Nova Scotia'!P337,
IF($C$6="Newfoundland and Labrador",'Newfoundland and Labrador'!P337,
IF($C$6="Prince Edward Island",'Prince Edward Island'!P337,
IF($C$6="NIHB",NIHB!P337,
SUM('British Columbia'!P337,
Alberta!P337,
Saskatchewan!P337,
Manitoba!P337,
Ontario!P337,
'New Brunswick'!P337,
'Nova Scotia'!P337,
'Newfoundland and Labrador'!P337,
'Prince Edward Island'!P337,
NIHB!P337,
)
))))))))))</f>
        <v>0</v>
      </c>
      <c r="L29" s="103" t="str">
        <f>IF(Namedrug4="","Drug 4",Namedrug4)</f>
        <v>Drug 4</v>
      </c>
      <c r="M29" s="104">
        <f>IF($C$6="British Columbia",'British Columbia'!S337,
IF($C$6="Alberta",Alberta!S337,
IF($C$6="Saskatchewan",Saskatchewan!S337,
IF($C$6="Manitoba",Manitoba!S337,
IF($C$6="Ontario",Ontario!S337,
IF($C$6="New Brunswick",'New Brunswick'!S337,
IF($C$6="Nova Scotia",'Nova Scotia'!S337,
IF($C$6="Newfoundland and Labrador",'Newfoundland and Labrador'!S337,
IF($C$6="Prince Edward Island",'Prince Edward Island'!S337,
IF($C$6="NIHB",NIHB!S337,
SUM('British Columbia'!S337,
Alberta!S337,
Saskatchewan!S337,
Manitoba!S337,
Ontario!S337,
'New Brunswick'!S337,
'Nova Scotia'!S337,
'Newfoundland and Labrador'!S337,
'Prince Edward Island'!S337,
NIHB!S337,
)
))))))))))</f>
        <v>0</v>
      </c>
      <c r="N29" s="104">
        <f>IF($C$6="British Columbia",'British Columbia'!T337,
IF($C$6="Alberta",Alberta!T337,
IF($C$6="Saskatchewan",Saskatchewan!T337,
IF($C$6="Manitoba",Manitoba!T337,
IF($C$6="Ontario",Ontario!T337,
IF($C$6="New Brunswick",'New Brunswick'!T337,
IF($C$6="Nova Scotia",'Nova Scotia'!T337,
IF($C$6="Newfoundland and Labrador",'Newfoundland and Labrador'!T337,
IF($C$6="Prince Edward Island",'Prince Edward Island'!T337,
IF($C$6="NIHB",NIHB!T337,
SUM('British Columbia'!T337,
Alberta!T337,
Saskatchewan!T337,
Manitoba!T337,
Ontario!T337,
'New Brunswick'!T337,
'Nova Scotia'!T337,
'Newfoundland and Labrador'!T337,
'Prince Edward Island'!T337,
NIHB!T337,
)
))))))))))</f>
        <v>0</v>
      </c>
      <c r="O29" s="104">
        <f>IF($C$6="British Columbia",'British Columbia'!U337,
IF($C$6="Alberta",Alberta!U337,
IF($C$6="Saskatchewan",Saskatchewan!U337,
IF($C$6="Manitoba",Manitoba!U337,
IF($C$6="Ontario",Ontario!U337,
IF($C$6="New Brunswick",'New Brunswick'!U337,
IF($C$6="Nova Scotia",'Nova Scotia'!U337,
IF($C$6="Newfoundland and Labrador",'Newfoundland and Labrador'!U337,
IF($C$6="Prince Edward Island",'Prince Edward Island'!U337,
IF($C$6="NIHB",NIHB!U337,
SUM('British Columbia'!U337,
Alberta!U337,
Saskatchewan!U337,
Manitoba!U337,
Ontario!U337,
'New Brunswick'!U337,
'Nova Scotia'!U337,
'Newfoundland and Labrador'!U337,
'Prince Edward Island'!U337,
NIHB!U337,
)
))))))))))</f>
        <v>0</v>
      </c>
      <c r="P29" s="104">
        <f>IF($C$6="British Columbia",'British Columbia'!V337,
IF($C$6="Alberta",Alberta!V337,
IF($C$6="Saskatchewan",Saskatchewan!V337,
IF($C$6="Manitoba",Manitoba!V337,
IF($C$6="Ontario",Ontario!V337,
IF($C$6="New Brunswick",'New Brunswick'!V337,
IF($C$6="Nova Scotia",'Nova Scotia'!V337,
IF($C$6="Newfoundland and Labrador",'Newfoundland and Labrador'!V337,
IF($C$6="Prince Edward Island",'Prince Edward Island'!V337,
IF($C$6="NIHB",NIHB!V337,
SUM('British Columbia'!V337,
Alberta!V337,
Saskatchewan!V337,
Manitoba!V337,
Ontario!V337,
'New Brunswick'!V337,
'Nova Scotia'!V337,
'Newfoundland and Labrador'!V337,
'Prince Edward Island'!V337,
NIHB!V337,
)
))))))))))</f>
        <v>0</v>
      </c>
      <c r="Q29" s="104">
        <f>IF($C$6="British Columbia",'British Columbia'!W337,
IF($C$6="Alberta",Alberta!W337,
IF($C$6="Saskatchewan",Saskatchewan!W337,
IF($C$6="Manitoba",Manitoba!W337,
IF($C$6="Ontario",Ontario!W337,
IF($C$6="New Brunswick",'New Brunswick'!W337,
IF($C$6="Nova Scotia",'Nova Scotia'!W337,
IF($C$6="Newfoundland and Labrador",'Newfoundland and Labrador'!W337,
IF($C$6="Prince Edward Island",'Prince Edward Island'!W337,
IF($C$6="NIHB",NIHB!W337,
SUM('British Columbia'!W337,
Alberta!W337,
Saskatchewan!W337,
Manitoba!W337,
Ontario!W337,
'New Brunswick'!W337,
'Nova Scotia'!W337,
'Newfoundland and Labrador'!W337,
'Prince Edward Island'!W337,
NIHB!W337,
)
))))))))))</f>
        <v>0</v>
      </c>
      <c r="R29" s="104">
        <f>IF($C$6="British Columbia",'British Columbia'!X337,
IF($C$6="Alberta",Alberta!X337,
IF($C$6="Saskatchewan",Saskatchewan!X337,
IF($C$6="Manitoba",Manitoba!X337,
IF($C$6="Ontario",Ontario!X337,
IF($C$6="New Brunswick",'New Brunswick'!X337,
IF($C$6="Nova Scotia",'Nova Scotia'!X337,
IF($C$6="Newfoundland and Labrador",'Newfoundland and Labrador'!X337,
IF($C$6="Prince Edward Island",'Prince Edward Island'!X337,
IF($C$6="NIHB",NIHB!X337,
SUM('British Columbia'!X337,
Alberta!X337,
Saskatchewan!X337,
Manitoba!X337,
Ontario!X337,
'New Brunswick'!X337,
'Nova Scotia'!X337,
'Newfoundland and Labrador'!X337,
'Prince Edward Island'!X337,
NIHB!X337,
)
))))))))))</f>
        <v>0</v>
      </c>
    </row>
    <row r="30" spans="2:20" x14ac:dyDescent="0.35">
      <c r="C30" s="103" t="str">
        <f>IF(Namedrug5="","Drug 5",Namedrug5)</f>
        <v>Drug 5</v>
      </c>
      <c r="D30" s="104">
        <f>IF($C$6="British Columbia",'British Columbia'!K338,
IF($C$6="Alberta",Alberta!K338,
IF($C$6="Saskatchewan",Saskatchewan!K338,
IF($C$6="Manitoba",Manitoba!K338,
IF($C$6="Ontario",Ontario!K338,
IF($C$6="New Brunswick",'New Brunswick'!K338,
IF($C$6="Nova Scotia",'Nova Scotia'!K338,
IF($C$6="Newfoundland and Labrador",'Newfoundland and Labrador'!K338,
IF($C$6="Prince Edward Island",'Prince Edward Island'!K338,
IF($C$6="NIHB",NIHB!K338,
SUM('British Columbia'!K338,
Alberta!K338,
Saskatchewan!K338,
Manitoba!K338,
Ontario!K338,
'New Brunswick'!K338,
'Nova Scotia'!K338,
'Newfoundland and Labrador'!K338,
'Prince Edward Island'!K338,
NIHB!K338,
)
))))))))))</f>
        <v>0</v>
      </c>
      <c r="E30" s="104">
        <f>IF($C$6="British Columbia",'British Columbia'!L338,
IF($C$6="Alberta",Alberta!L338,
IF($C$6="Saskatchewan",Saskatchewan!L338,
IF($C$6="Manitoba",Manitoba!L338,
IF($C$6="Ontario",Ontario!L338,
IF($C$6="New Brunswick",'New Brunswick'!L338,
IF($C$6="Nova Scotia",'Nova Scotia'!L338,
IF($C$6="Newfoundland and Labrador",'Newfoundland and Labrador'!L338,
IF($C$6="Prince Edward Island",'Prince Edward Island'!L338,
IF($C$6="NIHB",NIHB!L338,
SUM('British Columbia'!L338,
Alberta!L338,
Saskatchewan!L338,
Manitoba!L338,
Ontario!L338,
'New Brunswick'!L338,
'Nova Scotia'!L338,
'Newfoundland and Labrador'!L338,
'Prince Edward Island'!L338,
NIHB!L338,
)
))))))))))</f>
        <v>0</v>
      </c>
      <c r="F30" s="104">
        <f>IF($C$6="British Columbia",'British Columbia'!M338,
IF($C$6="Alberta",Alberta!M338,
IF($C$6="Saskatchewan",Saskatchewan!M338,
IF($C$6="Manitoba",Manitoba!M338,
IF($C$6="Ontario",Ontario!M338,
IF($C$6="New Brunswick",'New Brunswick'!M338,
IF($C$6="Nova Scotia",'Nova Scotia'!M338,
IF($C$6="Newfoundland and Labrador",'Newfoundland and Labrador'!M338,
IF($C$6="Prince Edward Island",'Prince Edward Island'!M338,
IF($C$6="NIHB",NIHB!M338,
SUM('British Columbia'!M338,
Alberta!M338,
Saskatchewan!M338,
Manitoba!M338,
Ontario!M338,
'New Brunswick'!M338,
'Nova Scotia'!M338,
'Newfoundland and Labrador'!M338,
'Prince Edward Island'!M338,
NIHB!M338,
)
))))))))))</f>
        <v>0</v>
      </c>
      <c r="G30" s="104">
        <f>IF($C$6="British Columbia",'British Columbia'!N338,
IF($C$6="Alberta",Alberta!N338,
IF($C$6="Saskatchewan",Saskatchewan!N338,
IF($C$6="Manitoba",Manitoba!N338,
IF($C$6="Ontario",Ontario!N338,
IF($C$6="New Brunswick",'New Brunswick'!N338,
IF($C$6="Nova Scotia",'Nova Scotia'!N338,
IF($C$6="Newfoundland and Labrador",'Newfoundland and Labrador'!N338,
IF($C$6="Prince Edward Island",'Prince Edward Island'!N338,
IF($C$6="NIHB",NIHB!N338,
SUM('British Columbia'!N338,
Alberta!N338,
Saskatchewan!N338,
Manitoba!N338,
Ontario!N338,
'New Brunswick'!N338,
'Nova Scotia'!N338,
'Newfoundland and Labrador'!N338,
'Prince Edward Island'!N338,
NIHB!N338,
)
))))))))))</f>
        <v>0</v>
      </c>
      <c r="H30" s="104">
        <f>IF($C$6="British Columbia",'British Columbia'!O338,
IF($C$6="Alberta",Alberta!O338,
IF($C$6="Saskatchewan",Saskatchewan!O338,
IF($C$6="Manitoba",Manitoba!O338,
IF($C$6="Ontario",Ontario!O338,
IF($C$6="New Brunswick",'New Brunswick'!O338,
IF($C$6="Nova Scotia",'Nova Scotia'!O338,
IF($C$6="Newfoundland and Labrador",'Newfoundland and Labrador'!O338,
IF($C$6="Prince Edward Island",'Prince Edward Island'!O338,
IF($C$6="NIHB",NIHB!O338,
SUM('British Columbia'!O338,
Alberta!O338,
Saskatchewan!O338,
Manitoba!O338,
Ontario!O338,
'New Brunswick'!O338,
'Nova Scotia'!O338,
'Newfoundland and Labrador'!O338,
'Prince Edward Island'!O338,
NIHB!O338,
)
))))))))))</f>
        <v>0</v>
      </c>
      <c r="I30" s="104">
        <f>IF($C$6="British Columbia",'British Columbia'!P338,
IF($C$6="Alberta",Alberta!P338,
IF($C$6="Saskatchewan",Saskatchewan!P338,
IF($C$6="Manitoba",Manitoba!P338,
IF($C$6="Ontario",Ontario!P338,
IF($C$6="New Brunswick",'New Brunswick'!P338,
IF($C$6="Nova Scotia",'Nova Scotia'!P338,
IF($C$6="Newfoundland and Labrador",'Newfoundland and Labrador'!P338,
IF($C$6="Prince Edward Island",'Prince Edward Island'!P338,
IF($C$6="NIHB",NIHB!P338,
SUM('British Columbia'!P338,
Alberta!P338,
Saskatchewan!P338,
Manitoba!P338,
Ontario!P338,
'New Brunswick'!P338,
'Nova Scotia'!P338,
'Newfoundland and Labrador'!P338,
'Prince Edward Island'!P338,
NIHB!P338,
)
))))))))))</f>
        <v>0</v>
      </c>
      <c r="L30" s="103" t="str">
        <f>IF(Namedrug5="","Drug 5",Namedrug5)</f>
        <v>Drug 5</v>
      </c>
      <c r="M30" s="104">
        <f>IF($C$6="British Columbia",'British Columbia'!S338,
IF($C$6="Alberta",Alberta!S338,
IF($C$6="Saskatchewan",Saskatchewan!S338,
IF($C$6="Manitoba",Manitoba!S338,
IF($C$6="Ontario",Ontario!S338,
IF($C$6="New Brunswick",'New Brunswick'!S338,
IF($C$6="Nova Scotia",'Nova Scotia'!S338,
IF($C$6="Newfoundland and Labrador",'Newfoundland and Labrador'!S338,
IF($C$6="Prince Edward Island",'Prince Edward Island'!S338,
IF($C$6="NIHB",NIHB!S338,
SUM('British Columbia'!S338,
Alberta!S338,
Saskatchewan!S338,
Manitoba!S338,
Ontario!S338,
'New Brunswick'!S338,
'Nova Scotia'!S338,
'Newfoundland and Labrador'!S338,
'Prince Edward Island'!S338,
NIHB!S338,
)
))))))))))</f>
        <v>0</v>
      </c>
      <c r="N30" s="104">
        <f>IF($C$6="British Columbia",'British Columbia'!T338,
IF($C$6="Alberta",Alberta!T338,
IF($C$6="Saskatchewan",Saskatchewan!T338,
IF($C$6="Manitoba",Manitoba!T338,
IF($C$6="Ontario",Ontario!T338,
IF($C$6="New Brunswick",'New Brunswick'!T338,
IF($C$6="Nova Scotia",'Nova Scotia'!T338,
IF($C$6="Newfoundland and Labrador",'Newfoundland and Labrador'!T338,
IF($C$6="Prince Edward Island",'Prince Edward Island'!T338,
IF($C$6="NIHB",NIHB!T338,
SUM('British Columbia'!T338,
Alberta!T338,
Saskatchewan!T338,
Manitoba!T338,
Ontario!T338,
'New Brunswick'!T338,
'Nova Scotia'!T338,
'Newfoundland and Labrador'!T338,
'Prince Edward Island'!T338,
NIHB!T338,
)
))))))))))</f>
        <v>0</v>
      </c>
      <c r="O30" s="104">
        <f>IF($C$6="British Columbia",'British Columbia'!U338,
IF($C$6="Alberta",Alberta!U338,
IF($C$6="Saskatchewan",Saskatchewan!U338,
IF($C$6="Manitoba",Manitoba!U338,
IF($C$6="Ontario",Ontario!U338,
IF($C$6="New Brunswick",'New Brunswick'!U338,
IF($C$6="Nova Scotia",'Nova Scotia'!U338,
IF($C$6="Newfoundland and Labrador",'Newfoundland and Labrador'!U338,
IF($C$6="Prince Edward Island",'Prince Edward Island'!U338,
IF($C$6="NIHB",NIHB!U338,
SUM('British Columbia'!U338,
Alberta!U338,
Saskatchewan!U338,
Manitoba!U338,
Ontario!U338,
'New Brunswick'!U338,
'Nova Scotia'!U338,
'Newfoundland and Labrador'!U338,
'Prince Edward Island'!U338,
NIHB!U338,
)
))))))))))</f>
        <v>0</v>
      </c>
      <c r="P30" s="104">
        <f>IF($C$6="British Columbia",'British Columbia'!V338,
IF($C$6="Alberta",Alberta!V338,
IF($C$6="Saskatchewan",Saskatchewan!V338,
IF($C$6="Manitoba",Manitoba!V338,
IF($C$6="Ontario",Ontario!V338,
IF($C$6="New Brunswick",'New Brunswick'!V338,
IF($C$6="Nova Scotia",'Nova Scotia'!V338,
IF($C$6="Newfoundland and Labrador",'Newfoundland and Labrador'!V338,
IF($C$6="Prince Edward Island",'Prince Edward Island'!V338,
IF($C$6="NIHB",NIHB!V338,
SUM('British Columbia'!V338,
Alberta!V338,
Saskatchewan!V338,
Manitoba!V338,
Ontario!V338,
'New Brunswick'!V338,
'Nova Scotia'!V338,
'Newfoundland and Labrador'!V338,
'Prince Edward Island'!V338,
NIHB!V338,
)
))))))))))</f>
        <v>0</v>
      </c>
      <c r="Q30" s="104">
        <f>IF($C$6="British Columbia",'British Columbia'!W338,
IF($C$6="Alberta",Alberta!W338,
IF($C$6="Saskatchewan",Saskatchewan!W338,
IF($C$6="Manitoba",Manitoba!W338,
IF($C$6="Ontario",Ontario!W338,
IF($C$6="New Brunswick",'New Brunswick'!W338,
IF($C$6="Nova Scotia",'Nova Scotia'!W338,
IF($C$6="Newfoundland and Labrador",'Newfoundland and Labrador'!W338,
IF($C$6="Prince Edward Island",'Prince Edward Island'!W338,
IF($C$6="NIHB",NIHB!W338,
SUM('British Columbia'!W338,
Alberta!W338,
Saskatchewan!W338,
Manitoba!W338,
Ontario!W338,
'New Brunswick'!W338,
'Nova Scotia'!W338,
'Newfoundland and Labrador'!W338,
'Prince Edward Island'!W338,
NIHB!W338,
)
))))))))))</f>
        <v>0</v>
      </c>
      <c r="R30" s="104">
        <f>IF($C$6="British Columbia",'British Columbia'!X338,
IF($C$6="Alberta",Alberta!X338,
IF($C$6="Saskatchewan",Saskatchewan!X338,
IF($C$6="Manitoba",Manitoba!X338,
IF($C$6="Ontario",Ontario!X338,
IF($C$6="New Brunswick",'New Brunswick'!X338,
IF($C$6="Nova Scotia",'Nova Scotia'!X338,
IF($C$6="Newfoundland and Labrador",'Newfoundland and Labrador'!X338,
IF($C$6="Prince Edward Island",'Prince Edward Island'!X338,
IF($C$6="NIHB",NIHB!X338,
SUM('British Columbia'!X338,
Alberta!X338,
Saskatchewan!X338,
Manitoba!X338,
Ontario!X338,
'New Brunswick'!X338,
'Nova Scotia'!X338,
'Newfoundland and Labrador'!X338,
'Prince Edward Island'!X338,
NIHB!X338,
)
))))))))))</f>
        <v>0</v>
      </c>
    </row>
    <row r="31" spans="2:20" x14ac:dyDescent="0.35">
      <c r="C31" s="103" t="str">
        <f>IF(Namedrug6="","Drug 6",Namedrug7)</f>
        <v>Drug 6</v>
      </c>
      <c r="D31" s="104">
        <f>IF($C$6="British Columbia",'British Columbia'!K339,
IF($C$6="Alberta",Alberta!K339,
IF($C$6="Saskatchewan",Saskatchewan!K339,
IF($C$6="Manitoba",Manitoba!K339,
IF($C$6="Ontario",Ontario!K339,
IF($C$6="New Brunswick",'New Brunswick'!K339,
IF($C$6="Nova Scotia",'Nova Scotia'!K339,
IF($C$6="Newfoundland and Labrador",'Newfoundland and Labrador'!K339,
IF($C$6="Prince Edward Island",'Prince Edward Island'!K339,
IF($C$6="NIHB",NIHB!K339,
SUM('British Columbia'!K339,
Alberta!K339,
Saskatchewan!K339,
Manitoba!K339,
Ontario!K339,
'New Brunswick'!K339,
'Nova Scotia'!K339,
'Newfoundland and Labrador'!K339,
'Prince Edward Island'!K339,
NIHB!K339,
)
))))))))))</f>
        <v>0</v>
      </c>
      <c r="E31" s="104">
        <f>IF($C$6="British Columbia",'British Columbia'!L339,
IF($C$6="Alberta",Alberta!L339,
IF($C$6="Saskatchewan",Saskatchewan!L339,
IF($C$6="Manitoba",Manitoba!L339,
IF($C$6="Ontario",Ontario!L339,
IF($C$6="New Brunswick",'New Brunswick'!L339,
IF($C$6="Nova Scotia",'Nova Scotia'!L339,
IF($C$6="Newfoundland and Labrador",'Newfoundland and Labrador'!L339,
IF($C$6="Prince Edward Island",'Prince Edward Island'!L339,
IF($C$6="NIHB",NIHB!L339,
SUM('British Columbia'!L339,
Alberta!L339,
Saskatchewan!L339,
Manitoba!L339,
Ontario!L339,
'New Brunswick'!L339,
'Nova Scotia'!L339,
'Newfoundland and Labrador'!L339,
'Prince Edward Island'!L339,
NIHB!L339,
)
))))))))))</f>
        <v>0</v>
      </c>
      <c r="F31" s="104">
        <f>IF($C$6="British Columbia",'British Columbia'!M339,
IF($C$6="Alberta",Alberta!M339,
IF($C$6="Saskatchewan",Saskatchewan!M339,
IF($C$6="Manitoba",Manitoba!M339,
IF($C$6="Ontario",Ontario!M339,
IF($C$6="New Brunswick",'New Brunswick'!M339,
IF($C$6="Nova Scotia",'Nova Scotia'!M339,
IF($C$6="Newfoundland and Labrador",'Newfoundland and Labrador'!M339,
IF($C$6="Prince Edward Island",'Prince Edward Island'!M339,
IF($C$6="NIHB",NIHB!M339,
SUM('British Columbia'!M339,
Alberta!M339,
Saskatchewan!M339,
Manitoba!M339,
Ontario!M339,
'New Brunswick'!M339,
'Nova Scotia'!M339,
'Newfoundland and Labrador'!M339,
'Prince Edward Island'!M339,
NIHB!M339,
)
))))))))))</f>
        <v>0</v>
      </c>
      <c r="G31" s="104">
        <f>IF($C$6="British Columbia",'British Columbia'!N339,
IF($C$6="Alberta",Alberta!N339,
IF($C$6="Saskatchewan",Saskatchewan!N339,
IF($C$6="Manitoba",Manitoba!N339,
IF($C$6="Ontario",Ontario!N339,
IF($C$6="New Brunswick",'New Brunswick'!N339,
IF($C$6="Nova Scotia",'Nova Scotia'!N339,
IF($C$6="Newfoundland and Labrador",'Newfoundland and Labrador'!N339,
IF($C$6="Prince Edward Island",'Prince Edward Island'!N339,
IF($C$6="NIHB",NIHB!N339,
SUM('British Columbia'!N339,
Alberta!N339,
Saskatchewan!N339,
Manitoba!N339,
Ontario!N339,
'New Brunswick'!N339,
'Nova Scotia'!N339,
'Newfoundland and Labrador'!N339,
'Prince Edward Island'!N339,
NIHB!N339,
)
))))))))))</f>
        <v>0</v>
      </c>
      <c r="H31" s="104">
        <f>IF($C$6="British Columbia",'British Columbia'!O339,
IF($C$6="Alberta",Alberta!O339,
IF($C$6="Saskatchewan",Saskatchewan!O339,
IF($C$6="Manitoba",Manitoba!O339,
IF($C$6="Ontario",Ontario!O339,
IF($C$6="New Brunswick",'New Brunswick'!O339,
IF($C$6="Nova Scotia",'Nova Scotia'!O339,
IF($C$6="Newfoundland and Labrador",'Newfoundland and Labrador'!O339,
IF($C$6="Prince Edward Island",'Prince Edward Island'!O339,
IF($C$6="NIHB",NIHB!O339,
SUM('British Columbia'!O339,
Alberta!O339,
Saskatchewan!O339,
Manitoba!O339,
Ontario!O339,
'New Brunswick'!O339,
'Nova Scotia'!O339,
'Newfoundland and Labrador'!O339,
'Prince Edward Island'!O339,
NIHB!O339,
)
))))))))))</f>
        <v>0</v>
      </c>
      <c r="I31" s="104">
        <f>IF($C$6="British Columbia",'British Columbia'!P339,
IF($C$6="Alberta",Alberta!P339,
IF($C$6="Saskatchewan",Saskatchewan!P339,
IF($C$6="Manitoba",Manitoba!P339,
IF($C$6="Ontario",Ontario!P339,
IF($C$6="New Brunswick",'New Brunswick'!P339,
IF($C$6="Nova Scotia",'Nova Scotia'!P339,
IF($C$6="Newfoundland and Labrador",'Newfoundland and Labrador'!P339,
IF($C$6="Prince Edward Island",'Prince Edward Island'!P339,
IF($C$6="NIHB",NIHB!P339,
SUM('British Columbia'!P339,
Alberta!P339,
Saskatchewan!P339,
Manitoba!P339,
Ontario!P339,
'New Brunswick'!P339,
'Nova Scotia'!P339,
'Newfoundland and Labrador'!P339,
'Prince Edward Island'!P339,
NIHB!P339,
)
))))))))))</f>
        <v>0</v>
      </c>
      <c r="L31" s="103" t="str">
        <f>IF(Namedrug6="","Drug 6",Namedrug7)</f>
        <v>Drug 6</v>
      </c>
      <c r="M31" s="104">
        <f>IF($C$6="British Columbia",'British Columbia'!S339,
IF($C$6="Alberta",Alberta!S339,
IF($C$6="Saskatchewan",Saskatchewan!S339,
IF($C$6="Manitoba",Manitoba!S339,
IF($C$6="Ontario",Ontario!S339,
IF($C$6="New Brunswick",'New Brunswick'!S339,
IF($C$6="Nova Scotia",'Nova Scotia'!S339,
IF($C$6="Newfoundland and Labrador",'Newfoundland and Labrador'!S339,
IF($C$6="Prince Edward Island",'Prince Edward Island'!S339,
IF($C$6="NIHB",NIHB!S339,
SUM('British Columbia'!S339,
Alberta!S339,
Saskatchewan!S339,
Manitoba!S339,
Ontario!S339,
'New Brunswick'!S339,
'Nova Scotia'!S339,
'Newfoundland and Labrador'!S339,
'Prince Edward Island'!S339,
NIHB!S339,
)
))))))))))</f>
        <v>0</v>
      </c>
      <c r="N31" s="104">
        <f>IF($C$6="British Columbia",'British Columbia'!T339,
IF($C$6="Alberta",Alberta!T339,
IF($C$6="Saskatchewan",Saskatchewan!T339,
IF($C$6="Manitoba",Manitoba!T339,
IF($C$6="Ontario",Ontario!T339,
IF($C$6="New Brunswick",'New Brunswick'!T339,
IF($C$6="Nova Scotia",'Nova Scotia'!T339,
IF($C$6="Newfoundland and Labrador",'Newfoundland and Labrador'!T339,
IF($C$6="Prince Edward Island",'Prince Edward Island'!T339,
IF($C$6="NIHB",NIHB!T339,
SUM('British Columbia'!T339,
Alberta!T339,
Saskatchewan!T339,
Manitoba!T339,
Ontario!T339,
'New Brunswick'!T339,
'Nova Scotia'!T339,
'Newfoundland and Labrador'!T339,
'Prince Edward Island'!T339,
NIHB!T339,
)
))))))))))</f>
        <v>0</v>
      </c>
      <c r="O31" s="104">
        <f>IF($C$6="British Columbia",'British Columbia'!U339,
IF($C$6="Alberta",Alberta!U339,
IF($C$6="Saskatchewan",Saskatchewan!U339,
IF($C$6="Manitoba",Manitoba!U339,
IF($C$6="Ontario",Ontario!U339,
IF($C$6="New Brunswick",'New Brunswick'!U339,
IF($C$6="Nova Scotia",'Nova Scotia'!U339,
IF($C$6="Newfoundland and Labrador",'Newfoundland and Labrador'!U339,
IF($C$6="Prince Edward Island",'Prince Edward Island'!U339,
IF($C$6="NIHB",NIHB!U339,
SUM('British Columbia'!U339,
Alberta!U339,
Saskatchewan!U339,
Manitoba!U339,
Ontario!U339,
'New Brunswick'!U339,
'Nova Scotia'!U339,
'Newfoundland and Labrador'!U339,
'Prince Edward Island'!U339,
NIHB!U339,
)
))))))))))</f>
        <v>0</v>
      </c>
      <c r="P31" s="104">
        <f>IF($C$6="British Columbia",'British Columbia'!V339,
IF($C$6="Alberta",Alberta!V339,
IF($C$6="Saskatchewan",Saskatchewan!V339,
IF($C$6="Manitoba",Manitoba!V339,
IF($C$6="Ontario",Ontario!V339,
IF($C$6="New Brunswick",'New Brunswick'!V339,
IF($C$6="Nova Scotia",'Nova Scotia'!V339,
IF($C$6="Newfoundland and Labrador",'Newfoundland and Labrador'!V339,
IF($C$6="Prince Edward Island",'Prince Edward Island'!V339,
IF($C$6="NIHB",NIHB!V339,
SUM('British Columbia'!V339,
Alberta!V339,
Saskatchewan!V339,
Manitoba!V339,
Ontario!V339,
'New Brunswick'!V339,
'Nova Scotia'!V339,
'Newfoundland and Labrador'!V339,
'Prince Edward Island'!V339,
NIHB!V339,
)
))))))))))</f>
        <v>0</v>
      </c>
      <c r="Q31" s="104">
        <f>IF($C$6="British Columbia",'British Columbia'!W339,
IF($C$6="Alberta",Alberta!W339,
IF($C$6="Saskatchewan",Saskatchewan!W339,
IF($C$6="Manitoba",Manitoba!W339,
IF($C$6="Ontario",Ontario!W339,
IF($C$6="New Brunswick",'New Brunswick'!W339,
IF($C$6="Nova Scotia",'Nova Scotia'!W339,
IF($C$6="Newfoundland and Labrador",'Newfoundland and Labrador'!W339,
IF($C$6="Prince Edward Island",'Prince Edward Island'!W339,
IF($C$6="NIHB",NIHB!W339,
SUM('British Columbia'!W339,
Alberta!W339,
Saskatchewan!W339,
Manitoba!W339,
Ontario!W339,
'New Brunswick'!W339,
'Nova Scotia'!W339,
'Newfoundland and Labrador'!W339,
'Prince Edward Island'!W339,
NIHB!W339,
)
))))))))))</f>
        <v>0</v>
      </c>
      <c r="R31" s="104">
        <f>IF($C$6="British Columbia",'British Columbia'!X339,
IF($C$6="Alberta",Alberta!X339,
IF($C$6="Saskatchewan",Saskatchewan!X339,
IF($C$6="Manitoba",Manitoba!X339,
IF($C$6="Ontario",Ontario!X339,
IF($C$6="New Brunswick",'New Brunswick'!X339,
IF($C$6="Nova Scotia",'Nova Scotia'!X339,
IF($C$6="Newfoundland and Labrador",'Newfoundland and Labrador'!X339,
IF($C$6="Prince Edward Island",'Prince Edward Island'!X339,
IF($C$6="NIHB",NIHB!X339,
SUM('British Columbia'!X339,
Alberta!X339,
Saskatchewan!X339,
Manitoba!X339,
Ontario!X339,
'New Brunswick'!X339,
'Nova Scotia'!X339,
'Newfoundland and Labrador'!X339,
'Prince Edward Island'!X339,
NIHB!X339,
)
))))))))))</f>
        <v>0</v>
      </c>
    </row>
    <row r="32" spans="2:20" x14ac:dyDescent="0.35">
      <c r="C32" s="103" t="str">
        <f>IF(Namedrug7="","Drug 7",Namedrug7)</f>
        <v>Drug 7</v>
      </c>
      <c r="D32" s="104">
        <f>IF($C$6="British Columbia",'British Columbia'!K340,
IF($C$6="Alberta",Alberta!K340,
IF($C$6="Saskatchewan",Saskatchewan!K340,
IF($C$6="Manitoba",Manitoba!K340,
IF($C$6="Ontario",Ontario!K340,
IF($C$6="New Brunswick",'New Brunswick'!K340,
IF($C$6="Nova Scotia",'Nova Scotia'!K340,
IF($C$6="Newfoundland and Labrador",'Newfoundland and Labrador'!K340,
IF($C$6="Prince Edward Island",'Prince Edward Island'!K340,
IF($C$6="NIHB",NIHB!K340,
SUM('British Columbia'!K340,
Alberta!K340,
Saskatchewan!K340,
Manitoba!K340,
Ontario!K340,
'New Brunswick'!K340,
'Nova Scotia'!K340,
'Newfoundland and Labrador'!K340,
'Prince Edward Island'!K340,
NIHB!K340,
)
))))))))))</f>
        <v>0</v>
      </c>
      <c r="E32" s="104">
        <f>IF($C$6="British Columbia",'British Columbia'!L340,
IF($C$6="Alberta",Alberta!L340,
IF($C$6="Saskatchewan",Saskatchewan!L340,
IF($C$6="Manitoba",Manitoba!L340,
IF($C$6="Ontario",Ontario!L340,
IF($C$6="New Brunswick",'New Brunswick'!L340,
IF($C$6="Nova Scotia",'Nova Scotia'!L340,
IF($C$6="Newfoundland and Labrador",'Newfoundland and Labrador'!L340,
IF($C$6="Prince Edward Island",'Prince Edward Island'!L340,
IF($C$6="NIHB",NIHB!L340,
SUM('British Columbia'!L340,
Alberta!L340,
Saskatchewan!L340,
Manitoba!L340,
Ontario!L340,
'New Brunswick'!L340,
'Nova Scotia'!L340,
'Newfoundland and Labrador'!L340,
'Prince Edward Island'!L340,
NIHB!L340,
)
))))))))))</f>
        <v>0</v>
      </c>
      <c r="F32" s="104">
        <f>IF($C$6="British Columbia",'British Columbia'!M340,
IF($C$6="Alberta",Alberta!M340,
IF($C$6="Saskatchewan",Saskatchewan!M340,
IF($C$6="Manitoba",Manitoba!M340,
IF($C$6="Ontario",Ontario!M340,
IF($C$6="New Brunswick",'New Brunswick'!M340,
IF($C$6="Nova Scotia",'Nova Scotia'!M340,
IF($C$6="Newfoundland and Labrador",'Newfoundland and Labrador'!M340,
IF($C$6="Prince Edward Island",'Prince Edward Island'!M340,
IF($C$6="NIHB",NIHB!M340,
SUM('British Columbia'!M340,
Alberta!M340,
Saskatchewan!M340,
Manitoba!M340,
Ontario!M340,
'New Brunswick'!M340,
'Nova Scotia'!M340,
'Newfoundland and Labrador'!M340,
'Prince Edward Island'!M340,
NIHB!M340,
)
))))))))))</f>
        <v>0</v>
      </c>
      <c r="G32" s="104">
        <f>IF($C$6="British Columbia",'British Columbia'!N340,
IF($C$6="Alberta",Alberta!N340,
IF($C$6="Saskatchewan",Saskatchewan!N340,
IF($C$6="Manitoba",Manitoba!N340,
IF($C$6="Ontario",Ontario!N340,
IF($C$6="New Brunswick",'New Brunswick'!N340,
IF($C$6="Nova Scotia",'Nova Scotia'!N340,
IF($C$6="Newfoundland and Labrador",'Newfoundland and Labrador'!N340,
IF($C$6="Prince Edward Island",'Prince Edward Island'!N340,
IF($C$6="NIHB",NIHB!N340,
SUM('British Columbia'!N340,
Alberta!N340,
Saskatchewan!N340,
Manitoba!N340,
Ontario!N340,
'New Brunswick'!N340,
'Nova Scotia'!N340,
'Newfoundland and Labrador'!N340,
'Prince Edward Island'!N340,
NIHB!N340,
)
))))))))))</f>
        <v>0</v>
      </c>
      <c r="H32" s="104">
        <f>IF($C$6="British Columbia",'British Columbia'!O340,
IF($C$6="Alberta",Alberta!O340,
IF($C$6="Saskatchewan",Saskatchewan!O340,
IF($C$6="Manitoba",Manitoba!O340,
IF($C$6="Ontario",Ontario!O340,
IF($C$6="New Brunswick",'New Brunswick'!O340,
IF($C$6="Nova Scotia",'Nova Scotia'!O340,
IF($C$6="Newfoundland and Labrador",'Newfoundland and Labrador'!O340,
IF($C$6="Prince Edward Island",'Prince Edward Island'!O340,
IF($C$6="NIHB",NIHB!O340,
SUM('British Columbia'!O340,
Alberta!O340,
Saskatchewan!O340,
Manitoba!O340,
Ontario!O340,
'New Brunswick'!O340,
'Nova Scotia'!O340,
'Newfoundland and Labrador'!O340,
'Prince Edward Island'!O340,
NIHB!O340,
)
))))))))))</f>
        <v>0</v>
      </c>
      <c r="I32" s="104">
        <f>IF($C$6="British Columbia",'British Columbia'!P340,
IF($C$6="Alberta",Alberta!P340,
IF($C$6="Saskatchewan",Saskatchewan!P340,
IF($C$6="Manitoba",Manitoba!P340,
IF($C$6="Ontario",Ontario!P340,
IF($C$6="New Brunswick",'New Brunswick'!P340,
IF($C$6="Nova Scotia",'Nova Scotia'!P340,
IF($C$6="Newfoundland and Labrador",'Newfoundland and Labrador'!P340,
IF($C$6="Prince Edward Island",'Prince Edward Island'!P340,
IF($C$6="NIHB",NIHB!P340,
SUM('British Columbia'!P340,
Alberta!P340,
Saskatchewan!P340,
Manitoba!P340,
Ontario!P340,
'New Brunswick'!P340,
'Nova Scotia'!P340,
'Newfoundland and Labrador'!P340,
'Prince Edward Island'!P340,
NIHB!P340,
)
))))))))))</f>
        <v>0</v>
      </c>
      <c r="L32" s="103" t="str">
        <f>IF(Namedrug7="","Drug 7",Namedrug7)</f>
        <v>Drug 7</v>
      </c>
      <c r="M32" s="104">
        <f>IF($C$6="British Columbia",'British Columbia'!S340,
IF($C$6="Alberta",Alberta!S340,
IF($C$6="Saskatchewan",Saskatchewan!S340,
IF($C$6="Manitoba",Manitoba!S340,
IF($C$6="Ontario",Ontario!S340,
IF($C$6="New Brunswick",'New Brunswick'!S340,
IF($C$6="Nova Scotia",'Nova Scotia'!S340,
IF($C$6="Newfoundland and Labrador",'Newfoundland and Labrador'!S340,
IF($C$6="Prince Edward Island",'Prince Edward Island'!S340,
IF($C$6="NIHB",NIHB!S340,
SUM('British Columbia'!S340,
Alberta!S340,
Saskatchewan!S340,
Manitoba!S340,
Ontario!S340,
'New Brunswick'!S340,
'Nova Scotia'!S340,
'Newfoundland and Labrador'!S340,
'Prince Edward Island'!S340,
NIHB!S340,
)
))))))))))</f>
        <v>0</v>
      </c>
      <c r="N32" s="104">
        <f>IF($C$6="British Columbia",'British Columbia'!T340,
IF($C$6="Alberta",Alberta!T340,
IF($C$6="Saskatchewan",Saskatchewan!T340,
IF($C$6="Manitoba",Manitoba!T340,
IF($C$6="Ontario",Ontario!T340,
IF($C$6="New Brunswick",'New Brunswick'!T340,
IF($C$6="Nova Scotia",'Nova Scotia'!T340,
IF($C$6="Newfoundland and Labrador",'Newfoundland and Labrador'!T340,
IF($C$6="Prince Edward Island",'Prince Edward Island'!T340,
IF($C$6="NIHB",NIHB!T340,
SUM('British Columbia'!T340,
Alberta!T340,
Saskatchewan!T340,
Manitoba!T340,
Ontario!T340,
'New Brunswick'!T340,
'Nova Scotia'!T340,
'Newfoundland and Labrador'!T340,
'Prince Edward Island'!T340,
NIHB!T340,
)
))))))))))</f>
        <v>0</v>
      </c>
      <c r="O32" s="104">
        <f>IF($C$6="British Columbia",'British Columbia'!U340,
IF($C$6="Alberta",Alberta!U340,
IF($C$6="Saskatchewan",Saskatchewan!U340,
IF($C$6="Manitoba",Manitoba!U340,
IF($C$6="Ontario",Ontario!U340,
IF($C$6="New Brunswick",'New Brunswick'!U340,
IF($C$6="Nova Scotia",'Nova Scotia'!U340,
IF($C$6="Newfoundland and Labrador",'Newfoundland and Labrador'!U340,
IF($C$6="Prince Edward Island",'Prince Edward Island'!U340,
IF($C$6="NIHB",NIHB!U340,
SUM('British Columbia'!U340,
Alberta!U340,
Saskatchewan!U340,
Manitoba!U340,
Ontario!U340,
'New Brunswick'!U340,
'Nova Scotia'!U340,
'Newfoundland and Labrador'!U340,
'Prince Edward Island'!U340,
NIHB!U340,
)
))))))))))</f>
        <v>0</v>
      </c>
      <c r="P32" s="104">
        <f>IF($C$6="British Columbia",'British Columbia'!V340,
IF($C$6="Alberta",Alberta!V340,
IF($C$6="Saskatchewan",Saskatchewan!V340,
IF($C$6="Manitoba",Manitoba!V340,
IF($C$6="Ontario",Ontario!V340,
IF($C$6="New Brunswick",'New Brunswick'!V340,
IF($C$6="Nova Scotia",'Nova Scotia'!V340,
IF($C$6="Newfoundland and Labrador",'Newfoundland and Labrador'!V340,
IF($C$6="Prince Edward Island",'Prince Edward Island'!V340,
IF($C$6="NIHB",NIHB!V340,
SUM('British Columbia'!V340,
Alberta!V340,
Saskatchewan!V340,
Manitoba!V340,
Ontario!V340,
'New Brunswick'!V340,
'Nova Scotia'!V340,
'Newfoundland and Labrador'!V340,
'Prince Edward Island'!V340,
NIHB!V340,
)
))))))))))</f>
        <v>0</v>
      </c>
      <c r="Q32" s="104">
        <f>IF($C$6="British Columbia",'British Columbia'!W340,
IF($C$6="Alberta",Alberta!W340,
IF($C$6="Saskatchewan",Saskatchewan!W340,
IF($C$6="Manitoba",Manitoba!W340,
IF($C$6="Ontario",Ontario!W340,
IF($C$6="New Brunswick",'New Brunswick'!W340,
IF($C$6="Nova Scotia",'Nova Scotia'!W340,
IF($C$6="Newfoundland and Labrador",'Newfoundland and Labrador'!W340,
IF($C$6="Prince Edward Island",'Prince Edward Island'!W340,
IF($C$6="NIHB",NIHB!W340,
SUM('British Columbia'!W340,
Alberta!W340,
Saskatchewan!W340,
Manitoba!W340,
Ontario!W340,
'New Brunswick'!W340,
'Nova Scotia'!W340,
'Newfoundland and Labrador'!W340,
'Prince Edward Island'!W340,
NIHB!W340,
)
))))))))))</f>
        <v>0</v>
      </c>
      <c r="R32" s="104">
        <f>IF($C$6="British Columbia",'British Columbia'!X340,
IF($C$6="Alberta",Alberta!X340,
IF($C$6="Saskatchewan",Saskatchewan!X340,
IF($C$6="Manitoba",Manitoba!X340,
IF($C$6="Ontario",Ontario!X340,
IF($C$6="New Brunswick",'New Brunswick'!X340,
IF($C$6="Nova Scotia",'Nova Scotia'!X340,
IF($C$6="Newfoundland and Labrador",'Newfoundland and Labrador'!X340,
IF($C$6="Prince Edward Island",'Prince Edward Island'!X340,
IF($C$6="NIHB",NIHB!X340,
SUM('British Columbia'!X340,
Alberta!X340,
Saskatchewan!X340,
Manitoba!X340,
Ontario!X340,
'New Brunswick'!X340,
'Nova Scotia'!X340,
'Newfoundland and Labrador'!X340,
'Prince Edward Island'!X340,
NIHB!X340,
)
))))))))))</f>
        <v>0</v>
      </c>
    </row>
    <row r="33" spans="3:20" x14ac:dyDescent="0.35">
      <c r="C33" s="103" t="str">
        <f>IF(Namedrug8="","Drug 8",Namedrug8)</f>
        <v>Drug 8</v>
      </c>
      <c r="D33" s="104">
        <f>IF($C$6="British Columbia",'British Columbia'!K341,
IF($C$6="Alberta",Alberta!K341,
IF($C$6="Saskatchewan",Saskatchewan!K341,
IF($C$6="Manitoba",Manitoba!K341,
IF($C$6="Ontario",Ontario!K341,
IF($C$6="New Brunswick",'New Brunswick'!K341,
IF($C$6="Nova Scotia",'Nova Scotia'!K341,
IF($C$6="Newfoundland and Labrador",'Newfoundland and Labrador'!K341,
IF($C$6="Prince Edward Island",'Prince Edward Island'!K341,
IF($C$6="NIHB",NIHB!K341,
SUM('British Columbia'!K341,
Alberta!K341,
Saskatchewan!K341,
Manitoba!K341,
Ontario!K341,
'New Brunswick'!K341,
'Nova Scotia'!K341,
'Newfoundland and Labrador'!K341,
'Prince Edward Island'!K341,
NIHB!K341,
)
))))))))))</f>
        <v>0</v>
      </c>
      <c r="E33" s="104">
        <f>IF($C$6="British Columbia",'British Columbia'!L341,
IF($C$6="Alberta",Alberta!L341,
IF($C$6="Saskatchewan",Saskatchewan!L341,
IF($C$6="Manitoba",Manitoba!L341,
IF($C$6="Ontario",Ontario!L341,
IF($C$6="New Brunswick",'New Brunswick'!L341,
IF($C$6="Nova Scotia",'Nova Scotia'!L341,
IF($C$6="Newfoundland and Labrador",'Newfoundland and Labrador'!L341,
IF($C$6="Prince Edward Island",'Prince Edward Island'!L341,
IF($C$6="NIHB",NIHB!L341,
SUM('British Columbia'!L341,
Alberta!L341,
Saskatchewan!L341,
Manitoba!L341,
Ontario!L341,
'New Brunswick'!L341,
'Nova Scotia'!L341,
'Newfoundland and Labrador'!L341,
'Prince Edward Island'!L341,
NIHB!L341,
)
))))))))))</f>
        <v>0</v>
      </c>
      <c r="F33" s="104">
        <f>IF($C$6="British Columbia",'British Columbia'!M341,
IF($C$6="Alberta",Alberta!M341,
IF($C$6="Saskatchewan",Saskatchewan!M341,
IF($C$6="Manitoba",Manitoba!M341,
IF($C$6="Ontario",Ontario!M341,
IF($C$6="New Brunswick",'New Brunswick'!M341,
IF($C$6="Nova Scotia",'Nova Scotia'!M341,
IF($C$6="Newfoundland and Labrador",'Newfoundland and Labrador'!M341,
IF($C$6="Prince Edward Island",'Prince Edward Island'!M341,
IF($C$6="NIHB",NIHB!M341,
SUM('British Columbia'!M341,
Alberta!M341,
Saskatchewan!M341,
Manitoba!M341,
Ontario!M341,
'New Brunswick'!M341,
'Nova Scotia'!M341,
'Newfoundland and Labrador'!M341,
'Prince Edward Island'!M341,
NIHB!M341,
)
))))))))))</f>
        <v>0</v>
      </c>
      <c r="G33" s="104">
        <f>IF($C$6="British Columbia",'British Columbia'!N341,
IF($C$6="Alberta",Alberta!N341,
IF($C$6="Saskatchewan",Saskatchewan!N341,
IF($C$6="Manitoba",Manitoba!N341,
IF($C$6="Ontario",Ontario!N341,
IF($C$6="New Brunswick",'New Brunswick'!N341,
IF($C$6="Nova Scotia",'Nova Scotia'!N341,
IF($C$6="Newfoundland and Labrador",'Newfoundland and Labrador'!N341,
IF($C$6="Prince Edward Island",'Prince Edward Island'!N341,
IF($C$6="NIHB",NIHB!N341,
SUM('British Columbia'!N341,
Alberta!N341,
Saskatchewan!N341,
Manitoba!N341,
Ontario!N341,
'New Brunswick'!N341,
'Nova Scotia'!N341,
'Newfoundland and Labrador'!N341,
'Prince Edward Island'!N341,
NIHB!N341,
)
))))))))))</f>
        <v>0</v>
      </c>
      <c r="H33" s="104">
        <f>IF($C$6="British Columbia",'British Columbia'!O341,
IF($C$6="Alberta",Alberta!O341,
IF($C$6="Saskatchewan",Saskatchewan!O341,
IF($C$6="Manitoba",Manitoba!O341,
IF($C$6="Ontario",Ontario!O341,
IF($C$6="New Brunswick",'New Brunswick'!O341,
IF($C$6="Nova Scotia",'Nova Scotia'!O341,
IF($C$6="Newfoundland and Labrador",'Newfoundland and Labrador'!O341,
IF($C$6="Prince Edward Island",'Prince Edward Island'!O341,
IF($C$6="NIHB",NIHB!O341,
SUM('British Columbia'!O341,
Alberta!O341,
Saskatchewan!O341,
Manitoba!O341,
Ontario!O341,
'New Brunswick'!O341,
'Nova Scotia'!O341,
'Newfoundland and Labrador'!O341,
'Prince Edward Island'!O341,
NIHB!O341,
)
))))))))))</f>
        <v>0</v>
      </c>
      <c r="I33" s="104">
        <f>IF($C$6="British Columbia",'British Columbia'!P341,
IF($C$6="Alberta",Alberta!P341,
IF($C$6="Saskatchewan",Saskatchewan!P341,
IF($C$6="Manitoba",Manitoba!P341,
IF($C$6="Ontario",Ontario!P341,
IF($C$6="New Brunswick",'New Brunswick'!P341,
IF($C$6="Nova Scotia",'Nova Scotia'!P341,
IF($C$6="Newfoundland and Labrador",'Newfoundland and Labrador'!P341,
IF($C$6="Prince Edward Island",'Prince Edward Island'!P341,
IF($C$6="NIHB",NIHB!P341,
SUM('British Columbia'!P341,
Alberta!P341,
Saskatchewan!P341,
Manitoba!P341,
Ontario!P341,
'New Brunswick'!P341,
'Nova Scotia'!P341,
'Newfoundland and Labrador'!P341,
'Prince Edward Island'!P341,
NIHB!P341,
)
))))))))))</f>
        <v>0</v>
      </c>
      <c r="L33" s="103" t="str">
        <f>IF(Namedrug8="","Drug 8",Namedrug8)</f>
        <v>Drug 8</v>
      </c>
      <c r="M33" s="104">
        <f>IF($C$6="British Columbia",'British Columbia'!S341,
IF($C$6="Alberta",Alberta!S341,
IF($C$6="Saskatchewan",Saskatchewan!S341,
IF($C$6="Manitoba",Manitoba!S341,
IF($C$6="Ontario",Ontario!S341,
IF($C$6="New Brunswick",'New Brunswick'!S341,
IF($C$6="Nova Scotia",'Nova Scotia'!S341,
IF($C$6="Newfoundland and Labrador",'Newfoundland and Labrador'!S341,
IF($C$6="Prince Edward Island",'Prince Edward Island'!S341,
IF($C$6="NIHB",NIHB!S341,
SUM('British Columbia'!S341,
Alberta!S341,
Saskatchewan!S341,
Manitoba!S341,
Ontario!S341,
'New Brunswick'!S341,
'Nova Scotia'!S341,
'Newfoundland and Labrador'!S341,
'Prince Edward Island'!S341,
NIHB!S341,
)
))))))))))</f>
        <v>0</v>
      </c>
      <c r="N33" s="104">
        <f>IF($C$6="British Columbia",'British Columbia'!T341,
IF($C$6="Alberta",Alberta!T341,
IF($C$6="Saskatchewan",Saskatchewan!T341,
IF($C$6="Manitoba",Manitoba!T341,
IF($C$6="Ontario",Ontario!T341,
IF($C$6="New Brunswick",'New Brunswick'!T341,
IF($C$6="Nova Scotia",'Nova Scotia'!T341,
IF($C$6="Newfoundland and Labrador",'Newfoundland and Labrador'!T341,
IF($C$6="Prince Edward Island",'Prince Edward Island'!T341,
IF($C$6="NIHB",NIHB!T341,
SUM('British Columbia'!T341,
Alberta!T341,
Saskatchewan!T341,
Manitoba!T341,
Ontario!T341,
'New Brunswick'!T341,
'Nova Scotia'!T341,
'Newfoundland and Labrador'!T341,
'Prince Edward Island'!T341,
NIHB!T341,
)
))))))))))</f>
        <v>0</v>
      </c>
      <c r="O33" s="104">
        <f>IF($C$6="British Columbia",'British Columbia'!U341,
IF($C$6="Alberta",Alberta!U341,
IF($C$6="Saskatchewan",Saskatchewan!U341,
IF($C$6="Manitoba",Manitoba!U341,
IF($C$6="Ontario",Ontario!U341,
IF($C$6="New Brunswick",'New Brunswick'!U341,
IF($C$6="Nova Scotia",'Nova Scotia'!U341,
IF($C$6="Newfoundland and Labrador",'Newfoundland and Labrador'!U341,
IF($C$6="Prince Edward Island",'Prince Edward Island'!U341,
IF($C$6="NIHB",NIHB!U341,
SUM('British Columbia'!U341,
Alberta!U341,
Saskatchewan!U341,
Manitoba!U341,
Ontario!U341,
'New Brunswick'!U341,
'Nova Scotia'!U341,
'Newfoundland and Labrador'!U341,
'Prince Edward Island'!U341,
NIHB!U341,
)
))))))))))</f>
        <v>0</v>
      </c>
      <c r="P33" s="104">
        <f>IF($C$6="British Columbia",'British Columbia'!V341,
IF($C$6="Alberta",Alberta!V341,
IF($C$6="Saskatchewan",Saskatchewan!V341,
IF($C$6="Manitoba",Manitoba!V341,
IF($C$6="Ontario",Ontario!V341,
IF($C$6="New Brunswick",'New Brunswick'!V341,
IF($C$6="Nova Scotia",'Nova Scotia'!V341,
IF($C$6="Newfoundland and Labrador",'Newfoundland and Labrador'!V341,
IF($C$6="Prince Edward Island",'Prince Edward Island'!V341,
IF($C$6="NIHB",NIHB!V341,
SUM('British Columbia'!V341,
Alberta!V341,
Saskatchewan!V341,
Manitoba!V341,
Ontario!V341,
'New Brunswick'!V341,
'Nova Scotia'!V341,
'Newfoundland and Labrador'!V341,
'Prince Edward Island'!V341,
NIHB!V341,
)
))))))))))</f>
        <v>0</v>
      </c>
      <c r="Q33" s="104">
        <f>IF($C$6="British Columbia",'British Columbia'!W341,
IF($C$6="Alberta",Alberta!W341,
IF($C$6="Saskatchewan",Saskatchewan!W341,
IF($C$6="Manitoba",Manitoba!W341,
IF($C$6="Ontario",Ontario!W341,
IF($C$6="New Brunswick",'New Brunswick'!W341,
IF($C$6="Nova Scotia",'Nova Scotia'!W341,
IF($C$6="Newfoundland and Labrador",'Newfoundland and Labrador'!W341,
IF($C$6="Prince Edward Island",'Prince Edward Island'!W341,
IF($C$6="NIHB",NIHB!W341,
SUM('British Columbia'!W341,
Alberta!W341,
Saskatchewan!W341,
Manitoba!W341,
Ontario!W341,
'New Brunswick'!W341,
'Nova Scotia'!W341,
'Newfoundland and Labrador'!W341,
'Prince Edward Island'!W341,
NIHB!W341,
)
))))))))))</f>
        <v>0</v>
      </c>
      <c r="R33" s="104">
        <f>IF($C$6="British Columbia",'British Columbia'!X341,
IF($C$6="Alberta",Alberta!X341,
IF($C$6="Saskatchewan",Saskatchewan!X341,
IF($C$6="Manitoba",Manitoba!X341,
IF($C$6="Ontario",Ontario!X341,
IF($C$6="New Brunswick",'New Brunswick'!X341,
IF($C$6="Nova Scotia",'Nova Scotia'!X341,
IF($C$6="Newfoundland and Labrador",'Newfoundland and Labrador'!X341,
IF($C$6="Prince Edward Island",'Prince Edward Island'!X341,
IF($C$6="NIHB",NIHB!X341,
SUM('British Columbia'!X341,
Alberta!X341,
Saskatchewan!X341,
Manitoba!X341,
Ontario!X341,
'New Brunswick'!X341,
'Nova Scotia'!X341,
'Newfoundland and Labrador'!X341,
'Prince Edward Island'!X341,
NIHB!X341,
)
))))))))))</f>
        <v>0</v>
      </c>
    </row>
    <row r="34" spans="3:20" x14ac:dyDescent="0.35">
      <c r="C34" s="103" t="str">
        <f>IF(Namedrug9="","Drug 9",Namedrug9)</f>
        <v>Drug 9</v>
      </c>
      <c r="D34" s="104">
        <f>IF($C$6="British Columbia",'British Columbia'!K342,
IF($C$6="Alberta",Alberta!K342,
IF($C$6="Saskatchewan",Saskatchewan!K342,
IF($C$6="Manitoba",Manitoba!K342,
IF($C$6="Ontario",Ontario!K342,
IF($C$6="New Brunswick",'New Brunswick'!K342,
IF($C$6="Nova Scotia",'Nova Scotia'!K342,
IF($C$6="Newfoundland and Labrador",'Newfoundland and Labrador'!K342,
IF($C$6="Prince Edward Island",'Prince Edward Island'!K342,
IF($C$6="NIHB",NIHB!K342,
SUM('British Columbia'!K342,
Alberta!K342,
Saskatchewan!K342,
Manitoba!K342,
Ontario!K342,
'New Brunswick'!K342,
'Nova Scotia'!K342,
'Newfoundland and Labrador'!K342,
'Prince Edward Island'!K342,
NIHB!K342,
)
))))))))))</f>
        <v>0</v>
      </c>
      <c r="E34" s="104">
        <f>IF($C$6="British Columbia",'British Columbia'!L342,
IF($C$6="Alberta",Alberta!L342,
IF($C$6="Saskatchewan",Saskatchewan!L342,
IF($C$6="Manitoba",Manitoba!L342,
IF($C$6="Ontario",Ontario!L342,
IF($C$6="New Brunswick",'New Brunswick'!L342,
IF($C$6="Nova Scotia",'Nova Scotia'!L342,
IF($C$6="Newfoundland and Labrador",'Newfoundland and Labrador'!L342,
IF($C$6="Prince Edward Island",'Prince Edward Island'!L342,
IF($C$6="NIHB",NIHB!L342,
SUM('British Columbia'!L342,
Alberta!L342,
Saskatchewan!L342,
Manitoba!L342,
Ontario!L342,
'New Brunswick'!L342,
'Nova Scotia'!L342,
'Newfoundland and Labrador'!L342,
'Prince Edward Island'!L342,
NIHB!L342,
)
))))))))))</f>
        <v>0</v>
      </c>
      <c r="F34" s="104">
        <f>IF($C$6="British Columbia",'British Columbia'!M342,
IF($C$6="Alberta",Alberta!M342,
IF($C$6="Saskatchewan",Saskatchewan!M342,
IF($C$6="Manitoba",Manitoba!M342,
IF($C$6="Ontario",Ontario!M342,
IF($C$6="New Brunswick",'New Brunswick'!M342,
IF($C$6="Nova Scotia",'Nova Scotia'!M342,
IF($C$6="Newfoundland and Labrador",'Newfoundland and Labrador'!M342,
IF($C$6="Prince Edward Island",'Prince Edward Island'!M342,
IF($C$6="NIHB",NIHB!M342,
SUM('British Columbia'!M342,
Alberta!M342,
Saskatchewan!M342,
Manitoba!M342,
Ontario!M342,
'New Brunswick'!M342,
'Nova Scotia'!M342,
'Newfoundland and Labrador'!M342,
'Prince Edward Island'!M342,
NIHB!M342,
)
))))))))))</f>
        <v>0</v>
      </c>
      <c r="G34" s="104">
        <f>IF($C$6="British Columbia",'British Columbia'!N342,
IF($C$6="Alberta",Alberta!N342,
IF($C$6="Saskatchewan",Saskatchewan!N342,
IF($C$6="Manitoba",Manitoba!N342,
IF($C$6="Ontario",Ontario!N342,
IF($C$6="New Brunswick",'New Brunswick'!N342,
IF($C$6="Nova Scotia",'Nova Scotia'!N342,
IF($C$6="Newfoundland and Labrador",'Newfoundland and Labrador'!N342,
IF($C$6="Prince Edward Island",'Prince Edward Island'!N342,
IF($C$6="NIHB",NIHB!N342,
SUM('British Columbia'!N342,
Alberta!N342,
Saskatchewan!N342,
Manitoba!N342,
Ontario!N342,
'New Brunswick'!N342,
'Nova Scotia'!N342,
'Newfoundland and Labrador'!N342,
'Prince Edward Island'!N342,
NIHB!N342,
)
))))))))))</f>
        <v>0</v>
      </c>
      <c r="H34" s="104">
        <f>IF($C$6="British Columbia",'British Columbia'!O342,
IF($C$6="Alberta",Alberta!O342,
IF($C$6="Saskatchewan",Saskatchewan!O342,
IF($C$6="Manitoba",Manitoba!O342,
IF($C$6="Ontario",Ontario!O342,
IF($C$6="New Brunswick",'New Brunswick'!O342,
IF($C$6="Nova Scotia",'Nova Scotia'!O342,
IF($C$6="Newfoundland and Labrador",'Newfoundland and Labrador'!O342,
IF($C$6="Prince Edward Island",'Prince Edward Island'!O342,
IF($C$6="NIHB",NIHB!O342,
SUM('British Columbia'!O342,
Alberta!O342,
Saskatchewan!O342,
Manitoba!O342,
Ontario!O342,
'New Brunswick'!O342,
'Nova Scotia'!O342,
'Newfoundland and Labrador'!O342,
'Prince Edward Island'!O342,
NIHB!O342,
)
))))))))))</f>
        <v>0</v>
      </c>
      <c r="I34" s="104">
        <f>IF($C$6="British Columbia",'British Columbia'!P342,
IF($C$6="Alberta",Alberta!P342,
IF($C$6="Saskatchewan",Saskatchewan!P342,
IF($C$6="Manitoba",Manitoba!P342,
IF($C$6="Ontario",Ontario!P342,
IF($C$6="New Brunswick",'New Brunswick'!P342,
IF($C$6="Nova Scotia",'Nova Scotia'!P342,
IF($C$6="Newfoundland and Labrador",'Newfoundland and Labrador'!P342,
IF($C$6="Prince Edward Island",'Prince Edward Island'!P342,
IF($C$6="NIHB",NIHB!P342,
SUM('British Columbia'!P342,
Alberta!P342,
Saskatchewan!P342,
Manitoba!P342,
Ontario!P342,
'New Brunswick'!P342,
'Nova Scotia'!P342,
'Newfoundland and Labrador'!P342,
'Prince Edward Island'!P342,
NIHB!P342,
)
))))))))))</f>
        <v>0</v>
      </c>
      <c r="L34" s="103" t="str">
        <f>IF(Namedrug9="","Drug 9",Namedrug9)</f>
        <v>Drug 9</v>
      </c>
      <c r="M34" s="104">
        <f>IF($C$6="British Columbia",'British Columbia'!S342,
IF($C$6="Alberta",Alberta!S342,
IF($C$6="Saskatchewan",Saskatchewan!S342,
IF($C$6="Manitoba",Manitoba!S342,
IF($C$6="Ontario",Ontario!S342,
IF($C$6="New Brunswick",'New Brunswick'!S342,
IF($C$6="Nova Scotia",'Nova Scotia'!S342,
IF($C$6="Newfoundland and Labrador",'Newfoundland and Labrador'!S342,
IF($C$6="Prince Edward Island",'Prince Edward Island'!S342,
IF($C$6="NIHB",NIHB!S342,
SUM('British Columbia'!S342,
Alberta!S342,
Saskatchewan!S342,
Manitoba!S342,
Ontario!S342,
'New Brunswick'!S342,
'Nova Scotia'!S342,
'Newfoundland and Labrador'!S342,
'Prince Edward Island'!S342,
NIHB!S342,
)
))))))))))</f>
        <v>0</v>
      </c>
      <c r="N34" s="104">
        <f>IF($C$6="British Columbia",'British Columbia'!T342,
IF($C$6="Alberta",Alberta!T342,
IF($C$6="Saskatchewan",Saskatchewan!T342,
IF($C$6="Manitoba",Manitoba!T342,
IF($C$6="Ontario",Ontario!T342,
IF($C$6="New Brunswick",'New Brunswick'!T342,
IF($C$6="Nova Scotia",'Nova Scotia'!T342,
IF($C$6="Newfoundland and Labrador",'Newfoundland and Labrador'!T342,
IF($C$6="Prince Edward Island",'Prince Edward Island'!T342,
IF($C$6="NIHB",NIHB!T342,
SUM('British Columbia'!T342,
Alberta!T342,
Saskatchewan!T342,
Manitoba!T342,
Ontario!T342,
'New Brunswick'!T342,
'Nova Scotia'!T342,
'Newfoundland and Labrador'!T342,
'Prince Edward Island'!T342,
NIHB!T342,
)
))))))))))</f>
        <v>0</v>
      </c>
      <c r="O34" s="104">
        <f>IF($C$6="British Columbia",'British Columbia'!U342,
IF($C$6="Alberta",Alberta!U342,
IF($C$6="Saskatchewan",Saskatchewan!U342,
IF($C$6="Manitoba",Manitoba!U342,
IF($C$6="Ontario",Ontario!U342,
IF($C$6="New Brunswick",'New Brunswick'!U342,
IF($C$6="Nova Scotia",'Nova Scotia'!U342,
IF($C$6="Newfoundland and Labrador",'Newfoundland and Labrador'!U342,
IF($C$6="Prince Edward Island",'Prince Edward Island'!U342,
IF($C$6="NIHB",NIHB!U342,
SUM('British Columbia'!U342,
Alberta!U342,
Saskatchewan!U342,
Manitoba!U342,
Ontario!U342,
'New Brunswick'!U342,
'Nova Scotia'!U342,
'Newfoundland and Labrador'!U342,
'Prince Edward Island'!U342,
NIHB!U342,
)
))))))))))</f>
        <v>0</v>
      </c>
      <c r="P34" s="104">
        <f>IF($C$6="British Columbia",'British Columbia'!V342,
IF($C$6="Alberta",Alberta!V342,
IF($C$6="Saskatchewan",Saskatchewan!V342,
IF($C$6="Manitoba",Manitoba!V342,
IF($C$6="Ontario",Ontario!V342,
IF($C$6="New Brunswick",'New Brunswick'!V342,
IF($C$6="Nova Scotia",'Nova Scotia'!V342,
IF($C$6="Newfoundland and Labrador",'Newfoundland and Labrador'!V342,
IF($C$6="Prince Edward Island",'Prince Edward Island'!V342,
IF($C$6="NIHB",NIHB!V342,
SUM('British Columbia'!V342,
Alberta!V342,
Saskatchewan!V342,
Manitoba!V342,
Ontario!V342,
'New Brunswick'!V342,
'Nova Scotia'!V342,
'Newfoundland and Labrador'!V342,
'Prince Edward Island'!V342,
NIHB!V342,
)
))))))))))</f>
        <v>0</v>
      </c>
      <c r="Q34" s="104">
        <f>IF($C$6="British Columbia",'British Columbia'!W342,
IF($C$6="Alberta",Alberta!W342,
IF($C$6="Saskatchewan",Saskatchewan!W342,
IF($C$6="Manitoba",Manitoba!W342,
IF($C$6="Ontario",Ontario!W342,
IF($C$6="New Brunswick",'New Brunswick'!W342,
IF($C$6="Nova Scotia",'Nova Scotia'!W342,
IF($C$6="Newfoundland and Labrador",'Newfoundland and Labrador'!W342,
IF($C$6="Prince Edward Island",'Prince Edward Island'!W342,
IF($C$6="NIHB",NIHB!W342,
SUM('British Columbia'!W342,
Alberta!W342,
Saskatchewan!W342,
Manitoba!W342,
Ontario!W342,
'New Brunswick'!W342,
'Nova Scotia'!W342,
'Newfoundland and Labrador'!W342,
'Prince Edward Island'!W342,
NIHB!W342,
)
))))))))))</f>
        <v>0</v>
      </c>
      <c r="R34" s="104">
        <f>IF($C$6="British Columbia",'British Columbia'!X342,
IF($C$6="Alberta",Alberta!X342,
IF($C$6="Saskatchewan",Saskatchewan!X342,
IF($C$6="Manitoba",Manitoba!X342,
IF($C$6="Ontario",Ontario!X342,
IF($C$6="New Brunswick",'New Brunswick'!X342,
IF($C$6="Nova Scotia",'Nova Scotia'!X342,
IF($C$6="Newfoundland and Labrador",'Newfoundland and Labrador'!X342,
IF($C$6="Prince Edward Island",'Prince Edward Island'!X342,
IF($C$6="NIHB",NIHB!X342,
SUM('British Columbia'!X342,
Alberta!X342,
Saskatchewan!X342,
Manitoba!X342,
Ontario!X342,
'New Brunswick'!X342,
'Nova Scotia'!X342,
'Newfoundland and Labrador'!X342,
'Prince Edward Island'!X342,
NIHB!X342,
)
))))))))))</f>
        <v>0</v>
      </c>
    </row>
    <row r="35" spans="3:20" x14ac:dyDescent="0.35">
      <c r="C35" s="103" t="str">
        <f>IF(Namedrug10="","Drug 10",Namedrug10)</f>
        <v>Drug 10</v>
      </c>
      <c r="D35" s="104">
        <f>IF($C$6="British Columbia",'British Columbia'!K343,
IF($C$6="Alberta",Alberta!K343,
IF($C$6="Saskatchewan",Saskatchewan!K343,
IF($C$6="Manitoba",Manitoba!K343,
IF($C$6="Ontario",Ontario!K343,
IF($C$6="New Brunswick",'New Brunswick'!K343,
IF($C$6="Nova Scotia",'Nova Scotia'!K343,
IF($C$6="Newfoundland and Labrador",'Newfoundland and Labrador'!K343,
IF($C$6="Prince Edward Island",'Prince Edward Island'!K343,
IF($C$6="NIHB",NIHB!K343,
SUM('British Columbia'!K343,
Alberta!K343,
Saskatchewan!K343,
Manitoba!K343,
Ontario!K343,
'New Brunswick'!K343,
'Nova Scotia'!K343,
'Newfoundland and Labrador'!K343,
'Prince Edward Island'!K343,
NIHB!K343,
)
))))))))))</f>
        <v>0</v>
      </c>
      <c r="E35" s="104">
        <f>IF($C$6="British Columbia",'British Columbia'!L343,
IF($C$6="Alberta",Alberta!L343,
IF($C$6="Saskatchewan",Saskatchewan!L343,
IF($C$6="Manitoba",Manitoba!L343,
IF($C$6="Ontario",Ontario!L343,
IF($C$6="New Brunswick",'New Brunswick'!L343,
IF($C$6="Nova Scotia",'Nova Scotia'!L343,
IF($C$6="Newfoundland and Labrador",'Newfoundland and Labrador'!L343,
IF($C$6="Prince Edward Island",'Prince Edward Island'!L343,
IF($C$6="NIHB",NIHB!L343,
SUM('British Columbia'!L343,
Alberta!L343,
Saskatchewan!L343,
Manitoba!L343,
Ontario!L343,
'New Brunswick'!L343,
'Nova Scotia'!L343,
'Newfoundland and Labrador'!L343,
'Prince Edward Island'!L343,
NIHB!L343,
)
))))))))))</f>
        <v>0</v>
      </c>
      <c r="F35" s="104">
        <f>IF($C$6="British Columbia",'British Columbia'!M343,
IF($C$6="Alberta",Alberta!M343,
IF($C$6="Saskatchewan",Saskatchewan!M343,
IF($C$6="Manitoba",Manitoba!M343,
IF($C$6="Ontario",Ontario!M343,
IF($C$6="New Brunswick",'New Brunswick'!M343,
IF($C$6="Nova Scotia",'Nova Scotia'!M343,
IF($C$6="Newfoundland and Labrador",'Newfoundland and Labrador'!M343,
IF($C$6="Prince Edward Island",'Prince Edward Island'!M343,
IF($C$6="NIHB",NIHB!M343,
SUM('British Columbia'!M343,
Alberta!M343,
Saskatchewan!M343,
Manitoba!M343,
Ontario!M343,
'New Brunswick'!M343,
'Nova Scotia'!M343,
'Newfoundland and Labrador'!M343,
'Prince Edward Island'!M343,
NIHB!M343,
)
))))))))))</f>
        <v>0</v>
      </c>
      <c r="G35" s="104">
        <f>IF($C$6="British Columbia",'British Columbia'!N343,
IF($C$6="Alberta",Alberta!N343,
IF($C$6="Saskatchewan",Saskatchewan!N343,
IF($C$6="Manitoba",Manitoba!N343,
IF($C$6="Ontario",Ontario!N343,
IF($C$6="New Brunswick",'New Brunswick'!N343,
IF($C$6="Nova Scotia",'Nova Scotia'!N343,
IF($C$6="Newfoundland and Labrador",'Newfoundland and Labrador'!N343,
IF($C$6="Prince Edward Island",'Prince Edward Island'!N343,
IF($C$6="NIHB",NIHB!N343,
SUM('British Columbia'!N343,
Alberta!N343,
Saskatchewan!N343,
Manitoba!N343,
Ontario!N343,
'New Brunswick'!N343,
'Nova Scotia'!N343,
'Newfoundland and Labrador'!N343,
'Prince Edward Island'!N343,
NIHB!N343,
)
))))))))))</f>
        <v>0</v>
      </c>
      <c r="H35" s="104">
        <f>IF($C$6="British Columbia",'British Columbia'!O343,
IF($C$6="Alberta",Alberta!O343,
IF($C$6="Saskatchewan",Saskatchewan!O343,
IF($C$6="Manitoba",Manitoba!O343,
IF($C$6="Ontario",Ontario!O343,
IF($C$6="New Brunswick",'New Brunswick'!O343,
IF($C$6="Nova Scotia",'Nova Scotia'!O343,
IF($C$6="Newfoundland and Labrador",'Newfoundland and Labrador'!O343,
IF($C$6="Prince Edward Island",'Prince Edward Island'!O343,
IF($C$6="NIHB",NIHB!O343,
SUM('British Columbia'!O343,
Alberta!O343,
Saskatchewan!O343,
Manitoba!O343,
Ontario!O343,
'New Brunswick'!O343,
'Nova Scotia'!O343,
'Newfoundland and Labrador'!O343,
'Prince Edward Island'!O343,
NIHB!O343,
)
))))))))))</f>
        <v>0</v>
      </c>
      <c r="I35" s="104">
        <f>IF($C$6="British Columbia",'British Columbia'!P343,
IF($C$6="Alberta",Alberta!P343,
IF($C$6="Saskatchewan",Saskatchewan!P343,
IF($C$6="Manitoba",Manitoba!P343,
IF($C$6="Ontario",Ontario!P343,
IF($C$6="New Brunswick",'New Brunswick'!P343,
IF($C$6="Nova Scotia",'Nova Scotia'!P343,
IF($C$6="Newfoundland and Labrador",'Newfoundland and Labrador'!P343,
IF($C$6="Prince Edward Island",'Prince Edward Island'!P343,
IF($C$6="NIHB",NIHB!P343,
SUM('British Columbia'!P343,
Alberta!P343,
Saskatchewan!P343,
Manitoba!P343,
Ontario!P343,
'New Brunswick'!P343,
'Nova Scotia'!P343,
'Newfoundland and Labrador'!P343,
'Prince Edward Island'!P343,
NIHB!P343,
)
))))))))))</f>
        <v>0</v>
      </c>
      <c r="L35" s="103" t="str">
        <f>IF(Namedrug10="","Drug 10",Namedrug10)</f>
        <v>Drug 10</v>
      </c>
      <c r="M35" s="104">
        <f>IF($C$6="British Columbia",'British Columbia'!S343,
IF($C$6="Alberta",Alberta!S343,
IF($C$6="Saskatchewan",Saskatchewan!S343,
IF($C$6="Manitoba",Manitoba!S343,
IF($C$6="Ontario",Ontario!S343,
IF($C$6="New Brunswick",'New Brunswick'!S343,
IF($C$6="Nova Scotia",'Nova Scotia'!S343,
IF($C$6="Newfoundland and Labrador",'Newfoundland and Labrador'!S343,
IF($C$6="Prince Edward Island",'Prince Edward Island'!S343,
IF($C$6="NIHB",NIHB!S343,
SUM('British Columbia'!S343,
Alberta!S343,
Saskatchewan!S343,
Manitoba!S343,
Ontario!S343,
'New Brunswick'!S343,
'Nova Scotia'!S343,
'Newfoundland and Labrador'!S343,
'Prince Edward Island'!S343,
NIHB!S343,
)
))))))))))</f>
        <v>0</v>
      </c>
      <c r="N35" s="104">
        <f>IF($C$6="British Columbia",'British Columbia'!T343,
IF($C$6="Alberta",Alberta!T343,
IF($C$6="Saskatchewan",Saskatchewan!T343,
IF($C$6="Manitoba",Manitoba!T343,
IF($C$6="Ontario",Ontario!T343,
IF($C$6="New Brunswick",'New Brunswick'!T343,
IF($C$6="Nova Scotia",'Nova Scotia'!T343,
IF($C$6="Newfoundland and Labrador",'Newfoundland and Labrador'!T343,
IF($C$6="Prince Edward Island",'Prince Edward Island'!T343,
IF($C$6="NIHB",NIHB!T343,
SUM('British Columbia'!T343,
Alberta!T343,
Saskatchewan!T343,
Manitoba!T343,
Ontario!T343,
'New Brunswick'!T343,
'Nova Scotia'!T343,
'Newfoundland and Labrador'!T343,
'Prince Edward Island'!T343,
NIHB!T343,
)
))))))))))</f>
        <v>0</v>
      </c>
      <c r="O35" s="104">
        <f>IF($C$6="British Columbia",'British Columbia'!U343,
IF($C$6="Alberta",Alberta!U343,
IF($C$6="Saskatchewan",Saskatchewan!U343,
IF($C$6="Manitoba",Manitoba!U343,
IF($C$6="Ontario",Ontario!U343,
IF($C$6="New Brunswick",'New Brunswick'!U343,
IF($C$6="Nova Scotia",'Nova Scotia'!U343,
IF($C$6="Newfoundland and Labrador",'Newfoundland and Labrador'!U343,
IF($C$6="Prince Edward Island",'Prince Edward Island'!U343,
IF($C$6="NIHB",NIHB!U343,
SUM('British Columbia'!U343,
Alberta!U343,
Saskatchewan!U343,
Manitoba!U343,
Ontario!U343,
'New Brunswick'!U343,
'Nova Scotia'!U343,
'Newfoundland and Labrador'!U343,
'Prince Edward Island'!U343,
NIHB!U343,
)
))))))))))</f>
        <v>0</v>
      </c>
      <c r="P35" s="104">
        <f>IF($C$6="British Columbia",'British Columbia'!V343,
IF($C$6="Alberta",Alberta!V343,
IF($C$6="Saskatchewan",Saskatchewan!V343,
IF($C$6="Manitoba",Manitoba!V343,
IF($C$6="Ontario",Ontario!V343,
IF($C$6="New Brunswick",'New Brunswick'!V343,
IF($C$6="Nova Scotia",'Nova Scotia'!V343,
IF($C$6="Newfoundland and Labrador",'Newfoundland and Labrador'!V343,
IF($C$6="Prince Edward Island",'Prince Edward Island'!V343,
IF($C$6="NIHB",NIHB!V343,
SUM('British Columbia'!V343,
Alberta!V343,
Saskatchewan!V343,
Manitoba!V343,
Ontario!V343,
'New Brunswick'!V343,
'Nova Scotia'!V343,
'Newfoundland and Labrador'!V343,
'Prince Edward Island'!V343,
NIHB!V343,
)
))))))))))</f>
        <v>0</v>
      </c>
      <c r="Q35" s="104">
        <f>IF($C$6="British Columbia",'British Columbia'!W343,
IF($C$6="Alberta",Alberta!W343,
IF($C$6="Saskatchewan",Saskatchewan!W343,
IF($C$6="Manitoba",Manitoba!W343,
IF($C$6="Ontario",Ontario!W343,
IF($C$6="New Brunswick",'New Brunswick'!W343,
IF($C$6="Nova Scotia",'Nova Scotia'!W343,
IF($C$6="Newfoundland and Labrador",'Newfoundland and Labrador'!W343,
IF($C$6="Prince Edward Island",'Prince Edward Island'!W343,
IF($C$6="NIHB",NIHB!W343,
SUM('British Columbia'!W343,
Alberta!W343,
Saskatchewan!W343,
Manitoba!W343,
Ontario!W343,
'New Brunswick'!W343,
'Nova Scotia'!W343,
'Newfoundland and Labrador'!W343,
'Prince Edward Island'!W343,
NIHB!W343,
)
))))))))))</f>
        <v>0</v>
      </c>
      <c r="R35" s="104">
        <f>IF($C$6="British Columbia",'British Columbia'!X343,
IF($C$6="Alberta",Alberta!X343,
IF($C$6="Saskatchewan",Saskatchewan!X343,
IF($C$6="Manitoba",Manitoba!X343,
IF($C$6="Ontario",Ontario!X343,
IF($C$6="New Brunswick",'New Brunswick'!X343,
IF($C$6="Nova Scotia",'Nova Scotia'!X343,
IF($C$6="Newfoundland and Labrador",'Newfoundland and Labrador'!X343,
IF($C$6="Prince Edward Island",'Prince Edward Island'!X343,
IF($C$6="NIHB",NIHB!X343,
SUM('British Columbia'!X343,
Alberta!X343,
Saskatchewan!X343,
Manitoba!X343,
Ontario!X343,
'New Brunswick'!X343,
'Nova Scotia'!X343,
'Newfoundland and Labrador'!X343,
'Prince Edward Island'!X343,
NIHB!X343,
)
))))))))))</f>
        <v>0</v>
      </c>
    </row>
    <row r="36" spans="3:20" s="48" customFormat="1" x14ac:dyDescent="0.35">
      <c r="C36" s="110" t="s">
        <v>74</v>
      </c>
      <c r="D36" s="119">
        <f>IF($C$6="British Columbia",'British Columbia'!K344,
IF($C$6="Alberta",Alberta!K344,
IF($C$6="Saskatchewan",Saskatchewan!K344,
IF($C$6="Manitoba",Manitoba!K344,
IF($C$6="Ontario",Ontario!K344,
IF($C$6="New Brunswick",'New Brunswick'!K344,
IF($C$6="Nova Scotia",'Nova Scotia'!K344,
IF($C$6="Newfoundland and Labrador",'Newfoundland and Labrador'!K344,
IF($C$6="Prince Edward Island",'Prince Edward Island'!K344,
IF($C$6="NIHB",NIHB!K344,
SUM('British Columbia'!K344,
Alberta!K344,
Saskatchewan!K344,
Manitoba!K344,
Ontario!K344,
'New Brunswick'!K344,
'Nova Scotia'!K344,
'Newfoundland and Labrador'!K344,
'Prince Edward Island'!K344,
NIHB!K344,
)
))))))))))</f>
        <v>0</v>
      </c>
      <c r="E36" s="119">
        <f>IF($C$6="British Columbia",'British Columbia'!L344,
IF($C$6="Alberta",Alberta!L344,
IF($C$6="Saskatchewan",Saskatchewan!L344,
IF($C$6="Manitoba",Manitoba!L344,
IF($C$6="Ontario",Ontario!L344,
IF($C$6="New Brunswick",'New Brunswick'!L344,
IF($C$6="Nova Scotia",'Nova Scotia'!L344,
IF($C$6="Newfoundland and Labrador",'Newfoundland and Labrador'!L344,
IF($C$6="Prince Edward Island",'Prince Edward Island'!L344,
IF($C$6="NIHB",NIHB!L344,
SUM('British Columbia'!L344,
Alberta!L344,
Saskatchewan!L344,
Manitoba!L344,
Ontario!L344,
'New Brunswick'!L344,
'Nova Scotia'!L344,
'Newfoundland and Labrador'!L344,
'Prince Edward Island'!L344,
NIHB!L344,
)
))))))))))</f>
        <v>0</v>
      </c>
      <c r="F36" s="119">
        <f>IF($C$6="British Columbia",'British Columbia'!M344,
IF($C$6="Alberta",Alberta!M344,
IF($C$6="Saskatchewan",Saskatchewan!M344,
IF($C$6="Manitoba",Manitoba!M344,
IF($C$6="Ontario",Ontario!M344,
IF($C$6="New Brunswick",'New Brunswick'!M344,
IF($C$6="Nova Scotia",'Nova Scotia'!M344,
IF($C$6="Newfoundland and Labrador",'Newfoundland and Labrador'!M344,
IF($C$6="Prince Edward Island",'Prince Edward Island'!M344,
IF($C$6="NIHB",NIHB!M344,
SUM('British Columbia'!M344,
Alberta!M344,
Saskatchewan!M344,
Manitoba!M344,
Ontario!M344,
'New Brunswick'!M344,
'Nova Scotia'!M344,
'Newfoundland and Labrador'!M344,
'Prince Edward Island'!M344,
NIHB!M344,
)
))))))))))</f>
        <v>0</v>
      </c>
      <c r="G36" s="119">
        <f>IF($C$6="British Columbia",'British Columbia'!N344,
IF($C$6="Alberta",Alberta!N344,
IF($C$6="Saskatchewan",Saskatchewan!N344,
IF($C$6="Manitoba",Manitoba!N344,
IF($C$6="Ontario",Ontario!N344,
IF($C$6="New Brunswick",'New Brunswick'!N344,
IF($C$6="Nova Scotia",'Nova Scotia'!N344,
IF($C$6="Newfoundland and Labrador",'Newfoundland and Labrador'!N344,
IF($C$6="Prince Edward Island",'Prince Edward Island'!N344,
IF($C$6="NIHB",NIHB!N344,
SUM('British Columbia'!N344,
Alberta!N344,
Saskatchewan!N344,
Manitoba!N344,
Ontario!N344,
'New Brunswick'!N344,
'Nova Scotia'!N344,
'Newfoundland and Labrador'!N344,
'Prince Edward Island'!N344,
NIHB!N344,
)
))))))))))</f>
        <v>0</v>
      </c>
      <c r="H36" s="119">
        <f>IF($C$6="British Columbia",'British Columbia'!O344,
IF($C$6="Alberta",Alberta!O344,
IF($C$6="Saskatchewan",Saskatchewan!O344,
IF($C$6="Manitoba",Manitoba!O344,
IF($C$6="Ontario",Ontario!O344,
IF($C$6="New Brunswick",'New Brunswick'!O344,
IF($C$6="Nova Scotia",'Nova Scotia'!O344,
IF($C$6="Newfoundland and Labrador",'Newfoundland and Labrador'!O344,
IF($C$6="Prince Edward Island",'Prince Edward Island'!O344,
IF($C$6="NIHB",NIHB!O344,
SUM('British Columbia'!O344,
Alberta!O344,
Saskatchewan!O344,
Manitoba!O344,
Ontario!O344,
'New Brunswick'!O344,
'Nova Scotia'!O344,
'Newfoundland and Labrador'!O344,
'Prince Edward Island'!O344,
NIHB!O344,
)
))))))))))</f>
        <v>0</v>
      </c>
      <c r="I36" s="119">
        <f>IF($C$6="British Columbia",'British Columbia'!P344,
IF($C$6="Alberta",Alberta!P344,
IF($C$6="Saskatchewan",Saskatchewan!P344,
IF($C$6="Manitoba",Manitoba!P344,
IF($C$6="Ontario",Ontario!P344,
IF($C$6="New Brunswick",'New Brunswick'!P344,
IF($C$6="Nova Scotia",'Nova Scotia'!P344,
IF($C$6="Newfoundland and Labrador",'Newfoundland and Labrador'!P344,
IF($C$6="Prince Edward Island",'Prince Edward Island'!P344,
IF($C$6="NIHB",NIHB!P344,
SUM('British Columbia'!P344,
Alberta!P344,
Saskatchewan!P344,
Manitoba!P344,
Ontario!P344,
'New Brunswick'!P344,
'Nova Scotia'!P344,
'Newfoundland and Labrador'!P344,
'Prince Edward Island'!P344,
NIHB!P344,
)
))))))))))</f>
        <v>0</v>
      </c>
      <c r="L36" s="110" t="s">
        <v>74</v>
      </c>
      <c r="M36" s="119">
        <f>IF($C$6="British Columbia",'British Columbia'!S344,
IF($C$6="Alberta",Alberta!S344,
IF($C$6="Saskatchewan",Saskatchewan!S344,
IF($C$6="Manitoba",Manitoba!S344,
IF($C$6="Ontario",Ontario!S344,
IF($C$6="New Brunswick",'New Brunswick'!S344,
IF($C$6="Nova Scotia",'Nova Scotia'!S344,
IF($C$6="Newfoundland and Labrador",'Newfoundland and Labrador'!S344,
IF($C$6="Prince Edward Island",'Prince Edward Island'!S344,
IF($C$6="NIHB",NIHB!S344,
SUM('British Columbia'!S344,
Alberta!S344,
Saskatchewan!S344,
Manitoba!S344,
Ontario!S344,
'New Brunswick'!S344,
'Nova Scotia'!S344,
'Newfoundland and Labrador'!S344,
'Prince Edward Island'!S344,
NIHB!S344,
)
))))))))))</f>
        <v>0</v>
      </c>
      <c r="N36" s="119">
        <f>IF($C$6="British Columbia",'British Columbia'!T344,
IF($C$6="Alberta",Alberta!T344,
IF($C$6="Saskatchewan",Saskatchewan!T344,
IF($C$6="Manitoba",Manitoba!T344,
IF($C$6="Ontario",Ontario!T344,
IF($C$6="New Brunswick",'New Brunswick'!T344,
IF($C$6="Nova Scotia",'Nova Scotia'!T344,
IF($C$6="Newfoundland and Labrador",'Newfoundland and Labrador'!T344,
IF($C$6="Prince Edward Island",'Prince Edward Island'!T344,
IF($C$6="NIHB",NIHB!T344,
SUM('British Columbia'!T344,
Alberta!T344,
Saskatchewan!T344,
Manitoba!T344,
Ontario!T344,
'New Brunswick'!T344,
'Nova Scotia'!T344,
'Newfoundland and Labrador'!T344,
'Prince Edward Island'!T344,
NIHB!T344,
)
))))))))))</f>
        <v>0</v>
      </c>
      <c r="O36" s="119">
        <f>IF($C$6="British Columbia",'British Columbia'!U344,
IF($C$6="Alberta",Alberta!U344,
IF($C$6="Saskatchewan",Saskatchewan!U344,
IF($C$6="Manitoba",Manitoba!U344,
IF($C$6="Ontario",Ontario!U344,
IF($C$6="New Brunswick",'New Brunswick'!U344,
IF($C$6="Nova Scotia",'Nova Scotia'!U344,
IF($C$6="Newfoundland and Labrador",'Newfoundland and Labrador'!U344,
IF($C$6="Prince Edward Island",'Prince Edward Island'!U344,
IF($C$6="NIHB",NIHB!U344,
SUM('British Columbia'!U344,
Alberta!U344,
Saskatchewan!U344,
Manitoba!U344,
Ontario!U344,
'New Brunswick'!U344,
'Nova Scotia'!U344,
'Newfoundland and Labrador'!U344,
'Prince Edward Island'!U344,
NIHB!U344,
)
))))))))))</f>
        <v>0</v>
      </c>
      <c r="P36" s="119">
        <f>IF($C$6="British Columbia",'British Columbia'!V344,
IF($C$6="Alberta",Alberta!V344,
IF($C$6="Saskatchewan",Saskatchewan!V344,
IF($C$6="Manitoba",Manitoba!V344,
IF($C$6="Ontario",Ontario!V344,
IF($C$6="New Brunswick",'New Brunswick'!V344,
IF($C$6="Nova Scotia",'Nova Scotia'!V344,
IF($C$6="Newfoundland and Labrador",'Newfoundland and Labrador'!V344,
IF($C$6="Prince Edward Island",'Prince Edward Island'!V344,
IF($C$6="NIHB",NIHB!V344,
SUM('British Columbia'!V344,
Alberta!V344,
Saskatchewan!V344,
Manitoba!V344,
Ontario!V344,
'New Brunswick'!V344,
'Nova Scotia'!V344,
'Newfoundland and Labrador'!V344,
'Prince Edward Island'!V344,
NIHB!V344,
)
))))))))))</f>
        <v>0</v>
      </c>
      <c r="Q36" s="119">
        <f>IF($C$6="British Columbia",'British Columbia'!W344,
IF($C$6="Alberta",Alberta!W344,
IF($C$6="Saskatchewan",Saskatchewan!W344,
IF($C$6="Manitoba",Manitoba!W344,
IF($C$6="Ontario",Ontario!W344,
IF($C$6="New Brunswick",'New Brunswick'!W344,
IF($C$6="Nova Scotia",'Nova Scotia'!W344,
IF($C$6="Newfoundland and Labrador",'Newfoundland and Labrador'!W344,
IF($C$6="Prince Edward Island",'Prince Edward Island'!W344,
IF($C$6="NIHB",NIHB!W344,
SUM('British Columbia'!W344,
Alberta!W344,
Saskatchewan!W344,
Manitoba!W344,
Ontario!W344,
'New Brunswick'!W344,
'Nova Scotia'!W344,
'Newfoundland and Labrador'!W344,
'Prince Edward Island'!W344,
NIHB!W344,
)
))))))))))</f>
        <v>0</v>
      </c>
      <c r="R36" s="119">
        <f>IF($C$6="British Columbia",'British Columbia'!X344,
IF($C$6="Alberta",Alberta!X344,
IF($C$6="Saskatchewan",Saskatchewan!X344,
IF($C$6="Manitoba",Manitoba!X344,
IF($C$6="Ontario",Ontario!X344,
IF($C$6="New Brunswick",'New Brunswick'!X344,
IF($C$6="Nova Scotia",'Nova Scotia'!X344,
IF($C$6="Newfoundland and Labrador",'Newfoundland and Labrador'!X344,
IF($C$6="Prince Edward Island",'Prince Edward Island'!X344,
IF($C$6="NIHB",NIHB!X344,
SUM('British Columbia'!X344,
Alberta!X344,
Saskatchewan!X344,
Manitoba!X344,
Ontario!X344,
'New Brunswick'!X344,
'Nova Scotia'!X344,
'Newfoundland and Labrador'!X344,
'Prince Edward Island'!X344,
NIHB!X344,
)
))))))))))</f>
        <v>0</v>
      </c>
    </row>
    <row r="37" spans="3:20" x14ac:dyDescent="0.35">
      <c r="C37" s="48"/>
      <c r="D37" s="105"/>
      <c r="E37" s="105"/>
      <c r="F37" s="105"/>
      <c r="G37" s="105"/>
      <c r="H37" s="105"/>
      <c r="I37" s="105"/>
      <c r="L37" s="48"/>
      <c r="M37" s="105"/>
      <c r="N37" s="105"/>
      <c r="O37" s="105"/>
      <c r="P37" s="105"/>
      <c r="Q37" s="105"/>
      <c r="R37" s="105"/>
    </row>
    <row r="38" spans="3:20" x14ac:dyDescent="0.35">
      <c r="C38" s="100" t="s">
        <v>220</v>
      </c>
      <c r="D38" s="102"/>
      <c r="E38" s="102"/>
      <c r="F38" s="102"/>
      <c r="G38" s="102"/>
      <c r="H38" s="102"/>
      <c r="I38" s="102"/>
      <c r="J38" s="42"/>
      <c r="K38" s="42"/>
      <c r="L38" s="102"/>
      <c r="M38" s="102"/>
      <c r="N38" s="102"/>
      <c r="O38" s="102"/>
      <c r="P38" s="102"/>
      <c r="Q38" s="102"/>
      <c r="R38" s="102"/>
      <c r="S38" s="102"/>
      <c r="T38" s="102"/>
    </row>
    <row r="39" spans="3:20" x14ac:dyDescent="0.35">
      <c r="D39" s="101"/>
      <c r="E39" s="48"/>
      <c r="F39" s="48"/>
      <c r="G39" s="48"/>
      <c r="H39" s="48"/>
      <c r="I39" s="48"/>
      <c r="L39" s="48"/>
      <c r="M39" s="48"/>
      <c r="N39" s="48"/>
      <c r="O39" s="48"/>
      <c r="P39" s="48"/>
      <c r="Q39" s="48"/>
      <c r="R39" s="48"/>
    </row>
    <row r="40" spans="3:20" x14ac:dyDescent="0.35">
      <c r="C40" s="106" t="s">
        <v>149</v>
      </c>
      <c r="D40" s="91" t="s">
        <v>105</v>
      </c>
      <c r="E40" s="91" t="s">
        <v>106</v>
      </c>
      <c r="F40" s="91" t="s">
        <v>107</v>
      </c>
      <c r="G40" s="91" t="s">
        <v>108</v>
      </c>
      <c r="H40" s="91" t="s">
        <v>109</v>
      </c>
      <c r="I40" s="91" t="s">
        <v>110</v>
      </c>
      <c r="J40" s="110" t="str">
        <f>CONCATENATE("Total across ", Switch_TH," Years")</f>
        <v>Total across  Years</v>
      </c>
      <c r="L40" s="106" t="s">
        <v>216</v>
      </c>
      <c r="M40" s="91" t="s">
        <v>105</v>
      </c>
      <c r="N40" s="91" t="s">
        <v>106</v>
      </c>
      <c r="O40" s="91" t="s">
        <v>107</v>
      </c>
      <c r="P40" s="91" t="s">
        <v>108</v>
      </c>
      <c r="Q40" s="91" t="s">
        <v>109</v>
      </c>
      <c r="R40" s="91" t="s">
        <v>110</v>
      </c>
      <c r="S40" s="110" t="str">
        <f>CONCATENATE("Total across ", Switch_TH," Years")</f>
        <v>Total across  Years</v>
      </c>
    </row>
    <row r="41" spans="3:20" x14ac:dyDescent="0.35">
      <c r="C41" s="103" t="str">
        <f>IF(Name_DUR="","Drug Under Review",Name_DUR)</f>
        <v>Drug Under Review</v>
      </c>
      <c r="D41" s="107">
        <f>IF($C$6="British Columbia",'British Columbia'!K348,
IF($C$6="Alberta",Alberta!K348,
IF($C$6="Saskatchewan",Saskatchewan!K348,
IF($C$6="Manitoba",Manitoba!K348,
IF($C$6="Ontario",Ontario!K348,
IF($C$6="New Brunswick",'New Brunswick'!K348,
IF($C$6="Nova Scotia",'Nova Scotia'!K348,
IF($C$6="Newfoundland and Labrador",'Newfoundland and Labrador'!K348,
IF($C$6="Prince Edward Island",'Prince Edward Island'!K348,
IF($C$6="NIHB",NIHB!K348,
SUM('British Columbia'!K348,
Alberta!K348,
Saskatchewan!K348,
Manitoba!K348,
Ontario!K348,
'New Brunswick'!K348,
'Nova Scotia'!K348,
'Newfoundland and Labrador'!K348,
'Prince Edward Island'!K348,
NIHB!K348,
)
))))))))))</f>
        <v>0</v>
      </c>
      <c r="E41" s="107">
        <f>IF($C$6="British Columbia",'British Columbia'!L348,
IF($C$6="Alberta",Alberta!L348,
IF($C$6="Saskatchewan",Saskatchewan!L348,
IF($C$6="Manitoba",Manitoba!L348,
IF($C$6="Ontario",Ontario!L348,
IF($C$6="New Brunswick",'New Brunswick'!L348,
IF($C$6="Nova Scotia",'Nova Scotia'!L348,
IF($C$6="Newfoundland and Labrador",'Newfoundland and Labrador'!L348,
IF($C$6="Prince Edward Island",'Prince Edward Island'!L348,
IF($C$6="NIHB",NIHB!L348,
SUM('British Columbia'!L348,
Alberta!L348,
Saskatchewan!L348,
Manitoba!L348,
Ontario!L348,
'New Brunswick'!L348,
'Nova Scotia'!L348,
'Newfoundland and Labrador'!L348,
'Prince Edward Island'!L348,
NIHB!L348,
)
))))))))))</f>
        <v>0</v>
      </c>
      <c r="F41" s="107">
        <f>IF($C$6="British Columbia",'British Columbia'!M348,
IF($C$6="Alberta",Alberta!M348,
IF($C$6="Saskatchewan",Saskatchewan!M348,
IF($C$6="Manitoba",Manitoba!M348,
IF($C$6="Ontario",Ontario!M348,
IF($C$6="New Brunswick",'New Brunswick'!M348,
IF($C$6="Nova Scotia",'Nova Scotia'!M348,
IF($C$6="Newfoundland and Labrador",'Newfoundland and Labrador'!M348,
IF($C$6="Prince Edward Island",'Prince Edward Island'!M348,
IF($C$6="NIHB",NIHB!M348,
SUM('British Columbia'!M348,
Alberta!M348,
Saskatchewan!M348,
Manitoba!M348,
Ontario!M348,
'New Brunswick'!M348,
'Nova Scotia'!M348,
'Newfoundland and Labrador'!M348,
'Prince Edward Island'!M348,
NIHB!M348,
)
))))))))))</f>
        <v>0</v>
      </c>
      <c r="G41" s="107">
        <f>IF($C$6="British Columbia",'British Columbia'!N348,
IF($C$6="Alberta",Alberta!N348,
IF($C$6="Saskatchewan",Saskatchewan!N348,
IF($C$6="Manitoba",Manitoba!N348,
IF($C$6="Ontario",Ontario!N348,
IF($C$6="New Brunswick",'New Brunswick'!N348,
IF($C$6="Nova Scotia",'Nova Scotia'!N348,
IF($C$6="Newfoundland and Labrador",'Newfoundland and Labrador'!N348,
IF($C$6="Prince Edward Island",'Prince Edward Island'!N348,
IF($C$6="NIHB",NIHB!N348,
SUM('British Columbia'!N348,
Alberta!N348,
Saskatchewan!N348,
Manitoba!N348,
Ontario!N348,
'New Brunswick'!N348,
'Nova Scotia'!N348,
'Newfoundland and Labrador'!N348,
'Prince Edward Island'!N348,
NIHB!N348,
)
))))))))))</f>
        <v>0</v>
      </c>
      <c r="H41" s="107">
        <f>IF($C$6="British Columbia",'British Columbia'!O348,
IF($C$6="Alberta",Alberta!O348,
IF($C$6="Saskatchewan",Saskatchewan!O348,
IF($C$6="Manitoba",Manitoba!O348,
IF($C$6="Ontario",Ontario!O348,
IF($C$6="New Brunswick",'New Brunswick'!O348,
IF($C$6="Nova Scotia",'Nova Scotia'!O348,
IF($C$6="Newfoundland and Labrador",'Newfoundland and Labrador'!O348,
IF($C$6="Prince Edward Island",'Prince Edward Island'!O348,
IF($C$6="NIHB",NIHB!O348,
SUM('British Columbia'!O348,
Alberta!O348,
Saskatchewan!O348,
Manitoba!O348,
Ontario!O348,
'New Brunswick'!O348,
'Nova Scotia'!O348,
'Newfoundland and Labrador'!O348,
'Prince Edward Island'!O348,
NIHB!O348,
)
))))))))))</f>
        <v>0</v>
      </c>
      <c r="I41" s="107">
        <f>IF($C$6="British Columbia",'British Columbia'!P348,
IF($C$6="Alberta",Alberta!P348,
IF($C$6="Saskatchewan",Saskatchewan!P348,
IF($C$6="Manitoba",Manitoba!P348,
IF($C$6="Ontario",Ontario!P348,
IF($C$6="New Brunswick",'New Brunswick'!P348,
IF($C$6="Nova Scotia",'Nova Scotia'!P348,
IF($C$6="Newfoundland and Labrador",'Newfoundland and Labrador'!P348,
IF($C$6="Prince Edward Island",'Prince Edward Island'!P348,
IF($C$6="NIHB",NIHB!P348,
SUM('British Columbia'!P348,
Alberta!P348,
Saskatchewan!P348,
Manitoba!P348,
Ontario!P348,
'New Brunswick'!P348,
'Nova Scotia'!P348,
'Newfoundland and Labrador'!P348,
'Prince Edward Island'!P348,
NIHB!P348,
)
))))))))))</f>
        <v>0</v>
      </c>
      <c r="J41" s="109">
        <f>SUM(E41:I41)</f>
        <v>0</v>
      </c>
      <c r="L41" s="103" t="str">
        <f>IF(Name_DUR="","Drug Under Review",Name_DUR)</f>
        <v>Drug Under Review</v>
      </c>
      <c r="M41" s="107">
        <f>IF($C$6="British Columbia",'British Columbia'!S348,
IF($C$6="Alberta",Alberta!S348,
IF($C$6="Saskatchewan",Saskatchewan!S348,
IF($C$6="Manitoba",Manitoba!S348,
IF($C$6="Ontario",Ontario!S348,
IF($C$6="New Brunswick",'New Brunswick'!S348,
IF($C$6="Nova Scotia",'Nova Scotia'!S348,
IF($C$6="Newfoundland and Labrador",'Newfoundland and Labrador'!S348,
IF($C$6="Prince Edward Island",'Prince Edward Island'!S348,
IF($C$6="NIHB",NIHB!S348,
SUM('British Columbia'!S348,
Alberta!S348,
Saskatchewan!S348,
Manitoba!S348,
Ontario!S348,
'New Brunswick'!S348,
'Nova Scotia'!S348,
'Newfoundland and Labrador'!S348,
'Prince Edward Island'!S348,
NIHB!S348,
)
))))))))))</f>
        <v>0</v>
      </c>
      <c r="N41" s="107">
        <f>IF($C$6="British Columbia",'British Columbia'!T348,
IF($C$6="Alberta",Alberta!T348,
IF($C$6="Saskatchewan",Saskatchewan!T348,
IF($C$6="Manitoba",Manitoba!T348,
IF($C$6="Ontario",Ontario!T348,
IF($C$6="New Brunswick",'New Brunswick'!T348,
IF($C$6="Nova Scotia",'Nova Scotia'!T348,
IF($C$6="Newfoundland and Labrador",'Newfoundland and Labrador'!T348,
IF($C$6="Prince Edward Island",'Prince Edward Island'!T348,
IF($C$6="NIHB",NIHB!T348,
SUM('British Columbia'!T348,
Alberta!T348,
Saskatchewan!T348,
Manitoba!T348,
Ontario!T348,
'New Brunswick'!T348,
'Nova Scotia'!T348,
'Newfoundland and Labrador'!T348,
'Prince Edward Island'!T348,
NIHB!T348,
)
))))))))))</f>
        <v>0</v>
      </c>
      <c r="O41" s="107">
        <f>IF($C$6="British Columbia",'British Columbia'!U348,
IF($C$6="Alberta",Alberta!U348,
IF($C$6="Saskatchewan",Saskatchewan!U348,
IF($C$6="Manitoba",Manitoba!U348,
IF($C$6="Ontario",Ontario!U348,
IF($C$6="New Brunswick",'New Brunswick'!U348,
IF($C$6="Nova Scotia",'Nova Scotia'!U348,
IF($C$6="Newfoundland and Labrador",'Newfoundland and Labrador'!U348,
IF($C$6="Prince Edward Island",'Prince Edward Island'!U348,
IF($C$6="NIHB",NIHB!U348,
SUM('British Columbia'!U348,
Alberta!U348,
Saskatchewan!U348,
Manitoba!U348,
Ontario!U348,
'New Brunswick'!U348,
'Nova Scotia'!U348,
'Newfoundland and Labrador'!U348,
'Prince Edward Island'!U348,
NIHB!U348,
)
))))))))))</f>
        <v>0</v>
      </c>
      <c r="P41" s="107">
        <f>IF($C$6="British Columbia",'British Columbia'!V348,
IF($C$6="Alberta",Alberta!V348,
IF($C$6="Saskatchewan",Saskatchewan!V348,
IF($C$6="Manitoba",Manitoba!V348,
IF($C$6="Ontario",Ontario!V348,
IF($C$6="New Brunswick",'New Brunswick'!V348,
IF($C$6="Nova Scotia",'Nova Scotia'!V348,
IF($C$6="Newfoundland and Labrador",'Newfoundland and Labrador'!V348,
IF($C$6="Prince Edward Island",'Prince Edward Island'!V348,
IF($C$6="NIHB",NIHB!V348,
SUM('British Columbia'!V348,
Alberta!V348,
Saskatchewan!V348,
Manitoba!V348,
Ontario!V348,
'New Brunswick'!V348,
'Nova Scotia'!V348,
'Newfoundland and Labrador'!V348,
'Prince Edward Island'!V348,
NIHB!V348,
)
))))))))))</f>
        <v>0</v>
      </c>
      <c r="Q41" s="107">
        <f>IF($C$6="British Columbia",'British Columbia'!W348,
IF($C$6="Alberta",Alberta!W348,
IF($C$6="Saskatchewan",Saskatchewan!W348,
IF($C$6="Manitoba",Manitoba!W348,
IF($C$6="Ontario",Ontario!W348,
IF($C$6="New Brunswick",'New Brunswick'!W348,
IF($C$6="Nova Scotia",'Nova Scotia'!W348,
IF($C$6="Newfoundland and Labrador",'Newfoundland and Labrador'!W348,
IF($C$6="Prince Edward Island",'Prince Edward Island'!W348,
IF($C$6="NIHB",NIHB!W348,
SUM('British Columbia'!W348,
Alberta!W348,
Saskatchewan!W348,
Manitoba!W348,
Ontario!W348,
'New Brunswick'!W348,
'Nova Scotia'!W348,
'Newfoundland and Labrador'!W348,
'Prince Edward Island'!W348,
NIHB!W348,
)
))))))))))</f>
        <v>0</v>
      </c>
      <c r="R41" s="107">
        <f>IF($C$6="British Columbia",'British Columbia'!X348,
IF($C$6="Alberta",Alberta!X348,
IF($C$6="Saskatchewan",Saskatchewan!X348,
IF($C$6="Manitoba",Manitoba!X348,
IF($C$6="Ontario",Ontario!X348,
IF($C$6="New Brunswick",'New Brunswick'!X348,
IF($C$6="Nova Scotia",'Nova Scotia'!X348,
IF($C$6="Newfoundland and Labrador",'Newfoundland and Labrador'!X348,
IF($C$6="Prince Edward Island",'Prince Edward Island'!X348,
IF($C$6="NIHB",NIHB!X348,
SUM('British Columbia'!X348,
Alberta!X348,
Saskatchewan!X348,
Manitoba!X348,
Ontario!X348,
'New Brunswick'!X348,
'Nova Scotia'!X348,
'Newfoundland and Labrador'!X348,
'Prince Edward Island'!X348,
NIHB!X348,
)
))))))))))</f>
        <v>0</v>
      </c>
      <c r="S41" s="109">
        <f>SUM(N41:R41)</f>
        <v>0</v>
      </c>
    </row>
    <row r="42" spans="3:20" x14ac:dyDescent="0.35">
      <c r="C42" s="103" t="s">
        <v>151</v>
      </c>
      <c r="D42" s="107">
        <f>IF($C$6="British Columbia",'British Columbia'!K349,
IF($C$6="Alberta",Alberta!K349,
IF($C$6="Saskatchewan",Saskatchewan!K349,
IF($C$6="Manitoba",Manitoba!K349,
IF($C$6="Ontario",Ontario!K349,
IF($C$6="New Brunswick",'New Brunswick'!K349,
IF($C$6="Nova Scotia",'Nova Scotia'!K349,
IF($C$6="Newfoundland and Labrador",'Newfoundland and Labrador'!K349,
IF($C$6="Prince Edward Island",'Prince Edward Island'!K349,
IF($C$6="NIHB",NIHB!K349,
SUM('British Columbia'!K349,
Alberta!K349,
Saskatchewan!K349,
Manitoba!K349,
Ontario!K349,
'New Brunswick'!K349,
'Nova Scotia'!K349,
'Newfoundland and Labrador'!K349,
'Prince Edward Island'!K349,
NIHB!K349,
)
))))))))))</f>
        <v>0</v>
      </c>
      <c r="E42" s="107">
        <f>IF($C$6="British Columbia",'British Columbia'!L349,
IF($C$6="Alberta",Alberta!L349,
IF($C$6="Saskatchewan",Saskatchewan!L349,
IF($C$6="Manitoba",Manitoba!L349,
IF($C$6="Ontario",Ontario!L349,
IF($C$6="New Brunswick",'New Brunswick'!L349,
IF($C$6="Nova Scotia",'Nova Scotia'!L349,
IF($C$6="Newfoundland and Labrador",'Newfoundland and Labrador'!L349,
IF($C$6="Prince Edward Island",'Prince Edward Island'!L349,
IF($C$6="NIHB",NIHB!L349,
SUM('British Columbia'!L349,
Alberta!L349,
Saskatchewan!L349,
Manitoba!L349,
Ontario!L349,
'New Brunswick'!L349,
'Nova Scotia'!L349,
'Newfoundland and Labrador'!L349,
'Prince Edward Island'!L349,
NIHB!L349,
)
))))))))))</f>
        <v>0</v>
      </c>
      <c r="F42" s="107">
        <f>IF($C$6="British Columbia",'British Columbia'!M349,
IF($C$6="Alberta",Alberta!M349,
IF($C$6="Saskatchewan",Saskatchewan!M349,
IF($C$6="Manitoba",Manitoba!M349,
IF($C$6="Ontario",Ontario!M349,
IF($C$6="New Brunswick",'New Brunswick'!M349,
IF($C$6="Nova Scotia",'Nova Scotia'!M349,
IF($C$6="Newfoundland and Labrador",'Newfoundland and Labrador'!M349,
IF($C$6="Prince Edward Island",'Prince Edward Island'!M349,
IF($C$6="NIHB",NIHB!M349,
SUM('British Columbia'!M349,
Alberta!M349,
Saskatchewan!M349,
Manitoba!M349,
Ontario!M349,
'New Brunswick'!M349,
'Nova Scotia'!M349,
'Newfoundland and Labrador'!M349,
'Prince Edward Island'!M349,
NIHB!M349,
)
))))))))))</f>
        <v>0</v>
      </c>
      <c r="G42" s="107">
        <f>IF($C$6="British Columbia",'British Columbia'!N349,
IF($C$6="Alberta",Alberta!N349,
IF($C$6="Saskatchewan",Saskatchewan!N349,
IF($C$6="Manitoba",Manitoba!N349,
IF($C$6="Ontario",Ontario!N349,
IF($C$6="New Brunswick",'New Brunswick'!N349,
IF($C$6="Nova Scotia",'Nova Scotia'!N349,
IF($C$6="Newfoundland and Labrador",'Newfoundland and Labrador'!N349,
IF($C$6="Prince Edward Island",'Prince Edward Island'!N349,
IF($C$6="NIHB",NIHB!N349,
SUM('British Columbia'!N349,
Alberta!N349,
Saskatchewan!N349,
Manitoba!N349,
Ontario!N349,
'New Brunswick'!N349,
'Nova Scotia'!N349,
'Newfoundland and Labrador'!N349,
'Prince Edward Island'!N349,
NIHB!N349,
)
))))))))))</f>
        <v>0</v>
      </c>
      <c r="H42" s="107">
        <f>IF($C$6="British Columbia",'British Columbia'!O349,
IF($C$6="Alberta",Alberta!O349,
IF($C$6="Saskatchewan",Saskatchewan!O349,
IF($C$6="Manitoba",Manitoba!O349,
IF($C$6="Ontario",Ontario!O349,
IF($C$6="New Brunswick",'New Brunswick'!O349,
IF($C$6="Nova Scotia",'Nova Scotia'!O349,
IF($C$6="Newfoundland and Labrador",'Newfoundland and Labrador'!O349,
IF($C$6="Prince Edward Island",'Prince Edward Island'!O349,
IF($C$6="NIHB",NIHB!O349,
SUM('British Columbia'!O349,
Alberta!O349,
Saskatchewan!O349,
Manitoba!O349,
Ontario!O349,
'New Brunswick'!O349,
'Nova Scotia'!O349,
'Newfoundland and Labrador'!O349,
'Prince Edward Island'!O349,
NIHB!O349,
)
))))))))))</f>
        <v>0</v>
      </c>
      <c r="I42" s="107">
        <f>IF($C$6="British Columbia",'British Columbia'!P349,
IF($C$6="Alberta",Alberta!P349,
IF($C$6="Saskatchewan",Saskatchewan!P349,
IF($C$6="Manitoba",Manitoba!P349,
IF($C$6="Ontario",Ontario!P349,
IF($C$6="New Brunswick",'New Brunswick'!P349,
IF($C$6="Nova Scotia",'Nova Scotia'!P349,
IF($C$6="Newfoundland and Labrador",'Newfoundland and Labrador'!P349,
IF($C$6="Prince Edward Island",'Prince Edward Island'!P349,
IF($C$6="NIHB",NIHB!P349,
SUM('British Columbia'!P349,
Alberta!P349,
Saskatchewan!P349,
Manitoba!P349,
Ontario!P349,
'New Brunswick'!P349,
'Nova Scotia'!P349,
'Newfoundland and Labrador'!P349,
'Prince Edward Island'!P349,
NIHB!P349,
)
))))))))))</f>
        <v>0</v>
      </c>
      <c r="J42" s="109">
        <f t="shared" ref="J42:J52" si="4">SUM(E42:I42)</f>
        <v>0</v>
      </c>
      <c r="L42" s="103" t="s">
        <v>151</v>
      </c>
      <c r="M42" s="107">
        <f>IF($C$6="British Columbia",'British Columbia'!S349,
IF($C$6="Alberta",Alberta!S349,
IF($C$6="Saskatchewan",Saskatchewan!S349,
IF($C$6="Manitoba",Manitoba!S349,
IF($C$6="Ontario",Ontario!S349,
IF($C$6="New Brunswick",'New Brunswick'!S349,
IF($C$6="Nova Scotia",'Nova Scotia'!S349,
IF($C$6="Newfoundland and Labrador",'Newfoundland and Labrador'!S349,
IF($C$6="Prince Edward Island",'Prince Edward Island'!S349,
IF($C$6="NIHB",NIHB!S349,
SUM('British Columbia'!S349,
Alberta!S349,
Saskatchewan!S349,
Manitoba!S349,
Ontario!S349,
'New Brunswick'!S349,
'Nova Scotia'!S349,
'Newfoundland and Labrador'!S349,
'Prince Edward Island'!S349,
NIHB!S349,
)
))))))))))</f>
        <v>0</v>
      </c>
      <c r="N42" s="107">
        <f>IF($C$6="British Columbia",'British Columbia'!T349,
IF($C$6="Alberta",Alberta!T349,
IF($C$6="Saskatchewan",Saskatchewan!T349,
IF($C$6="Manitoba",Manitoba!T349,
IF($C$6="Ontario",Ontario!T349,
IF($C$6="New Brunswick",'New Brunswick'!T349,
IF($C$6="Nova Scotia",'Nova Scotia'!T349,
IF($C$6="Newfoundland and Labrador",'Newfoundland and Labrador'!T349,
IF($C$6="Prince Edward Island",'Prince Edward Island'!T349,
IF($C$6="NIHB",NIHB!T349,
SUM('British Columbia'!T349,
Alberta!T349,
Saskatchewan!T349,
Manitoba!T349,
Ontario!T349,
'New Brunswick'!T349,
'Nova Scotia'!T349,
'Newfoundland and Labrador'!T349,
'Prince Edward Island'!T349,
NIHB!T349,
)
))))))))))</f>
        <v>0</v>
      </c>
      <c r="O42" s="107">
        <f>IF($C$6="British Columbia",'British Columbia'!U349,
IF($C$6="Alberta",Alberta!U349,
IF($C$6="Saskatchewan",Saskatchewan!U349,
IF($C$6="Manitoba",Manitoba!U349,
IF($C$6="Ontario",Ontario!U349,
IF($C$6="New Brunswick",'New Brunswick'!U349,
IF($C$6="Nova Scotia",'Nova Scotia'!U349,
IF($C$6="Newfoundland and Labrador",'Newfoundland and Labrador'!U349,
IF($C$6="Prince Edward Island",'Prince Edward Island'!U349,
IF($C$6="NIHB",NIHB!U349,
SUM('British Columbia'!U349,
Alberta!U349,
Saskatchewan!U349,
Manitoba!U349,
Ontario!U349,
'New Brunswick'!U349,
'Nova Scotia'!U349,
'Newfoundland and Labrador'!U349,
'Prince Edward Island'!U349,
NIHB!U349,
)
))))))))))</f>
        <v>0</v>
      </c>
      <c r="P42" s="107">
        <f>IF($C$6="British Columbia",'British Columbia'!V349,
IF($C$6="Alberta",Alberta!V349,
IF($C$6="Saskatchewan",Saskatchewan!V349,
IF($C$6="Manitoba",Manitoba!V349,
IF($C$6="Ontario",Ontario!V349,
IF($C$6="New Brunswick",'New Brunswick'!V349,
IF($C$6="Nova Scotia",'Nova Scotia'!V349,
IF($C$6="Newfoundland and Labrador",'Newfoundland and Labrador'!V349,
IF($C$6="Prince Edward Island",'Prince Edward Island'!V349,
IF($C$6="NIHB",NIHB!V349,
SUM('British Columbia'!V349,
Alberta!V349,
Saskatchewan!V349,
Manitoba!V349,
Ontario!V349,
'New Brunswick'!V349,
'Nova Scotia'!V349,
'Newfoundland and Labrador'!V349,
'Prince Edward Island'!V349,
NIHB!V349,
)
))))))))))</f>
        <v>0</v>
      </c>
      <c r="Q42" s="107">
        <f>IF($C$6="British Columbia",'British Columbia'!W349,
IF($C$6="Alberta",Alberta!W349,
IF($C$6="Saskatchewan",Saskatchewan!W349,
IF($C$6="Manitoba",Manitoba!W349,
IF($C$6="Ontario",Ontario!W349,
IF($C$6="New Brunswick",'New Brunswick'!W349,
IF($C$6="Nova Scotia",'Nova Scotia'!W349,
IF($C$6="Newfoundland and Labrador",'Newfoundland and Labrador'!W349,
IF($C$6="Prince Edward Island",'Prince Edward Island'!W349,
IF($C$6="NIHB",NIHB!W349,
SUM('British Columbia'!W349,
Alberta!W349,
Saskatchewan!W349,
Manitoba!W349,
Ontario!W349,
'New Brunswick'!W349,
'Nova Scotia'!W349,
'Newfoundland and Labrador'!W349,
'Prince Edward Island'!W349,
NIHB!W349,
)
))))))))))</f>
        <v>0</v>
      </c>
      <c r="R42" s="107">
        <f>IF($C$6="British Columbia",'British Columbia'!X349,
IF($C$6="Alberta",Alberta!X349,
IF($C$6="Saskatchewan",Saskatchewan!X349,
IF($C$6="Manitoba",Manitoba!X349,
IF($C$6="Ontario",Ontario!X349,
IF($C$6="New Brunswick",'New Brunswick'!X349,
IF($C$6="Nova Scotia",'Nova Scotia'!X349,
IF($C$6="Newfoundland and Labrador",'Newfoundland and Labrador'!X349,
IF($C$6="Prince Edward Island",'Prince Edward Island'!X349,
IF($C$6="NIHB",NIHB!X349,
SUM('British Columbia'!X349,
Alberta!X349,
Saskatchewan!X349,
Manitoba!X349,
Ontario!X349,
'New Brunswick'!X349,
'Nova Scotia'!X349,
'Newfoundland and Labrador'!X349,
'Prince Edward Island'!X349,
NIHB!X349,
)
))))))))))</f>
        <v>0</v>
      </c>
      <c r="S42" s="109">
        <f t="shared" ref="S42:S52" si="5">SUM(N42:R42)</f>
        <v>0</v>
      </c>
    </row>
    <row r="43" spans="3:20" x14ac:dyDescent="0.35">
      <c r="C43" s="103" t="str">
        <f>IF(Namedrug1="","Drug 1",Namedrug1)</f>
        <v>Drug 1</v>
      </c>
      <c r="D43" s="107">
        <f>IF($C$6="British Columbia",'British Columbia'!K350,
IF($C$6="Alberta",Alberta!K350,
IF($C$6="Saskatchewan",Saskatchewan!K350,
IF($C$6="Manitoba",Manitoba!K350,
IF($C$6="Ontario",Ontario!K350,
IF($C$6="New Brunswick",'New Brunswick'!K350,
IF($C$6="Nova Scotia",'Nova Scotia'!K350,
IF($C$6="Newfoundland and Labrador",'Newfoundland and Labrador'!K350,
IF($C$6="Prince Edward Island",'Prince Edward Island'!K350,
IF($C$6="NIHB",NIHB!K350,
SUM('British Columbia'!K350,
Alberta!K350,
Saskatchewan!K350,
Manitoba!K350,
Ontario!K350,
'New Brunswick'!K350,
'Nova Scotia'!K350,
'Newfoundland and Labrador'!K350,
'Prince Edward Island'!K350,
NIHB!K350,
)
))))))))))</f>
        <v>0</v>
      </c>
      <c r="E43" s="107">
        <f>IF($C$6="British Columbia",'British Columbia'!L350,
IF($C$6="Alberta",Alberta!L350,
IF($C$6="Saskatchewan",Saskatchewan!L350,
IF($C$6="Manitoba",Manitoba!L350,
IF($C$6="Ontario",Ontario!L350,
IF($C$6="New Brunswick",'New Brunswick'!L350,
IF($C$6="Nova Scotia",'Nova Scotia'!L350,
IF($C$6="Newfoundland and Labrador",'Newfoundland and Labrador'!L350,
IF($C$6="Prince Edward Island",'Prince Edward Island'!L350,
IF($C$6="NIHB",NIHB!L350,
SUM('British Columbia'!L350,
Alberta!L350,
Saskatchewan!L350,
Manitoba!L350,
Ontario!L350,
'New Brunswick'!L350,
'Nova Scotia'!L350,
'Newfoundland and Labrador'!L350,
'Prince Edward Island'!L350,
NIHB!L350,
)
))))))))))</f>
        <v>0</v>
      </c>
      <c r="F43" s="107">
        <f>IF($C$6="British Columbia",'British Columbia'!M350,
IF($C$6="Alberta",Alberta!M350,
IF($C$6="Saskatchewan",Saskatchewan!M350,
IF($C$6="Manitoba",Manitoba!M350,
IF($C$6="Ontario",Ontario!M350,
IF($C$6="New Brunswick",'New Brunswick'!M350,
IF($C$6="Nova Scotia",'Nova Scotia'!M350,
IF($C$6="Newfoundland and Labrador",'Newfoundland and Labrador'!M350,
IF($C$6="Prince Edward Island",'Prince Edward Island'!M350,
IF($C$6="NIHB",NIHB!M350,
SUM('British Columbia'!M350,
Alberta!M350,
Saskatchewan!M350,
Manitoba!M350,
Ontario!M350,
'New Brunswick'!M350,
'Nova Scotia'!M350,
'Newfoundland and Labrador'!M350,
'Prince Edward Island'!M350,
NIHB!M350,
)
))))))))))</f>
        <v>0</v>
      </c>
      <c r="G43" s="107">
        <f>IF($C$6="British Columbia",'British Columbia'!N350,
IF($C$6="Alberta",Alberta!N350,
IF($C$6="Saskatchewan",Saskatchewan!N350,
IF($C$6="Manitoba",Manitoba!N350,
IF($C$6="Ontario",Ontario!N350,
IF($C$6="New Brunswick",'New Brunswick'!N350,
IF($C$6="Nova Scotia",'Nova Scotia'!N350,
IF($C$6="Newfoundland and Labrador",'Newfoundland and Labrador'!N350,
IF($C$6="Prince Edward Island",'Prince Edward Island'!N350,
IF($C$6="NIHB",NIHB!N350,
SUM('British Columbia'!N350,
Alberta!N350,
Saskatchewan!N350,
Manitoba!N350,
Ontario!N350,
'New Brunswick'!N350,
'Nova Scotia'!N350,
'Newfoundland and Labrador'!N350,
'Prince Edward Island'!N350,
NIHB!N350,
)
))))))))))</f>
        <v>0</v>
      </c>
      <c r="H43" s="107">
        <f>IF($C$6="British Columbia",'British Columbia'!O350,
IF($C$6="Alberta",Alberta!O350,
IF($C$6="Saskatchewan",Saskatchewan!O350,
IF($C$6="Manitoba",Manitoba!O350,
IF($C$6="Ontario",Ontario!O350,
IF($C$6="New Brunswick",'New Brunswick'!O350,
IF($C$6="Nova Scotia",'Nova Scotia'!O350,
IF($C$6="Newfoundland and Labrador",'Newfoundland and Labrador'!O350,
IF($C$6="Prince Edward Island",'Prince Edward Island'!O350,
IF($C$6="NIHB",NIHB!O350,
SUM('British Columbia'!O350,
Alberta!O350,
Saskatchewan!O350,
Manitoba!O350,
Ontario!O350,
'New Brunswick'!O350,
'Nova Scotia'!O350,
'Newfoundland and Labrador'!O350,
'Prince Edward Island'!O350,
NIHB!O350,
)
))))))))))</f>
        <v>0</v>
      </c>
      <c r="I43" s="107">
        <f>IF($C$6="British Columbia",'British Columbia'!P350,
IF($C$6="Alberta",Alberta!P350,
IF($C$6="Saskatchewan",Saskatchewan!P350,
IF($C$6="Manitoba",Manitoba!P350,
IF($C$6="Ontario",Ontario!P350,
IF($C$6="New Brunswick",'New Brunswick'!P350,
IF($C$6="Nova Scotia",'Nova Scotia'!P350,
IF($C$6="Newfoundland and Labrador",'Newfoundland and Labrador'!P350,
IF($C$6="Prince Edward Island",'Prince Edward Island'!P350,
IF($C$6="NIHB",NIHB!P350,
SUM('British Columbia'!P350,
Alberta!P350,
Saskatchewan!P350,
Manitoba!P350,
Ontario!P350,
'New Brunswick'!P350,
'Nova Scotia'!P350,
'Newfoundland and Labrador'!P350,
'Prince Edward Island'!P350,
NIHB!P350,
)
))))))))))</f>
        <v>0</v>
      </c>
      <c r="J43" s="109">
        <f t="shared" si="4"/>
        <v>0</v>
      </c>
      <c r="L43" s="103" t="str">
        <f>IF(Namedrug1="","Drug 1",Namedrug1)</f>
        <v>Drug 1</v>
      </c>
      <c r="M43" s="107">
        <f>IF($C$6="British Columbia",'British Columbia'!S350,
IF($C$6="Alberta",Alberta!S350,
IF($C$6="Saskatchewan",Saskatchewan!S350,
IF($C$6="Manitoba",Manitoba!S350,
IF($C$6="Ontario",Ontario!S350,
IF($C$6="New Brunswick",'New Brunswick'!S350,
IF($C$6="Nova Scotia",'Nova Scotia'!S350,
IF($C$6="Newfoundland and Labrador",'Newfoundland and Labrador'!S350,
IF($C$6="Prince Edward Island",'Prince Edward Island'!S350,
IF($C$6="NIHB",NIHB!S350,
SUM('British Columbia'!S350,
Alberta!S350,
Saskatchewan!S350,
Manitoba!S350,
Ontario!S350,
'New Brunswick'!S350,
'Nova Scotia'!S350,
'Newfoundland and Labrador'!S350,
'Prince Edward Island'!S350,
NIHB!S350,
)
))))))))))</f>
        <v>0</v>
      </c>
      <c r="N43" s="107">
        <f>IF($C$6="British Columbia",'British Columbia'!T350,
IF($C$6="Alberta",Alberta!T350,
IF($C$6="Saskatchewan",Saskatchewan!T350,
IF($C$6="Manitoba",Manitoba!T350,
IF($C$6="Ontario",Ontario!T350,
IF($C$6="New Brunswick",'New Brunswick'!T350,
IF($C$6="Nova Scotia",'Nova Scotia'!T350,
IF($C$6="Newfoundland and Labrador",'Newfoundland and Labrador'!T350,
IF($C$6="Prince Edward Island",'Prince Edward Island'!T350,
IF($C$6="NIHB",NIHB!T350,
SUM('British Columbia'!T350,
Alberta!T350,
Saskatchewan!T350,
Manitoba!T350,
Ontario!T350,
'New Brunswick'!T350,
'Nova Scotia'!T350,
'Newfoundland and Labrador'!T350,
'Prince Edward Island'!T350,
NIHB!T350,
)
))))))))))</f>
        <v>0</v>
      </c>
      <c r="O43" s="107">
        <f>IF($C$6="British Columbia",'British Columbia'!U350,
IF($C$6="Alberta",Alberta!U350,
IF($C$6="Saskatchewan",Saskatchewan!U350,
IF($C$6="Manitoba",Manitoba!U350,
IF($C$6="Ontario",Ontario!U350,
IF($C$6="New Brunswick",'New Brunswick'!U350,
IF($C$6="Nova Scotia",'Nova Scotia'!U350,
IF($C$6="Newfoundland and Labrador",'Newfoundland and Labrador'!U350,
IF($C$6="Prince Edward Island",'Prince Edward Island'!U350,
IF($C$6="NIHB",NIHB!U350,
SUM('British Columbia'!U350,
Alberta!U350,
Saskatchewan!U350,
Manitoba!U350,
Ontario!U350,
'New Brunswick'!U350,
'Nova Scotia'!U350,
'Newfoundland and Labrador'!U350,
'Prince Edward Island'!U350,
NIHB!U350,
)
))))))))))</f>
        <v>0</v>
      </c>
      <c r="P43" s="107">
        <f>IF($C$6="British Columbia",'British Columbia'!V350,
IF($C$6="Alberta",Alberta!V350,
IF($C$6="Saskatchewan",Saskatchewan!V350,
IF($C$6="Manitoba",Manitoba!V350,
IF($C$6="Ontario",Ontario!V350,
IF($C$6="New Brunswick",'New Brunswick'!V350,
IF($C$6="Nova Scotia",'Nova Scotia'!V350,
IF($C$6="Newfoundland and Labrador",'Newfoundland and Labrador'!V350,
IF($C$6="Prince Edward Island",'Prince Edward Island'!V350,
IF($C$6="NIHB",NIHB!V350,
SUM('British Columbia'!V350,
Alberta!V350,
Saskatchewan!V350,
Manitoba!V350,
Ontario!V350,
'New Brunswick'!V350,
'Nova Scotia'!V350,
'Newfoundland and Labrador'!V350,
'Prince Edward Island'!V350,
NIHB!V350,
)
))))))))))</f>
        <v>0</v>
      </c>
      <c r="Q43" s="107">
        <f>IF($C$6="British Columbia",'British Columbia'!W350,
IF($C$6="Alberta",Alberta!W350,
IF($C$6="Saskatchewan",Saskatchewan!W350,
IF($C$6="Manitoba",Manitoba!W350,
IF($C$6="Ontario",Ontario!W350,
IF($C$6="New Brunswick",'New Brunswick'!W350,
IF($C$6="Nova Scotia",'Nova Scotia'!W350,
IF($C$6="Newfoundland and Labrador",'Newfoundland and Labrador'!W350,
IF($C$6="Prince Edward Island",'Prince Edward Island'!W350,
IF($C$6="NIHB",NIHB!W350,
SUM('British Columbia'!W350,
Alberta!W350,
Saskatchewan!W350,
Manitoba!W350,
Ontario!W350,
'New Brunswick'!W350,
'Nova Scotia'!W350,
'Newfoundland and Labrador'!W350,
'Prince Edward Island'!W350,
NIHB!W350,
)
))))))))))</f>
        <v>0</v>
      </c>
      <c r="R43" s="107">
        <f>IF($C$6="British Columbia",'British Columbia'!X350,
IF($C$6="Alberta",Alberta!X350,
IF($C$6="Saskatchewan",Saskatchewan!X350,
IF($C$6="Manitoba",Manitoba!X350,
IF($C$6="Ontario",Ontario!X350,
IF($C$6="New Brunswick",'New Brunswick'!X350,
IF($C$6="Nova Scotia",'Nova Scotia'!X350,
IF($C$6="Newfoundland and Labrador",'Newfoundland and Labrador'!X350,
IF($C$6="Prince Edward Island",'Prince Edward Island'!X350,
IF($C$6="NIHB",NIHB!X350,
SUM('British Columbia'!X350,
Alberta!X350,
Saskatchewan!X350,
Manitoba!X350,
Ontario!X350,
'New Brunswick'!X350,
'Nova Scotia'!X350,
'Newfoundland and Labrador'!X350,
'Prince Edward Island'!X350,
NIHB!X350,
)
))))))))))</f>
        <v>0</v>
      </c>
      <c r="S43" s="109">
        <f t="shared" si="5"/>
        <v>0</v>
      </c>
    </row>
    <row r="44" spans="3:20" x14ac:dyDescent="0.35">
      <c r="C44" s="103" t="str">
        <f>IF(Namedrug2="","Drug 2",Namedrug2)</f>
        <v>Drug 2</v>
      </c>
      <c r="D44" s="107">
        <f>IF($C$6="British Columbia",'British Columbia'!K351,
IF($C$6="Alberta",Alberta!K351,
IF($C$6="Saskatchewan",Saskatchewan!K351,
IF($C$6="Manitoba",Manitoba!K351,
IF($C$6="Ontario",Ontario!K351,
IF($C$6="New Brunswick",'New Brunswick'!K351,
IF($C$6="Nova Scotia",'Nova Scotia'!K351,
IF($C$6="Newfoundland and Labrador",'Newfoundland and Labrador'!K351,
IF($C$6="Prince Edward Island",'Prince Edward Island'!K351,
IF($C$6="NIHB",NIHB!K351,
SUM('British Columbia'!K351,
Alberta!K351,
Saskatchewan!K351,
Manitoba!K351,
Ontario!K351,
'New Brunswick'!K351,
'Nova Scotia'!K351,
'Newfoundland and Labrador'!K351,
'Prince Edward Island'!K351,
NIHB!K351,
)
))))))))))</f>
        <v>0</v>
      </c>
      <c r="E44" s="107">
        <f>IF($C$6="British Columbia",'British Columbia'!L351,
IF($C$6="Alberta",Alberta!L351,
IF($C$6="Saskatchewan",Saskatchewan!L351,
IF($C$6="Manitoba",Manitoba!L351,
IF($C$6="Ontario",Ontario!L351,
IF($C$6="New Brunswick",'New Brunswick'!L351,
IF($C$6="Nova Scotia",'Nova Scotia'!L351,
IF($C$6="Newfoundland and Labrador",'Newfoundland and Labrador'!L351,
IF($C$6="Prince Edward Island",'Prince Edward Island'!L351,
IF($C$6="NIHB",NIHB!L351,
SUM('British Columbia'!L351,
Alberta!L351,
Saskatchewan!L351,
Manitoba!L351,
Ontario!L351,
'New Brunswick'!L351,
'Nova Scotia'!L351,
'Newfoundland and Labrador'!L351,
'Prince Edward Island'!L351,
NIHB!L351,
)
))))))))))</f>
        <v>0</v>
      </c>
      <c r="F44" s="107">
        <f>IF($C$6="British Columbia",'British Columbia'!M351,
IF($C$6="Alberta",Alberta!M351,
IF($C$6="Saskatchewan",Saskatchewan!M351,
IF($C$6="Manitoba",Manitoba!M351,
IF($C$6="Ontario",Ontario!M351,
IF($C$6="New Brunswick",'New Brunswick'!M351,
IF($C$6="Nova Scotia",'Nova Scotia'!M351,
IF($C$6="Newfoundland and Labrador",'Newfoundland and Labrador'!M351,
IF($C$6="Prince Edward Island",'Prince Edward Island'!M351,
IF($C$6="NIHB",NIHB!M351,
SUM('British Columbia'!M351,
Alberta!M351,
Saskatchewan!M351,
Manitoba!M351,
Ontario!M351,
'New Brunswick'!M351,
'Nova Scotia'!M351,
'Newfoundland and Labrador'!M351,
'Prince Edward Island'!M351,
NIHB!M351,
)
))))))))))</f>
        <v>0</v>
      </c>
      <c r="G44" s="107">
        <f>IF($C$6="British Columbia",'British Columbia'!N351,
IF($C$6="Alberta",Alberta!N351,
IF($C$6="Saskatchewan",Saskatchewan!N351,
IF($C$6="Manitoba",Manitoba!N351,
IF($C$6="Ontario",Ontario!N351,
IF($C$6="New Brunswick",'New Brunswick'!N351,
IF($C$6="Nova Scotia",'Nova Scotia'!N351,
IF($C$6="Newfoundland and Labrador",'Newfoundland and Labrador'!N351,
IF($C$6="Prince Edward Island",'Prince Edward Island'!N351,
IF($C$6="NIHB",NIHB!N351,
SUM('British Columbia'!N351,
Alberta!N351,
Saskatchewan!N351,
Manitoba!N351,
Ontario!N351,
'New Brunswick'!N351,
'Nova Scotia'!N351,
'Newfoundland and Labrador'!N351,
'Prince Edward Island'!N351,
NIHB!N351,
)
))))))))))</f>
        <v>0</v>
      </c>
      <c r="H44" s="107">
        <f>IF($C$6="British Columbia",'British Columbia'!O351,
IF($C$6="Alberta",Alberta!O351,
IF($C$6="Saskatchewan",Saskatchewan!O351,
IF($C$6="Manitoba",Manitoba!O351,
IF($C$6="Ontario",Ontario!O351,
IF($C$6="New Brunswick",'New Brunswick'!O351,
IF($C$6="Nova Scotia",'Nova Scotia'!O351,
IF($C$6="Newfoundland and Labrador",'Newfoundland and Labrador'!O351,
IF($C$6="Prince Edward Island",'Prince Edward Island'!O351,
IF($C$6="NIHB",NIHB!O351,
SUM('British Columbia'!O351,
Alberta!O351,
Saskatchewan!O351,
Manitoba!O351,
Ontario!O351,
'New Brunswick'!O351,
'Nova Scotia'!O351,
'Newfoundland and Labrador'!O351,
'Prince Edward Island'!O351,
NIHB!O351,
)
))))))))))</f>
        <v>0</v>
      </c>
      <c r="I44" s="107">
        <f>IF($C$6="British Columbia",'British Columbia'!P351,
IF($C$6="Alberta",Alberta!P351,
IF($C$6="Saskatchewan",Saskatchewan!P351,
IF($C$6="Manitoba",Manitoba!P351,
IF($C$6="Ontario",Ontario!P351,
IF($C$6="New Brunswick",'New Brunswick'!P351,
IF($C$6="Nova Scotia",'Nova Scotia'!P351,
IF($C$6="Newfoundland and Labrador",'Newfoundland and Labrador'!P351,
IF($C$6="Prince Edward Island",'Prince Edward Island'!P351,
IF($C$6="NIHB",NIHB!P351,
SUM('British Columbia'!P351,
Alberta!P351,
Saskatchewan!P351,
Manitoba!P351,
Ontario!P351,
'New Brunswick'!P351,
'Nova Scotia'!P351,
'Newfoundland and Labrador'!P351,
'Prince Edward Island'!P351,
NIHB!P351,
)
))))))))))</f>
        <v>0</v>
      </c>
      <c r="J44" s="109">
        <f t="shared" si="4"/>
        <v>0</v>
      </c>
      <c r="L44" s="103" t="str">
        <f>IF(Namedrug2="","Drug 2",Namedrug2)</f>
        <v>Drug 2</v>
      </c>
      <c r="M44" s="107">
        <f>IF($C$6="British Columbia",'British Columbia'!S351,
IF($C$6="Alberta",Alberta!S351,
IF($C$6="Saskatchewan",Saskatchewan!S351,
IF($C$6="Manitoba",Manitoba!S351,
IF($C$6="Ontario",Ontario!S351,
IF($C$6="New Brunswick",'New Brunswick'!S351,
IF($C$6="Nova Scotia",'Nova Scotia'!S351,
IF($C$6="Newfoundland and Labrador",'Newfoundland and Labrador'!S351,
IF($C$6="Prince Edward Island",'Prince Edward Island'!S351,
IF($C$6="NIHB",NIHB!S351,
SUM('British Columbia'!S351,
Alberta!S351,
Saskatchewan!S351,
Manitoba!S351,
Ontario!S351,
'New Brunswick'!S351,
'Nova Scotia'!S351,
'Newfoundland and Labrador'!S351,
'Prince Edward Island'!S351,
NIHB!S351,
)
))))))))))</f>
        <v>0</v>
      </c>
      <c r="N44" s="107">
        <f>IF($C$6="British Columbia",'British Columbia'!T351,
IF($C$6="Alberta",Alberta!T351,
IF($C$6="Saskatchewan",Saskatchewan!T351,
IF($C$6="Manitoba",Manitoba!T351,
IF($C$6="Ontario",Ontario!T351,
IF($C$6="New Brunswick",'New Brunswick'!T351,
IF($C$6="Nova Scotia",'Nova Scotia'!T351,
IF($C$6="Newfoundland and Labrador",'Newfoundland and Labrador'!T351,
IF($C$6="Prince Edward Island",'Prince Edward Island'!T351,
IF($C$6="NIHB",NIHB!T351,
SUM('British Columbia'!T351,
Alberta!T351,
Saskatchewan!T351,
Manitoba!T351,
Ontario!T351,
'New Brunswick'!T351,
'Nova Scotia'!T351,
'Newfoundland and Labrador'!T351,
'Prince Edward Island'!T351,
NIHB!T351,
)
))))))))))</f>
        <v>0</v>
      </c>
      <c r="O44" s="107">
        <f>IF($C$6="British Columbia",'British Columbia'!U351,
IF($C$6="Alberta",Alberta!U351,
IF($C$6="Saskatchewan",Saskatchewan!U351,
IF($C$6="Manitoba",Manitoba!U351,
IF($C$6="Ontario",Ontario!U351,
IF($C$6="New Brunswick",'New Brunswick'!U351,
IF($C$6="Nova Scotia",'Nova Scotia'!U351,
IF($C$6="Newfoundland and Labrador",'Newfoundland and Labrador'!U351,
IF($C$6="Prince Edward Island",'Prince Edward Island'!U351,
IF($C$6="NIHB",NIHB!U351,
SUM('British Columbia'!U351,
Alberta!U351,
Saskatchewan!U351,
Manitoba!U351,
Ontario!U351,
'New Brunswick'!U351,
'Nova Scotia'!U351,
'Newfoundland and Labrador'!U351,
'Prince Edward Island'!U351,
NIHB!U351,
)
))))))))))</f>
        <v>0</v>
      </c>
      <c r="P44" s="107">
        <f>IF($C$6="British Columbia",'British Columbia'!V351,
IF($C$6="Alberta",Alberta!V351,
IF($C$6="Saskatchewan",Saskatchewan!V351,
IF($C$6="Manitoba",Manitoba!V351,
IF($C$6="Ontario",Ontario!V351,
IF($C$6="New Brunswick",'New Brunswick'!V351,
IF($C$6="Nova Scotia",'Nova Scotia'!V351,
IF($C$6="Newfoundland and Labrador",'Newfoundland and Labrador'!V351,
IF($C$6="Prince Edward Island",'Prince Edward Island'!V351,
IF($C$6="NIHB",NIHB!V351,
SUM('British Columbia'!V351,
Alberta!V351,
Saskatchewan!V351,
Manitoba!V351,
Ontario!V351,
'New Brunswick'!V351,
'Nova Scotia'!V351,
'Newfoundland and Labrador'!V351,
'Prince Edward Island'!V351,
NIHB!V351,
)
))))))))))</f>
        <v>0</v>
      </c>
      <c r="Q44" s="107">
        <f>IF($C$6="British Columbia",'British Columbia'!W351,
IF($C$6="Alberta",Alberta!W351,
IF($C$6="Saskatchewan",Saskatchewan!W351,
IF($C$6="Manitoba",Manitoba!W351,
IF($C$6="Ontario",Ontario!W351,
IF($C$6="New Brunswick",'New Brunswick'!W351,
IF($C$6="Nova Scotia",'Nova Scotia'!W351,
IF($C$6="Newfoundland and Labrador",'Newfoundland and Labrador'!W351,
IF($C$6="Prince Edward Island",'Prince Edward Island'!W351,
IF($C$6="NIHB",NIHB!W351,
SUM('British Columbia'!W351,
Alberta!W351,
Saskatchewan!W351,
Manitoba!W351,
Ontario!W351,
'New Brunswick'!W351,
'Nova Scotia'!W351,
'Newfoundland and Labrador'!W351,
'Prince Edward Island'!W351,
NIHB!W351,
)
))))))))))</f>
        <v>0</v>
      </c>
      <c r="R44" s="107">
        <f>IF($C$6="British Columbia",'British Columbia'!X351,
IF($C$6="Alberta",Alberta!X351,
IF($C$6="Saskatchewan",Saskatchewan!X351,
IF($C$6="Manitoba",Manitoba!X351,
IF($C$6="Ontario",Ontario!X351,
IF($C$6="New Brunswick",'New Brunswick'!X351,
IF($C$6="Nova Scotia",'Nova Scotia'!X351,
IF($C$6="Newfoundland and Labrador",'Newfoundland and Labrador'!X351,
IF($C$6="Prince Edward Island",'Prince Edward Island'!X351,
IF($C$6="NIHB",NIHB!X351,
SUM('British Columbia'!X351,
Alberta!X351,
Saskatchewan!X351,
Manitoba!X351,
Ontario!X351,
'New Brunswick'!X351,
'Nova Scotia'!X351,
'Newfoundland and Labrador'!X351,
'Prince Edward Island'!X351,
NIHB!X351,
)
))))))))))</f>
        <v>0</v>
      </c>
      <c r="S44" s="109">
        <f t="shared" si="5"/>
        <v>0</v>
      </c>
    </row>
    <row r="45" spans="3:20" x14ac:dyDescent="0.35">
      <c r="C45" s="103" t="str">
        <f>IF(Namedrug3="","Drug 3",Namedrug3)</f>
        <v>Drug 3</v>
      </c>
      <c r="D45" s="107">
        <f>IF($C$6="British Columbia",'British Columbia'!K352,
IF($C$6="Alberta",Alberta!K352,
IF($C$6="Saskatchewan",Saskatchewan!K352,
IF($C$6="Manitoba",Manitoba!K352,
IF($C$6="Ontario",Ontario!K352,
IF($C$6="New Brunswick",'New Brunswick'!K352,
IF($C$6="Nova Scotia",'Nova Scotia'!K352,
IF($C$6="Newfoundland and Labrador",'Newfoundland and Labrador'!K352,
IF($C$6="Prince Edward Island",'Prince Edward Island'!K352,
IF($C$6="NIHB",NIHB!K352,
SUM('British Columbia'!K352,
Alberta!K352,
Saskatchewan!K352,
Manitoba!K352,
Ontario!K352,
'New Brunswick'!K352,
'Nova Scotia'!K352,
'Newfoundland and Labrador'!K352,
'Prince Edward Island'!K352,
NIHB!K352,
)
))))))))))</f>
        <v>0</v>
      </c>
      <c r="E45" s="107">
        <f>IF($C$6="British Columbia",'British Columbia'!L352,
IF($C$6="Alberta",Alberta!L352,
IF($C$6="Saskatchewan",Saskatchewan!L352,
IF($C$6="Manitoba",Manitoba!L352,
IF($C$6="Ontario",Ontario!L352,
IF($C$6="New Brunswick",'New Brunswick'!L352,
IF($C$6="Nova Scotia",'Nova Scotia'!L352,
IF($C$6="Newfoundland and Labrador",'Newfoundland and Labrador'!L352,
IF($C$6="Prince Edward Island",'Prince Edward Island'!L352,
IF($C$6="NIHB",NIHB!L352,
SUM('British Columbia'!L352,
Alberta!L352,
Saskatchewan!L352,
Manitoba!L352,
Ontario!L352,
'New Brunswick'!L352,
'Nova Scotia'!L352,
'Newfoundland and Labrador'!L352,
'Prince Edward Island'!L352,
NIHB!L352,
)
))))))))))</f>
        <v>0</v>
      </c>
      <c r="F45" s="107">
        <f>IF($C$6="British Columbia",'British Columbia'!M352,
IF($C$6="Alberta",Alberta!M352,
IF($C$6="Saskatchewan",Saskatchewan!M352,
IF($C$6="Manitoba",Manitoba!M352,
IF($C$6="Ontario",Ontario!M352,
IF($C$6="New Brunswick",'New Brunswick'!M352,
IF($C$6="Nova Scotia",'Nova Scotia'!M352,
IF($C$6="Newfoundland and Labrador",'Newfoundland and Labrador'!M352,
IF($C$6="Prince Edward Island",'Prince Edward Island'!M352,
IF($C$6="NIHB",NIHB!M352,
SUM('British Columbia'!M352,
Alberta!M352,
Saskatchewan!M352,
Manitoba!M352,
Ontario!M352,
'New Brunswick'!M352,
'Nova Scotia'!M352,
'Newfoundland and Labrador'!M352,
'Prince Edward Island'!M352,
NIHB!M352,
)
))))))))))</f>
        <v>0</v>
      </c>
      <c r="G45" s="107">
        <f>IF($C$6="British Columbia",'British Columbia'!N352,
IF($C$6="Alberta",Alberta!N352,
IF($C$6="Saskatchewan",Saskatchewan!N352,
IF($C$6="Manitoba",Manitoba!N352,
IF($C$6="Ontario",Ontario!N352,
IF($C$6="New Brunswick",'New Brunswick'!N352,
IF($C$6="Nova Scotia",'Nova Scotia'!N352,
IF($C$6="Newfoundland and Labrador",'Newfoundland and Labrador'!N352,
IF($C$6="Prince Edward Island",'Prince Edward Island'!N352,
IF($C$6="NIHB",NIHB!N352,
SUM('British Columbia'!N352,
Alberta!N352,
Saskatchewan!N352,
Manitoba!N352,
Ontario!N352,
'New Brunswick'!N352,
'Nova Scotia'!N352,
'Newfoundland and Labrador'!N352,
'Prince Edward Island'!N352,
NIHB!N352,
)
))))))))))</f>
        <v>0</v>
      </c>
      <c r="H45" s="107">
        <f>IF($C$6="British Columbia",'British Columbia'!O352,
IF($C$6="Alberta",Alberta!O352,
IF($C$6="Saskatchewan",Saskatchewan!O352,
IF($C$6="Manitoba",Manitoba!O352,
IF($C$6="Ontario",Ontario!O352,
IF($C$6="New Brunswick",'New Brunswick'!O352,
IF($C$6="Nova Scotia",'Nova Scotia'!O352,
IF($C$6="Newfoundland and Labrador",'Newfoundland and Labrador'!O352,
IF($C$6="Prince Edward Island",'Prince Edward Island'!O352,
IF($C$6="NIHB",NIHB!O352,
SUM('British Columbia'!O352,
Alberta!O352,
Saskatchewan!O352,
Manitoba!O352,
Ontario!O352,
'New Brunswick'!O352,
'Nova Scotia'!O352,
'Newfoundland and Labrador'!O352,
'Prince Edward Island'!O352,
NIHB!O352,
)
))))))))))</f>
        <v>0</v>
      </c>
      <c r="I45" s="107">
        <f>IF($C$6="British Columbia",'British Columbia'!P352,
IF($C$6="Alberta",Alberta!P352,
IF($C$6="Saskatchewan",Saskatchewan!P352,
IF($C$6="Manitoba",Manitoba!P352,
IF($C$6="Ontario",Ontario!P352,
IF($C$6="New Brunswick",'New Brunswick'!P352,
IF($C$6="Nova Scotia",'Nova Scotia'!P352,
IF($C$6="Newfoundland and Labrador",'Newfoundland and Labrador'!P352,
IF($C$6="Prince Edward Island",'Prince Edward Island'!P352,
IF($C$6="NIHB",NIHB!P352,
SUM('British Columbia'!P352,
Alberta!P352,
Saskatchewan!P352,
Manitoba!P352,
Ontario!P352,
'New Brunswick'!P352,
'Nova Scotia'!P352,
'Newfoundland and Labrador'!P352,
'Prince Edward Island'!P352,
NIHB!P352,
)
))))))))))</f>
        <v>0</v>
      </c>
      <c r="J45" s="109">
        <f t="shared" si="4"/>
        <v>0</v>
      </c>
      <c r="L45" s="103" t="str">
        <f>IF(Namedrug3="","Drug 3",Namedrug3)</f>
        <v>Drug 3</v>
      </c>
      <c r="M45" s="107">
        <f>IF($C$6="British Columbia",'British Columbia'!S352,
IF($C$6="Alberta",Alberta!S352,
IF($C$6="Saskatchewan",Saskatchewan!S352,
IF($C$6="Manitoba",Manitoba!S352,
IF($C$6="Ontario",Ontario!S352,
IF($C$6="New Brunswick",'New Brunswick'!S352,
IF($C$6="Nova Scotia",'Nova Scotia'!S352,
IF($C$6="Newfoundland and Labrador",'Newfoundland and Labrador'!S352,
IF($C$6="Prince Edward Island",'Prince Edward Island'!S352,
IF($C$6="NIHB",NIHB!S352,
SUM('British Columbia'!S352,
Alberta!S352,
Saskatchewan!S352,
Manitoba!S352,
Ontario!S352,
'New Brunswick'!S352,
'Nova Scotia'!S352,
'Newfoundland and Labrador'!S352,
'Prince Edward Island'!S352,
NIHB!S352,
)
))))))))))</f>
        <v>0</v>
      </c>
      <c r="N45" s="107">
        <f>IF($C$6="British Columbia",'British Columbia'!T352,
IF($C$6="Alberta",Alberta!T352,
IF($C$6="Saskatchewan",Saskatchewan!T352,
IF($C$6="Manitoba",Manitoba!T352,
IF($C$6="Ontario",Ontario!T352,
IF($C$6="New Brunswick",'New Brunswick'!T352,
IF($C$6="Nova Scotia",'Nova Scotia'!T352,
IF($C$6="Newfoundland and Labrador",'Newfoundland and Labrador'!T352,
IF($C$6="Prince Edward Island",'Prince Edward Island'!T352,
IF($C$6="NIHB",NIHB!T352,
SUM('British Columbia'!T352,
Alberta!T352,
Saskatchewan!T352,
Manitoba!T352,
Ontario!T352,
'New Brunswick'!T352,
'Nova Scotia'!T352,
'Newfoundland and Labrador'!T352,
'Prince Edward Island'!T352,
NIHB!T352,
)
))))))))))</f>
        <v>0</v>
      </c>
      <c r="O45" s="107">
        <f>IF($C$6="British Columbia",'British Columbia'!U352,
IF($C$6="Alberta",Alberta!U352,
IF($C$6="Saskatchewan",Saskatchewan!U352,
IF($C$6="Manitoba",Manitoba!U352,
IF($C$6="Ontario",Ontario!U352,
IF($C$6="New Brunswick",'New Brunswick'!U352,
IF($C$6="Nova Scotia",'Nova Scotia'!U352,
IF($C$6="Newfoundland and Labrador",'Newfoundland and Labrador'!U352,
IF($C$6="Prince Edward Island",'Prince Edward Island'!U352,
IF($C$6="NIHB",NIHB!U352,
SUM('British Columbia'!U352,
Alberta!U352,
Saskatchewan!U352,
Manitoba!U352,
Ontario!U352,
'New Brunswick'!U352,
'Nova Scotia'!U352,
'Newfoundland and Labrador'!U352,
'Prince Edward Island'!U352,
NIHB!U352,
)
))))))))))</f>
        <v>0</v>
      </c>
      <c r="P45" s="107">
        <f>IF($C$6="British Columbia",'British Columbia'!V352,
IF($C$6="Alberta",Alberta!V352,
IF($C$6="Saskatchewan",Saskatchewan!V352,
IF($C$6="Manitoba",Manitoba!V352,
IF($C$6="Ontario",Ontario!V352,
IF($C$6="New Brunswick",'New Brunswick'!V352,
IF($C$6="Nova Scotia",'Nova Scotia'!V352,
IF($C$6="Newfoundland and Labrador",'Newfoundland and Labrador'!V352,
IF($C$6="Prince Edward Island",'Prince Edward Island'!V352,
IF($C$6="NIHB",NIHB!V352,
SUM('British Columbia'!V352,
Alberta!V352,
Saskatchewan!V352,
Manitoba!V352,
Ontario!V352,
'New Brunswick'!V352,
'Nova Scotia'!V352,
'Newfoundland and Labrador'!V352,
'Prince Edward Island'!V352,
NIHB!V352,
)
))))))))))</f>
        <v>0</v>
      </c>
      <c r="Q45" s="107">
        <f>IF($C$6="British Columbia",'British Columbia'!W352,
IF($C$6="Alberta",Alberta!W352,
IF($C$6="Saskatchewan",Saskatchewan!W352,
IF($C$6="Manitoba",Manitoba!W352,
IF($C$6="Ontario",Ontario!W352,
IF($C$6="New Brunswick",'New Brunswick'!W352,
IF($C$6="Nova Scotia",'Nova Scotia'!W352,
IF($C$6="Newfoundland and Labrador",'Newfoundland and Labrador'!W352,
IF($C$6="Prince Edward Island",'Prince Edward Island'!W352,
IF($C$6="NIHB",NIHB!W352,
SUM('British Columbia'!W352,
Alberta!W352,
Saskatchewan!W352,
Manitoba!W352,
Ontario!W352,
'New Brunswick'!W352,
'Nova Scotia'!W352,
'Newfoundland and Labrador'!W352,
'Prince Edward Island'!W352,
NIHB!W352,
)
))))))))))</f>
        <v>0</v>
      </c>
      <c r="R45" s="107">
        <f>IF($C$6="British Columbia",'British Columbia'!X352,
IF($C$6="Alberta",Alberta!X352,
IF($C$6="Saskatchewan",Saskatchewan!X352,
IF($C$6="Manitoba",Manitoba!X352,
IF($C$6="Ontario",Ontario!X352,
IF($C$6="New Brunswick",'New Brunswick'!X352,
IF($C$6="Nova Scotia",'Nova Scotia'!X352,
IF($C$6="Newfoundland and Labrador",'Newfoundland and Labrador'!X352,
IF($C$6="Prince Edward Island",'Prince Edward Island'!X352,
IF($C$6="NIHB",NIHB!X352,
SUM('British Columbia'!X352,
Alberta!X352,
Saskatchewan!X352,
Manitoba!X352,
Ontario!X352,
'New Brunswick'!X352,
'Nova Scotia'!X352,
'Newfoundland and Labrador'!X352,
'Prince Edward Island'!X352,
NIHB!X352,
)
))))))))))</f>
        <v>0</v>
      </c>
      <c r="S45" s="109">
        <f t="shared" si="5"/>
        <v>0</v>
      </c>
    </row>
    <row r="46" spans="3:20" x14ac:dyDescent="0.35">
      <c r="C46" s="103" t="str">
        <f>IF(Namedrug4="","Drug 4",Namedrug4)</f>
        <v>Drug 4</v>
      </c>
      <c r="D46" s="107">
        <f>IF($C$6="British Columbia",'British Columbia'!K353,
IF($C$6="Alberta",Alberta!K353,
IF($C$6="Saskatchewan",Saskatchewan!K353,
IF($C$6="Manitoba",Manitoba!K353,
IF($C$6="Ontario",Ontario!K353,
IF($C$6="New Brunswick",'New Brunswick'!K353,
IF($C$6="Nova Scotia",'Nova Scotia'!K353,
IF($C$6="Newfoundland and Labrador",'Newfoundland and Labrador'!K353,
IF($C$6="Prince Edward Island",'Prince Edward Island'!K353,
IF($C$6="NIHB",NIHB!K353,
SUM('British Columbia'!K353,
Alberta!K353,
Saskatchewan!K353,
Manitoba!K353,
Ontario!K353,
'New Brunswick'!K353,
'Nova Scotia'!K353,
'Newfoundland and Labrador'!K353,
'Prince Edward Island'!K353,
NIHB!K353,
)
))))))))))</f>
        <v>0</v>
      </c>
      <c r="E46" s="107">
        <f>IF($C$6="British Columbia",'British Columbia'!L353,
IF($C$6="Alberta",Alberta!L353,
IF($C$6="Saskatchewan",Saskatchewan!L353,
IF($C$6="Manitoba",Manitoba!L353,
IF($C$6="Ontario",Ontario!L353,
IF($C$6="New Brunswick",'New Brunswick'!L353,
IF($C$6="Nova Scotia",'Nova Scotia'!L353,
IF($C$6="Newfoundland and Labrador",'Newfoundland and Labrador'!L353,
IF($C$6="Prince Edward Island",'Prince Edward Island'!L353,
IF($C$6="NIHB",NIHB!L353,
SUM('British Columbia'!L353,
Alberta!L353,
Saskatchewan!L353,
Manitoba!L353,
Ontario!L353,
'New Brunswick'!L353,
'Nova Scotia'!L353,
'Newfoundland and Labrador'!L353,
'Prince Edward Island'!L353,
NIHB!L353,
)
))))))))))</f>
        <v>0</v>
      </c>
      <c r="F46" s="107">
        <f>IF($C$6="British Columbia",'British Columbia'!M353,
IF($C$6="Alberta",Alberta!M353,
IF($C$6="Saskatchewan",Saskatchewan!M353,
IF($C$6="Manitoba",Manitoba!M353,
IF($C$6="Ontario",Ontario!M353,
IF($C$6="New Brunswick",'New Brunswick'!M353,
IF($C$6="Nova Scotia",'Nova Scotia'!M353,
IF($C$6="Newfoundland and Labrador",'Newfoundland and Labrador'!M353,
IF($C$6="Prince Edward Island",'Prince Edward Island'!M353,
IF($C$6="NIHB",NIHB!M353,
SUM('British Columbia'!M353,
Alberta!M353,
Saskatchewan!M353,
Manitoba!M353,
Ontario!M353,
'New Brunswick'!M353,
'Nova Scotia'!M353,
'Newfoundland and Labrador'!M353,
'Prince Edward Island'!M353,
NIHB!M353,
)
))))))))))</f>
        <v>0</v>
      </c>
      <c r="G46" s="107">
        <f>IF($C$6="British Columbia",'British Columbia'!N353,
IF($C$6="Alberta",Alberta!N353,
IF($C$6="Saskatchewan",Saskatchewan!N353,
IF($C$6="Manitoba",Manitoba!N353,
IF($C$6="Ontario",Ontario!N353,
IF($C$6="New Brunswick",'New Brunswick'!N353,
IF($C$6="Nova Scotia",'Nova Scotia'!N353,
IF($C$6="Newfoundland and Labrador",'Newfoundland and Labrador'!N353,
IF($C$6="Prince Edward Island",'Prince Edward Island'!N353,
IF($C$6="NIHB",NIHB!N353,
SUM('British Columbia'!N353,
Alberta!N353,
Saskatchewan!N353,
Manitoba!N353,
Ontario!N353,
'New Brunswick'!N353,
'Nova Scotia'!N353,
'Newfoundland and Labrador'!N353,
'Prince Edward Island'!N353,
NIHB!N353,
)
))))))))))</f>
        <v>0</v>
      </c>
      <c r="H46" s="107">
        <f>IF($C$6="British Columbia",'British Columbia'!O353,
IF($C$6="Alberta",Alberta!O353,
IF($C$6="Saskatchewan",Saskatchewan!O353,
IF($C$6="Manitoba",Manitoba!O353,
IF($C$6="Ontario",Ontario!O353,
IF($C$6="New Brunswick",'New Brunswick'!O353,
IF($C$6="Nova Scotia",'Nova Scotia'!O353,
IF($C$6="Newfoundland and Labrador",'Newfoundland and Labrador'!O353,
IF($C$6="Prince Edward Island",'Prince Edward Island'!O353,
IF($C$6="NIHB",NIHB!O353,
SUM('British Columbia'!O353,
Alberta!O353,
Saskatchewan!O353,
Manitoba!O353,
Ontario!O353,
'New Brunswick'!O353,
'Nova Scotia'!O353,
'Newfoundland and Labrador'!O353,
'Prince Edward Island'!O353,
NIHB!O353,
)
))))))))))</f>
        <v>0</v>
      </c>
      <c r="I46" s="107">
        <f>IF($C$6="British Columbia",'British Columbia'!P353,
IF($C$6="Alberta",Alberta!P353,
IF($C$6="Saskatchewan",Saskatchewan!P353,
IF($C$6="Manitoba",Manitoba!P353,
IF($C$6="Ontario",Ontario!P353,
IF($C$6="New Brunswick",'New Brunswick'!P353,
IF($C$6="Nova Scotia",'Nova Scotia'!P353,
IF($C$6="Newfoundland and Labrador",'Newfoundland and Labrador'!P353,
IF($C$6="Prince Edward Island",'Prince Edward Island'!P353,
IF($C$6="NIHB",NIHB!P353,
SUM('British Columbia'!P353,
Alberta!P353,
Saskatchewan!P353,
Manitoba!P353,
Ontario!P353,
'New Brunswick'!P353,
'Nova Scotia'!P353,
'Newfoundland and Labrador'!P353,
'Prince Edward Island'!P353,
NIHB!P353,
)
))))))))))</f>
        <v>0</v>
      </c>
      <c r="J46" s="109">
        <f t="shared" si="4"/>
        <v>0</v>
      </c>
      <c r="L46" s="103" t="str">
        <f>IF(Namedrug4="","Drug 4",Namedrug4)</f>
        <v>Drug 4</v>
      </c>
      <c r="M46" s="107">
        <f>IF($C$6="British Columbia",'British Columbia'!S353,
IF($C$6="Alberta",Alberta!S353,
IF($C$6="Saskatchewan",Saskatchewan!S353,
IF($C$6="Manitoba",Manitoba!S353,
IF($C$6="Ontario",Ontario!S353,
IF($C$6="New Brunswick",'New Brunswick'!S353,
IF($C$6="Nova Scotia",'Nova Scotia'!S353,
IF($C$6="Newfoundland and Labrador",'Newfoundland and Labrador'!S353,
IF($C$6="Prince Edward Island",'Prince Edward Island'!S353,
IF($C$6="NIHB",NIHB!S353,
SUM('British Columbia'!S353,
Alberta!S353,
Saskatchewan!S353,
Manitoba!S353,
Ontario!S353,
'New Brunswick'!S353,
'Nova Scotia'!S353,
'Newfoundland and Labrador'!S353,
'Prince Edward Island'!S353,
NIHB!S353,
)
))))))))))</f>
        <v>0</v>
      </c>
      <c r="N46" s="107">
        <f>IF($C$6="British Columbia",'British Columbia'!T353,
IF($C$6="Alberta",Alberta!T353,
IF($C$6="Saskatchewan",Saskatchewan!T353,
IF($C$6="Manitoba",Manitoba!T353,
IF($C$6="Ontario",Ontario!T353,
IF($C$6="New Brunswick",'New Brunswick'!T353,
IF($C$6="Nova Scotia",'Nova Scotia'!T353,
IF($C$6="Newfoundland and Labrador",'Newfoundland and Labrador'!T353,
IF($C$6="Prince Edward Island",'Prince Edward Island'!T353,
IF($C$6="NIHB",NIHB!T353,
SUM('British Columbia'!T353,
Alberta!T353,
Saskatchewan!T353,
Manitoba!T353,
Ontario!T353,
'New Brunswick'!T353,
'Nova Scotia'!T353,
'Newfoundland and Labrador'!T353,
'Prince Edward Island'!T353,
NIHB!T353,
)
))))))))))</f>
        <v>0</v>
      </c>
      <c r="O46" s="107">
        <f>IF($C$6="British Columbia",'British Columbia'!U353,
IF($C$6="Alberta",Alberta!U353,
IF($C$6="Saskatchewan",Saskatchewan!U353,
IF($C$6="Manitoba",Manitoba!U353,
IF($C$6="Ontario",Ontario!U353,
IF($C$6="New Brunswick",'New Brunswick'!U353,
IF($C$6="Nova Scotia",'Nova Scotia'!U353,
IF($C$6="Newfoundland and Labrador",'Newfoundland and Labrador'!U353,
IF($C$6="Prince Edward Island",'Prince Edward Island'!U353,
IF($C$6="NIHB",NIHB!U353,
SUM('British Columbia'!U353,
Alberta!U353,
Saskatchewan!U353,
Manitoba!U353,
Ontario!U353,
'New Brunswick'!U353,
'Nova Scotia'!U353,
'Newfoundland and Labrador'!U353,
'Prince Edward Island'!U353,
NIHB!U353,
)
))))))))))</f>
        <v>0</v>
      </c>
      <c r="P46" s="107">
        <f>IF($C$6="British Columbia",'British Columbia'!V353,
IF($C$6="Alberta",Alberta!V353,
IF($C$6="Saskatchewan",Saskatchewan!V353,
IF($C$6="Manitoba",Manitoba!V353,
IF($C$6="Ontario",Ontario!V353,
IF($C$6="New Brunswick",'New Brunswick'!V353,
IF($C$6="Nova Scotia",'Nova Scotia'!V353,
IF($C$6="Newfoundland and Labrador",'Newfoundland and Labrador'!V353,
IF($C$6="Prince Edward Island",'Prince Edward Island'!V353,
IF($C$6="NIHB",NIHB!V353,
SUM('British Columbia'!V353,
Alberta!V353,
Saskatchewan!V353,
Manitoba!V353,
Ontario!V353,
'New Brunswick'!V353,
'Nova Scotia'!V353,
'Newfoundland and Labrador'!V353,
'Prince Edward Island'!V353,
NIHB!V353,
)
))))))))))</f>
        <v>0</v>
      </c>
      <c r="Q46" s="107">
        <f>IF($C$6="British Columbia",'British Columbia'!W353,
IF($C$6="Alberta",Alberta!W353,
IF($C$6="Saskatchewan",Saskatchewan!W353,
IF($C$6="Manitoba",Manitoba!W353,
IF($C$6="Ontario",Ontario!W353,
IF($C$6="New Brunswick",'New Brunswick'!W353,
IF($C$6="Nova Scotia",'Nova Scotia'!W353,
IF($C$6="Newfoundland and Labrador",'Newfoundland and Labrador'!W353,
IF($C$6="Prince Edward Island",'Prince Edward Island'!W353,
IF($C$6="NIHB",NIHB!W353,
SUM('British Columbia'!W353,
Alberta!W353,
Saskatchewan!W353,
Manitoba!W353,
Ontario!W353,
'New Brunswick'!W353,
'Nova Scotia'!W353,
'Newfoundland and Labrador'!W353,
'Prince Edward Island'!W353,
NIHB!W353,
)
))))))))))</f>
        <v>0</v>
      </c>
      <c r="R46" s="107">
        <f>IF($C$6="British Columbia",'British Columbia'!X353,
IF($C$6="Alberta",Alberta!X353,
IF($C$6="Saskatchewan",Saskatchewan!X353,
IF($C$6="Manitoba",Manitoba!X353,
IF($C$6="Ontario",Ontario!X353,
IF($C$6="New Brunswick",'New Brunswick'!X353,
IF($C$6="Nova Scotia",'Nova Scotia'!X353,
IF($C$6="Newfoundland and Labrador",'Newfoundland and Labrador'!X353,
IF($C$6="Prince Edward Island",'Prince Edward Island'!X353,
IF($C$6="NIHB",NIHB!X353,
SUM('British Columbia'!X353,
Alberta!X353,
Saskatchewan!X353,
Manitoba!X353,
Ontario!X353,
'New Brunswick'!X353,
'Nova Scotia'!X353,
'Newfoundland and Labrador'!X353,
'Prince Edward Island'!X353,
NIHB!X353,
)
))))))))))</f>
        <v>0</v>
      </c>
      <c r="S46" s="109">
        <f t="shared" si="5"/>
        <v>0</v>
      </c>
    </row>
    <row r="47" spans="3:20" x14ac:dyDescent="0.35">
      <c r="C47" s="103" t="str">
        <f>IF(Namedrug5="","Drug 5",Namedrug5)</f>
        <v>Drug 5</v>
      </c>
      <c r="D47" s="107">
        <f>IF($C$6="British Columbia",'British Columbia'!K354,
IF($C$6="Alberta",Alberta!K354,
IF($C$6="Saskatchewan",Saskatchewan!K354,
IF($C$6="Manitoba",Manitoba!K354,
IF($C$6="Ontario",Ontario!K354,
IF($C$6="New Brunswick",'New Brunswick'!K354,
IF($C$6="Nova Scotia",'Nova Scotia'!K354,
IF($C$6="Newfoundland and Labrador",'Newfoundland and Labrador'!K354,
IF($C$6="Prince Edward Island",'Prince Edward Island'!K354,
IF($C$6="NIHB",NIHB!K354,
SUM('British Columbia'!K354,
Alberta!K354,
Saskatchewan!K354,
Manitoba!K354,
Ontario!K354,
'New Brunswick'!K354,
'Nova Scotia'!K354,
'Newfoundland and Labrador'!K354,
'Prince Edward Island'!K354,
NIHB!K354,
)
))))))))))</f>
        <v>0</v>
      </c>
      <c r="E47" s="107">
        <f>IF($C$6="British Columbia",'British Columbia'!L354,
IF($C$6="Alberta",Alberta!L354,
IF($C$6="Saskatchewan",Saskatchewan!L354,
IF($C$6="Manitoba",Manitoba!L354,
IF($C$6="Ontario",Ontario!L354,
IF($C$6="New Brunswick",'New Brunswick'!L354,
IF($C$6="Nova Scotia",'Nova Scotia'!L354,
IF($C$6="Newfoundland and Labrador",'Newfoundland and Labrador'!L354,
IF($C$6="Prince Edward Island",'Prince Edward Island'!L354,
IF($C$6="NIHB",NIHB!L354,
SUM('British Columbia'!L354,
Alberta!L354,
Saskatchewan!L354,
Manitoba!L354,
Ontario!L354,
'New Brunswick'!L354,
'Nova Scotia'!L354,
'Newfoundland and Labrador'!L354,
'Prince Edward Island'!L354,
NIHB!L354,
)
))))))))))</f>
        <v>0</v>
      </c>
      <c r="F47" s="107">
        <f>IF($C$6="British Columbia",'British Columbia'!M354,
IF($C$6="Alberta",Alberta!M354,
IF($C$6="Saskatchewan",Saskatchewan!M354,
IF($C$6="Manitoba",Manitoba!M354,
IF($C$6="Ontario",Ontario!M354,
IF($C$6="New Brunswick",'New Brunswick'!M354,
IF($C$6="Nova Scotia",'Nova Scotia'!M354,
IF($C$6="Newfoundland and Labrador",'Newfoundland and Labrador'!M354,
IF($C$6="Prince Edward Island",'Prince Edward Island'!M354,
IF($C$6="NIHB",NIHB!M354,
SUM('British Columbia'!M354,
Alberta!M354,
Saskatchewan!M354,
Manitoba!M354,
Ontario!M354,
'New Brunswick'!M354,
'Nova Scotia'!M354,
'Newfoundland and Labrador'!M354,
'Prince Edward Island'!M354,
NIHB!M354,
)
))))))))))</f>
        <v>0</v>
      </c>
      <c r="G47" s="107">
        <f>IF($C$6="British Columbia",'British Columbia'!N354,
IF($C$6="Alberta",Alberta!N354,
IF($C$6="Saskatchewan",Saskatchewan!N354,
IF($C$6="Manitoba",Manitoba!N354,
IF($C$6="Ontario",Ontario!N354,
IF($C$6="New Brunswick",'New Brunswick'!N354,
IF($C$6="Nova Scotia",'Nova Scotia'!N354,
IF($C$6="Newfoundland and Labrador",'Newfoundland and Labrador'!N354,
IF($C$6="Prince Edward Island",'Prince Edward Island'!N354,
IF($C$6="NIHB",NIHB!N354,
SUM('British Columbia'!N354,
Alberta!N354,
Saskatchewan!N354,
Manitoba!N354,
Ontario!N354,
'New Brunswick'!N354,
'Nova Scotia'!N354,
'Newfoundland and Labrador'!N354,
'Prince Edward Island'!N354,
NIHB!N354,
)
))))))))))</f>
        <v>0</v>
      </c>
      <c r="H47" s="107">
        <f>IF($C$6="British Columbia",'British Columbia'!O354,
IF($C$6="Alberta",Alberta!O354,
IF($C$6="Saskatchewan",Saskatchewan!O354,
IF($C$6="Manitoba",Manitoba!O354,
IF($C$6="Ontario",Ontario!O354,
IF($C$6="New Brunswick",'New Brunswick'!O354,
IF($C$6="Nova Scotia",'Nova Scotia'!O354,
IF($C$6="Newfoundland and Labrador",'Newfoundland and Labrador'!O354,
IF($C$6="Prince Edward Island",'Prince Edward Island'!O354,
IF($C$6="NIHB",NIHB!O354,
SUM('British Columbia'!O354,
Alberta!O354,
Saskatchewan!O354,
Manitoba!O354,
Ontario!O354,
'New Brunswick'!O354,
'Nova Scotia'!O354,
'Newfoundland and Labrador'!O354,
'Prince Edward Island'!O354,
NIHB!O354,
)
))))))))))</f>
        <v>0</v>
      </c>
      <c r="I47" s="107">
        <f>IF($C$6="British Columbia",'British Columbia'!P354,
IF($C$6="Alberta",Alberta!P354,
IF($C$6="Saskatchewan",Saskatchewan!P354,
IF($C$6="Manitoba",Manitoba!P354,
IF($C$6="Ontario",Ontario!P354,
IF($C$6="New Brunswick",'New Brunswick'!P354,
IF($C$6="Nova Scotia",'Nova Scotia'!P354,
IF($C$6="Newfoundland and Labrador",'Newfoundland and Labrador'!P354,
IF($C$6="Prince Edward Island",'Prince Edward Island'!P354,
IF($C$6="NIHB",NIHB!P354,
SUM('British Columbia'!P354,
Alberta!P354,
Saskatchewan!P354,
Manitoba!P354,
Ontario!P354,
'New Brunswick'!P354,
'Nova Scotia'!P354,
'Newfoundland and Labrador'!P354,
'Prince Edward Island'!P354,
NIHB!P354,
)
))))))))))</f>
        <v>0</v>
      </c>
      <c r="J47" s="109">
        <f t="shared" si="4"/>
        <v>0</v>
      </c>
      <c r="L47" s="103" t="str">
        <f>IF(Namedrug5="","Drug 5",Namedrug5)</f>
        <v>Drug 5</v>
      </c>
      <c r="M47" s="107">
        <f>IF($C$6="British Columbia",'British Columbia'!S354,
IF($C$6="Alberta",Alberta!S354,
IF($C$6="Saskatchewan",Saskatchewan!S354,
IF($C$6="Manitoba",Manitoba!S354,
IF($C$6="Ontario",Ontario!S354,
IF($C$6="New Brunswick",'New Brunswick'!S354,
IF($C$6="Nova Scotia",'Nova Scotia'!S354,
IF($C$6="Newfoundland and Labrador",'Newfoundland and Labrador'!S354,
IF($C$6="Prince Edward Island",'Prince Edward Island'!S354,
IF($C$6="NIHB",NIHB!S354,
SUM('British Columbia'!S354,
Alberta!S354,
Saskatchewan!S354,
Manitoba!S354,
Ontario!S354,
'New Brunswick'!S354,
'Nova Scotia'!S354,
'Newfoundland and Labrador'!S354,
'Prince Edward Island'!S354,
NIHB!S354,
)
))))))))))</f>
        <v>0</v>
      </c>
      <c r="N47" s="107">
        <f>IF($C$6="British Columbia",'British Columbia'!T354,
IF($C$6="Alberta",Alberta!T354,
IF($C$6="Saskatchewan",Saskatchewan!T354,
IF($C$6="Manitoba",Manitoba!T354,
IF($C$6="Ontario",Ontario!T354,
IF($C$6="New Brunswick",'New Brunswick'!T354,
IF($C$6="Nova Scotia",'Nova Scotia'!T354,
IF($C$6="Newfoundland and Labrador",'Newfoundland and Labrador'!T354,
IF($C$6="Prince Edward Island",'Prince Edward Island'!T354,
IF($C$6="NIHB",NIHB!T354,
SUM('British Columbia'!T354,
Alberta!T354,
Saskatchewan!T354,
Manitoba!T354,
Ontario!T354,
'New Brunswick'!T354,
'Nova Scotia'!T354,
'Newfoundland and Labrador'!T354,
'Prince Edward Island'!T354,
NIHB!T354,
)
))))))))))</f>
        <v>0</v>
      </c>
      <c r="O47" s="107">
        <f>IF($C$6="British Columbia",'British Columbia'!U354,
IF($C$6="Alberta",Alberta!U354,
IF($C$6="Saskatchewan",Saskatchewan!U354,
IF($C$6="Manitoba",Manitoba!U354,
IF($C$6="Ontario",Ontario!U354,
IF($C$6="New Brunswick",'New Brunswick'!U354,
IF($C$6="Nova Scotia",'Nova Scotia'!U354,
IF($C$6="Newfoundland and Labrador",'Newfoundland and Labrador'!U354,
IF($C$6="Prince Edward Island",'Prince Edward Island'!U354,
IF($C$6="NIHB",NIHB!U354,
SUM('British Columbia'!U354,
Alberta!U354,
Saskatchewan!U354,
Manitoba!U354,
Ontario!U354,
'New Brunswick'!U354,
'Nova Scotia'!U354,
'Newfoundland and Labrador'!U354,
'Prince Edward Island'!U354,
NIHB!U354,
)
))))))))))</f>
        <v>0</v>
      </c>
      <c r="P47" s="107">
        <f>IF($C$6="British Columbia",'British Columbia'!V354,
IF($C$6="Alberta",Alberta!V354,
IF($C$6="Saskatchewan",Saskatchewan!V354,
IF($C$6="Manitoba",Manitoba!V354,
IF($C$6="Ontario",Ontario!V354,
IF($C$6="New Brunswick",'New Brunswick'!V354,
IF($C$6="Nova Scotia",'Nova Scotia'!V354,
IF($C$6="Newfoundland and Labrador",'Newfoundland and Labrador'!V354,
IF($C$6="Prince Edward Island",'Prince Edward Island'!V354,
IF($C$6="NIHB",NIHB!V354,
SUM('British Columbia'!V354,
Alberta!V354,
Saskatchewan!V354,
Manitoba!V354,
Ontario!V354,
'New Brunswick'!V354,
'Nova Scotia'!V354,
'Newfoundland and Labrador'!V354,
'Prince Edward Island'!V354,
NIHB!V354,
)
))))))))))</f>
        <v>0</v>
      </c>
      <c r="Q47" s="107">
        <f>IF($C$6="British Columbia",'British Columbia'!W354,
IF($C$6="Alberta",Alberta!W354,
IF($C$6="Saskatchewan",Saskatchewan!W354,
IF($C$6="Manitoba",Manitoba!W354,
IF($C$6="Ontario",Ontario!W354,
IF($C$6="New Brunswick",'New Brunswick'!W354,
IF($C$6="Nova Scotia",'Nova Scotia'!W354,
IF($C$6="Newfoundland and Labrador",'Newfoundland and Labrador'!W354,
IF($C$6="Prince Edward Island",'Prince Edward Island'!W354,
IF($C$6="NIHB",NIHB!W354,
SUM('British Columbia'!W354,
Alberta!W354,
Saskatchewan!W354,
Manitoba!W354,
Ontario!W354,
'New Brunswick'!W354,
'Nova Scotia'!W354,
'Newfoundland and Labrador'!W354,
'Prince Edward Island'!W354,
NIHB!W354,
)
))))))))))</f>
        <v>0</v>
      </c>
      <c r="R47" s="107">
        <f>IF($C$6="British Columbia",'British Columbia'!X354,
IF($C$6="Alberta",Alberta!X354,
IF($C$6="Saskatchewan",Saskatchewan!X354,
IF($C$6="Manitoba",Manitoba!X354,
IF($C$6="Ontario",Ontario!X354,
IF($C$6="New Brunswick",'New Brunswick'!X354,
IF($C$6="Nova Scotia",'Nova Scotia'!X354,
IF($C$6="Newfoundland and Labrador",'Newfoundland and Labrador'!X354,
IF($C$6="Prince Edward Island",'Prince Edward Island'!X354,
IF($C$6="NIHB",NIHB!X354,
SUM('British Columbia'!X354,
Alberta!X354,
Saskatchewan!X354,
Manitoba!X354,
Ontario!X354,
'New Brunswick'!X354,
'Nova Scotia'!X354,
'Newfoundland and Labrador'!X354,
'Prince Edward Island'!X354,
NIHB!X354,
)
))))))))))</f>
        <v>0</v>
      </c>
      <c r="S47" s="109">
        <f t="shared" si="5"/>
        <v>0</v>
      </c>
    </row>
    <row r="48" spans="3:20" x14ac:dyDescent="0.35">
      <c r="C48" s="103" t="str">
        <f>IF(Namedrug6="","Drug 6",Namedrug7)</f>
        <v>Drug 6</v>
      </c>
      <c r="D48" s="107">
        <f>IF($C$6="British Columbia",'British Columbia'!K355,
IF($C$6="Alberta",Alberta!K355,
IF($C$6="Saskatchewan",Saskatchewan!K355,
IF($C$6="Manitoba",Manitoba!K355,
IF($C$6="Ontario",Ontario!K355,
IF($C$6="New Brunswick",'New Brunswick'!K355,
IF($C$6="Nova Scotia",'Nova Scotia'!K355,
IF($C$6="Newfoundland and Labrador",'Newfoundland and Labrador'!K355,
IF($C$6="Prince Edward Island",'Prince Edward Island'!K355,
IF($C$6="NIHB",NIHB!K355,
SUM('British Columbia'!K355,
Alberta!K355,
Saskatchewan!K355,
Manitoba!K355,
Ontario!K355,
'New Brunswick'!K355,
'Nova Scotia'!K355,
'Newfoundland and Labrador'!K355,
'Prince Edward Island'!K355,
NIHB!K355,
)
))))))))))</f>
        <v>0</v>
      </c>
      <c r="E48" s="107">
        <f>IF($C$6="British Columbia",'British Columbia'!L355,
IF($C$6="Alberta",Alberta!L355,
IF($C$6="Saskatchewan",Saskatchewan!L355,
IF($C$6="Manitoba",Manitoba!L355,
IF($C$6="Ontario",Ontario!L355,
IF($C$6="New Brunswick",'New Brunswick'!L355,
IF($C$6="Nova Scotia",'Nova Scotia'!L355,
IF($C$6="Newfoundland and Labrador",'Newfoundland and Labrador'!L355,
IF($C$6="Prince Edward Island",'Prince Edward Island'!L355,
IF($C$6="NIHB",NIHB!L355,
SUM('British Columbia'!L355,
Alberta!L355,
Saskatchewan!L355,
Manitoba!L355,
Ontario!L355,
'New Brunswick'!L355,
'Nova Scotia'!L355,
'Newfoundland and Labrador'!L355,
'Prince Edward Island'!L355,
NIHB!L355,
)
))))))))))</f>
        <v>0</v>
      </c>
      <c r="F48" s="107">
        <f>IF($C$6="British Columbia",'British Columbia'!M355,
IF($C$6="Alberta",Alberta!M355,
IF($C$6="Saskatchewan",Saskatchewan!M355,
IF($C$6="Manitoba",Manitoba!M355,
IF($C$6="Ontario",Ontario!M355,
IF($C$6="New Brunswick",'New Brunswick'!M355,
IF($C$6="Nova Scotia",'Nova Scotia'!M355,
IF($C$6="Newfoundland and Labrador",'Newfoundland and Labrador'!M355,
IF($C$6="Prince Edward Island",'Prince Edward Island'!M355,
IF($C$6="NIHB",NIHB!M355,
SUM('British Columbia'!M355,
Alberta!M355,
Saskatchewan!M355,
Manitoba!M355,
Ontario!M355,
'New Brunswick'!M355,
'Nova Scotia'!M355,
'Newfoundland and Labrador'!M355,
'Prince Edward Island'!M355,
NIHB!M355,
)
))))))))))</f>
        <v>0</v>
      </c>
      <c r="G48" s="107">
        <f>IF($C$6="British Columbia",'British Columbia'!N355,
IF($C$6="Alberta",Alberta!N355,
IF($C$6="Saskatchewan",Saskatchewan!N355,
IF($C$6="Manitoba",Manitoba!N355,
IF($C$6="Ontario",Ontario!N355,
IF($C$6="New Brunswick",'New Brunswick'!N355,
IF($C$6="Nova Scotia",'Nova Scotia'!N355,
IF($C$6="Newfoundland and Labrador",'Newfoundland and Labrador'!N355,
IF($C$6="Prince Edward Island",'Prince Edward Island'!N355,
IF($C$6="NIHB",NIHB!N355,
SUM('British Columbia'!N355,
Alberta!N355,
Saskatchewan!N355,
Manitoba!N355,
Ontario!N355,
'New Brunswick'!N355,
'Nova Scotia'!N355,
'Newfoundland and Labrador'!N355,
'Prince Edward Island'!N355,
NIHB!N355,
)
))))))))))</f>
        <v>0</v>
      </c>
      <c r="H48" s="107">
        <f>IF($C$6="British Columbia",'British Columbia'!O355,
IF($C$6="Alberta",Alberta!O355,
IF($C$6="Saskatchewan",Saskatchewan!O355,
IF($C$6="Manitoba",Manitoba!O355,
IF($C$6="Ontario",Ontario!O355,
IF($C$6="New Brunswick",'New Brunswick'!O355,
IF($C$6="Nova Scotia",'Nova Scotia'!O355,
IF($C$6="Newfoundland and Labrador",'Newfoundland and Labrador'!O355,
IF($C$6="Prince Edward Island",'Prince Edward Island'!O355,
IF($C$6="NIHB",NIHB!O355,
SUM('British Columbia'!O355,
Alberta!O355,
Saskatchewan!O355,
Manitoba!O355,
Ontario!O355,
'New Brunswick'!O355,
'Nova Scotia'!O355,
'Newfoundland and Labrador'!O355,
'Prince Edward Island'!O355,
NIHB!O355,
)
))))))))))</f>
        <v>0</v>
      </c>
      <c r="I48" s="107">
        <f>IF($C$6="British Columbia",'British Columbia'!P355,
IF($C$6="Alberta",Alberta!P355,
IF($C$6="Saskatchewan",Saskatchewan!P355,
IF($C$6="Manitoba",Manitoba!P355,
IF($C$6="Ontario",Ontario!P355,
IF($C$6="New Brunswick",'New Brunswick'!P355,
IF($C$6="Nova Scotia",'Nova Scotia'!P355,
IF($C$6="Newfoundland and Labrador",'Newfoundland and Labrador'!P355,
IF($C$6="Prince Edward Island",'Prince Edward Island'!P355,
IF($C$6="NIHB",NIHB!P355,
SUM('British Columbia'!P355,
Alberta!P355,
Saskatchewan!P355,
Manitoba!P355,
Ontario!P355,
'New Brunswick'!P355,
'Nova Scotia'!P355,
'Newfoundland and Labrador'!P355,
'Prince Edward Island'!P355,
NIHB!P355,
)
))))))))))</f>
        <v>0</v>
      </c>
      <c r="J48" s="109">
        <f t="shared" si="4"/>
        <v>0</v>
      </c>
      <c r="L48" s="103" t="str">
        <f>IF(Namedrug6="","Drug 6",Namedrug7)</f>
        <v>Drug 6</v>
      </c>
      <c r="M48" s="107">
        <f>IF($C$6="British Columbia",'British Columbia'!S355,
IF($C$6="Alberta",Alberta!S355,
IF($C$6="Saskatchewan",Saskatchewan!S355,
IF($C$6="Manitoba",Manitoba!S355,
IF($C$6="Ontario",Ontario!S355,
IF($C$6="New Brunswick",'New Brunswick'!S355,
IF($C$6="Nova Scotia",'Nova Scotia'!S355,
IF($C$6="Newfoundland and Labrador",'Newfoundland and Labrador'!S355,
IF($C$6="Prince Edward Island",'Prince Edward Island'!S355,
IF($C$6="NIHB",NIHB!S355,
SUM('British Columbia'!S355,
Alberta!S355,
Saskatchewan!S355,
Manitoba!S355,
Ontario!S355,
'New Brunswick'!S355,
'Nova Scotia'!S355,
'Newfoundland and Labrador'!S355,
'Prince Edward Island'!S355,
NIHB!S355,
)
))))))))))</f>
        <v>0</v>
      </c>
      <c r="N48" s="107">
        <f>IF($C$6="British Columbia",'British Columbia'!T355,
IF($C$6="Alberta",Alberta!T355,
IF($C$6="Saskatchewan",Saskatchewan!T355,
IF($C$6="Manitoba",Manitoba!T355,
IF($C$6="Ontario",Ontario!T355,
IF($C$6="New Brunswick",'New Brunswick'!T355,
IF($C$6="Nova Scotia",'Nova Scotia'!T355,
IF($C$6="Newfoundland and Labrador",'Newfoundland and Labrador'!T355,
IF($C$6="Prince Edward Island",'Prince Edward Island'!T355,
IF($C$6="NIHB",NIHB!T355,
SUM('British Columbia'!T355,
Alberta!T355,
Saskatchewan!T355,
Manitoba!T355,
Ontario!T355,
'New Brunswick'!T355,
'Nova Scotia'!T355,
'Newfoundland and Labrador'!T355,
'Prince Edward Island'!T355,
NIHB!T355,
)
))))))))))</f>
        <v>0</v>
      </c>
      <c r="O48" s="107">
        <f>IF($C$6="British Columbia",'British Columbia'!U355,
IF($C$6="Alberta",Alberta!U355,
IF($C$6="Saskatchewan",Saskatchewan!U355,
IF($C$6="Manitoba",Manitoba!U355,
IF($C$6="Ontario",Ontario!U355,
IF($C$6="New Brunswick",'New Brunswick'!U355,
IF($C$6="Nova Scotia",'Nova Scotia'!U355,
IF($C$6="Newfoundland and Labrador",'Newfoundland and Labrador'!U355,
IF($C$6="Prince Edward Island",'Prince Edward Island'!U355,
IF($C$6="NIHB",NIHB!U355,
SUM('British Columbia'!U355,
Alberta!U355,
Saskatchewan!U355,
Manitoba!U355,
Ontario!U355,
'New Brunswick'!U355,
'Nova Scotia'!U355,
'Newfoundland and Labrador'!U355,
'Prince Edward Island'!U355,
NIHB!U355,
)
))))))))))</f>
        <v>0</v>
      </c>
      <c r="P48" s="107">
        <f>IF($C$6="British Columbia",'British Columbia'!V355,
IF($C$6="Alberta",Alberta!V355,
IF($C$6="Saskatchewan",Saskatchewan!V355,
IF($C$6="Manitoba",Manitoba!V355,
IF($C$6="Ontario",Ontario!V355,
IF($C$6="New Brunswick",'New Brunswick'!V355,
IF($C$6="Nova Scotia",'Nova Scotia'!V355,
IF($C$6="Newfoundland and Labrador",'Newfoundland and Labrador'!V355,
IF($C$6="Prince Edward Island",'Prince Edward Island'!V355,
IF($C$6="NIHB",NIHB!V355,
SUM('British Columbia'!V355,
Alberta!V355,
Saskatchewan!V355,
Manitoba!V355,
Ontario!V355,
'New Brunswick'!V355,
'Nova Scotia'!V355,
'Newfoundland and Labrador'!V355,
'Prince Edward Island'!V355,
NIHB!V355,
)
))))))))))</f>
        <v>0</v>
      </c>
      <c r="Q48" s="107">
        <f>IF($C$6="British Columbia",'British Columbia'!W355,
IF($C$6="Alberta",Alberta!W355,
IF($C$6="Saskatchewan",Saskatchewan!W355,
IF($C$6="Manitoba",Manitoba!W355,
IF($C$6="Ontario",Ontario!W355,
IF($C$6="New Brunswick",'New Brunswick'!W355,
IF($C$6="Nova Scotia",'Nova Scotia'!W355,
IF($C$6="Newfoundland and Labrador",'Newfoundland and Labrador'!W355,
IF($C$6="Prince Edward Island",'Prince Edward Island'!W355,
IF($C$6="NIHB",NIHB!W355,
SUM('British Columbia'!W355,
Alberta!W355,
Saskatchewan!W355,
Manitoba!W355,
Ontario!W355,
'New Brunswick'!W355,
'Nova Scotia'!W355,
'Newfoundland and Labrador'!W355,
'Prince Edward Island'!W355,
NIHB!W355,
)
))))))))))</f>
        <v>0</v>
      </c>
      <c r="R48" s="107">
        <f>IF($C$6="British Columbia",'British Columbia'!X355,
IF($C$6="Alberta",Alberta!X355,
IF($C$6="Saskatchewan",Saskatchewan!X355,
IF($C$6="Manitoba",Manitoba!X355,
IF($C$6="Ontario",Ontario!X355,
IF($C$6="New Brunswick",'New Brunswick'!X355,
IF($C$6="Nova Scotia",'Nova Scotia'!X355,
IF($C$6="Newfoundland and Labrador",'Newfoundland and Labrador'!X355,
IF($C$6="Prince Edward Island",'Prince Edward Island'!X355,
IF($C$6="NIHB",NIHB!X355,
SUM('British Columbia'!X355,
Alberta!X355,
Saskatchewan!X355,
Manitoba!X355,
Ontario!X355,
'New Brunswick'!X355,
'Nova Scotia'!X355,
'Newfoundland and Labrador'!X355,
'Prince Edward Island'!X355,
NIHB!X355,
)
))))))))))</f>
        <v>0</v>
      </c>
      <c r="S48" s="109">
        <f t="shared" si="5"/>
        <v>0</v>
      </c>
    </row>
    <row r="49" spans="3:19" x14ac:dyDescent="0.35">
      <c r="C49" s="103" t="str">
        <f>IF(Namedrug7="","Drug 7",Namedrug7)</f>
        <v>Drug 7</v>
      </c>
      <c r="D49" s="107">
        <f>IF($C$6="British Columbia",'British Columbia'!K356,
IF($C$6="Alberta",Alberta!K356,
IF($C$6="Saskatchewan",Saskatchewan!K356,
IF($C$6="Manitoba",Manitoba!K356,
IF($C$6="Ontario",Ontario!K356,
IF($C$6="New Brunswick",'New Brunswick'!K356,
IF($C$6="Nova Scotia",'Nova Scotia'!K356,
IF($C$6="Newfoundland and Labrador",'Newfoundland and Labrador'!K356,
IF($C$6="Prince Edward Island",'Prince Edward Island'!K356,
IF($C$6="NIHB",NIHB!K356,
SUM('British Columbia'!K356,
Alberta!K356,
Saskatchewan!K356,
Manitoba!K356,
Ontario!K356,
'New Brunswick'!K356,
'Nova Scotia'!K356,
'Newfoundland and Labrador'!K356,
'Prince Edward Island'!K356,
NIHB!K356,
)
))))))))))</f>
        <v>0</v>
      </c>
      <c r="E49" s="107">
        <f>IF($C$6="British Columbia",'British Columbia'!L356,
IF($C$6="Alberta",Alberta!L356,
IF($C$6="Saskatchewan",Saskatchewan!L356,
IF($C$6="Manitoba",Manitoba!L356,
IF($C$6="Ontario",Ontario!L356,
IF($C$6="New Brunswick",'New Brunswick'!L356,
IF($C$6="Nova Scotia",'Nova Scotia'!L356,
IF($C$6="Newfoundland and Labrador",'Newfoundland and Labrador'!L356,
IF($C$6="Prince Edward Island",'Prince Edward Island'!L356,
IF($C$6="NIHB",NIHB!L356,
SUM('British Columbia'!L356,
Alberta!L356,
Saskatchewan!L356,
Manitoba!L356,
Ontario!L356,
'New Brunswick'!L356,
'Nova Scotia'!L356,
'Newfoundland and Labrador'!L356,
'Prince Edward Island'!L356,
NIHB!L356,
)
))))))))))</f>
        <v>0</v>
      </c>
      <c r="F49" s="107">
        <f>IF($C$6="British Columbia",'British Columbia'!M356,
IF($C$6="Alberta",Alberta!M356,
IF($C$6="Saskatchewan",Saskatchewan!M356,
IF($C$6="Manitoba",Manitoba!M356,
IF($C$6="Ontario",Ontario!M356,
IF($C$6="New Brunswick",'New Brunswick'!M356,
IF($C$6="Nova Scotia",'Nova Scotia'!M356,
IF($C$6="Newfoundland and Labrador",'Newfoundland and Labrador'!M356,
IF($C$6="Prince Edward Island",'Prince Edward Island'!M356,
IF($C$6="NIHB",NIHB!M356,
SUM('British Columbia'!M356,
Alberta!M356,
Saskatchewan!M356,
Manitoba!M356,
Ontario!M356,
'New Brunswick'!M356,
'Nova Scotia'!M356,
'Newfoundland and Labrador'!M356,
'Prince Edward Island'!M356,
NIHB!M356,
)
))))))))))</f>
        <v>0</v>
      </c>
      <c r="G49" s="107">
        <f>IF($C$6="British Columbia",'British Columbia'!N356,
IF($C$6="Alberta",Alberta!N356,
IF($C$6="Saskatchewan",Saskatchewan!N356,
IF($C$6="Manitoba",Manitoba!N356,
IF($C$6="Ontario",Ontario!N356,
IF($C$6="New Brunswick",'New Brunswick'!N356,
IF($C$6="Nova Scotia",'Nova Scotia'!N356,
IF($C$6="Newfoundland and Labrador",'Newfoundland and Labrador'!N356,
IF($C$6="Prince Edward Island",'Prince Edward Island'!N356,
IF($C$6="NIHB",NIHB!N356,
SUM('British Columbia'!N356,
Alberta!N356,
Saskatchewan!N356,
Manitoba!N356,
Ontario!N356,
'New Brunswick'!N356,
'Nova Scotia'!N356,
'Newfoundland and Labrador'!N356,
'Prince Edward Island'!N356,
NIHB!N356,
)
))))))))))</f>
        <v>0</v>
      </c>
      <c r="H49" s="107">
        <f>IF($C$6="British Columbia",'British Columbia'!O356,
IF($C$6="Alberta",Alberta!O356,
IF($C$6="Saskatchewan",Saskatchewan!O356,
IF($C$6="Manitoba",Manitoba!O356,
IF($C$6="Ontario",Ontario!O356,
IF($C$6="New Brunswick",'New Brunswick'!O356,
IF($C$6="Nova Scotia",'Nova Scotia'!O356,
IF($C$6="Newfoundland and Labrador",'Newfoundland and Labrador'!O356,
IF($C$6="Prince Edward Island",'Prince Edward Island'!O356,
IF($C$6="NIHB",NIHB!O356,
SUM('British Columbia'!O356,
Alberta!O356,
Saskatchewan!O356,
Manitoba!O356,
Ontario!O356,
'New Brunswick'!O356,
'Nova Scotia'!O356,
'Newfoundland and Labrador'!O356,
'Prince Edward Island'!O356,
NIHB!O356,
)
))))))))))</f>
        <v>0</v>
      </c>
      <c r="I49" s="107">
        <f>IF($C$6="British Columbia",'British Columbia'!P356,
IF($C$6="Alberta",Alberta!P356,
IF($C$6="Saskatchewan",Saskatchewan!P356,
IF($C$6="Manitoba",Manitoba!P356,
IF($C$6="Ontario",Ontario!P356,
IF($C$6="New Brunswick",'New Brunswick'!P356,
IF($C$6="Nova Scotia",'Nova Scotia'!P356,
IF($C$6="Newfoundland and Labrador",'Newfoundland and Labrador'!P356,
IF($C$6="Prince Edward Island",'Prince Edward Island'!P356,
IF($C$6="NIHB",NIHB!P356,
SUM('British Columbia'!P356,
Alberta!P356,
Saskatchewan!P356,
Manitoba!P356,
Ontario!P356,
'New Brunswick'!P356,
'Nova Scotia'!P356,
'Newfoundland and Labrador'!P356,
'Prince Edward Island'!P356,
NIHB!P356,
)
))))))))))</f>
        <v>0</v>
      </c>
      <c r="J49" s="109">
        <f t="shared" si="4"/>
        <v>0</v>
      </c>
      <c r="L49" s="103" t="str">
        <f>IF(Namedrug7="","Drug 7",Namedrug7)</f>
        <v>Drug 7</v>
      </c>
      <c r="M49" s="107">
        <f>IF($C$6="British Columbia",'British Columbia'!S356,
IF($C$6="Alberta",Alberta!S356,
IF($C$6="Saskatchewan",Saskatchewan!S356,
IF($C$6="Manitoba",Manitoba!S356,
IF($C$6="Ontario",Ontario!S356,
IF($C$6="New Brunswick",'New Brunswick'!S356,
IF($C$6="Nova Scotia",'Nova Scotia'!S356,
IF($C$6="Newfoundland and Labrador",'Newfoundland and Labrador'!S356,
IF($C$6="Prince Edward Island",'Prince Edward Island'!S356,
IF($C$6="NIHB",NIHB!S356,
SUM('British Columbia'!S356,
Alberta!S356,
Saskatchewan!S356,
Manitoba!S356,
Ontario!S356,
'New Brunswick'!S356,
'Nova Scotia'!S356,
'Newfoundland and Labrador'!S356,
'Prince Edward Island'!S356,
NIHB!S356,
)
))))))))))</f>
        <v>0</v>
      </c>
      <c r="N49" s="107">
        <f>IF($C$6="British Columbia",'British Columbia'!T356,
IF($C$6="Alberta",Alberta!T356,
IF($C$6="Saskatchewan",Saskatchewan!T356,
IF($C$6="Manitoba",Manitoba!T356,
IF($C$6="Ontario",Ontario!T356,
IF($C$6="New Brunswick",'New Brunswick'!T356,
IF($C$6="Nova Scotia",'Nova Scotia'!T356,
IF($C$6="Newfoundland and Labrador",'Newfoundland and Labrador'!T356,
IF($C$6="Prince Edward Island",'Prince Edward Island'!T356,
IF($C$6="NIHB",NIHB!T356,
SUM('British Columbia'!T356,
Alberta!T356,
Saskatchewan!T356,
Manitoba!T356,
Ontario!T356,
'New Brunswick'!T356,
'Nova Scotia'!T356,
'Newfoundland and Labrador'!T356,
'Prince Edward Island'!T356,
NIHB!T356,
)
))))))))))</f>
        <v>0</v>
      </c>
      <c r="O49" s="107">
        <f>IF($C$6="British Columbia",'British Columbia'!U356,
IF($C$6="Alberta",Alberta!U356,
IF($C$6="Saskatchewan",Saskatchewan!U356,
IF($C$6="Manitoba",Manitoba!U356,
IF($C$6="Ontario",Ontario!U356,
IF($C$6="New Brunswick",'New Brunswick'!U356,
IF($C$6="Nova Scotia",'Nova Scotia'!U356,
IF($C$6="Newfoundland and Labrador",'Newfoundland and Labrador'!U356,
IF($C$6="Prince Edward Island",'Prince Edward Island'!U356,
IF($C$6="NIHB",NIHB!U356,
SUM('British Columbia'!U356,
Alberta!U356,
Saskatchewan!U356,
Manitoba!U356,
Ontario!U356,
'New Brunswick'!U356,
'Nova Scotia'!U356,
'Newfoundland and Labrador'!U356,
'Prince Edward Island'!U356,
NIHB!U356,
)
))))))))))</f>
        <v>0</v>
      </c>
      <c r="P49" s="107">
        <f>IF($C$6="British Columbia",'British Columbia'!V356,
IF($C$6="Alberta",Alberta!V356,
IF($C$6="Saskatchewan",Saskatchewan!V356,
IF($C$6="Manitoba",Manitoba!V356,
IF($C$6="Ontario",Ontario!V356,
IF($C$6="New Brunswick",'New Brunswick'!V356,
IF($C$6="Nova Scotia",'Nova Scotia'!V356,
IF($C$6="Newfoundland and Labrador",'Newfoundland and Labrador'!V356,
IF($C$6="Prince Edward Island",'Prince Edward Island'!V356,
IF($C$6="NIHB",NIHB!V356,
SUM('British Columbia'!V356,
Alberta!V356,
Saskatchewan!V356,
Manitoba!V356,
Ontario!V356,
'New Brunswick'!V356,
'Nova Scotia'!V356,
'Newfoundland and Labrador'!V356,
'Prince Edward Island'!V356,
NIHB!V356,
)
))))))))))</f>
        <v>0</v>
      </c>
      <c r="Q49" s="107">
        <f>IF($C$6="British Columbia",'British Columbia'!W356,
IF($C$6="Alberta",Alberta!W356,
IF($C$6="Saskatchewan",Saskatchewan!W356,
IF($C$6="Manitoba",Manitoba!W356,
IF($C$6="Ontario",Ontario!W356,
IF($C$6="New Brunswick",'New Brunswick'!W356,
IF($C$6="Nova Scotia",'Nova Scotia'!W356,
IF($C$6="Newfoundland and Labrador",'Newfoundland and Labrador'!W356,
IF($C$6="Prince Edward Island",'Prince Edward Island'!W356,
IF($C$6="NIHB",NIHB!W356,
SUM('British Columbia'!W356,
Alberta!W356,
Saskatchewan!W356,
Manitoba!W356,
Ontario!W356,
'New Brunswick'!W356,
'Nova Scotia'!W356,
'Newfoundland and Labrador'!W356,
'Prince Edward Island'!W356,
NIHB!W356,
)
))))))))))</f>
        <v>0</v>
      </c>
      <c r="R49" s="107">
        <f>IF($C$6="British Columbia",'British Columbia'!X356,
IF($C$6="Alberta",Alberta!X356,
IF($C$6="Saskatchewan",Saskatchewan!X356,
IF($C$6="Manitoba",Manitoba!X356,
IF($C$6="Ontario",Ontario!X356,
IF($C$6="New Brunswick",'New Brunswick'!X356,
IF($C$6="Nova Scotia",'Nova Scotia'!X356,
IF($C$6="Newfoundland and Labrador",'Newfoundland and Labrador'!X356,
IF($C$6="Prince Edward Island",'Prince Edward Island'!X356,
IF($C$6="NIHB",NIHB!X356,
SUM('British Columbia'!X356,
Alberta!X356,
Saskatchewan!X356,
Manitoba!X356,
Ontario!X356,
'New Brunswick'!X356,
'Nova Scotia'!X356,
'Newfoundland and Labrador'!X356,
'Prince Edward Island'!X356,
NIHB!X356,
)
))))))))))</f>
        <v>0</v>
      </c>
      <c r="S49" s="109">
        <f t="shared" si="5"/>
        <v>0</v>
      </c>
    </row>
    <row r="50" spans="3:19" x14ac:dyDescent="0.35">
      <c r="C50" s="103" t="str">
        <f>IF(Namedrug8="","Drug 8",Namedrug8)</f>
        <v>Drug 8</v>
      </c>
      <c r="D50" s="107">
        <f>IF($C$6="British Columbia",'British Columbia'!K357,
IF($C$6="Alberta",Alberta!K357,
IF($C$6="Saskatchewan",Saskatchewan!K357,
IF($C$6="Manitoba",Manitoba!K357,
IF($C$6="Ontario",Ontario!K357,
IF($C$6="New Brunswick",'New Brunswick'!K357,
IF($C$6="Nova Scotia",'Nova Scotia'!K357,
IF($C$6="Newfoundland and Labrador",'Newfoundland and Labrador'!K357,
IF($C$6="Prince Edward Island",'Prince Edward Island'!K357,
IF($C$6="NIHB",NIHB!K357,
SUM('British Columbia'!K357,
Alberta!K357,
Saskatchewan!K357,
Manitoba!K357,
Ontario!K357,
'New Brunswick'!K357,
'Nova Scotia'!K357,
'Newfoundland and Labrador'!K357,
'Prince Edward Island'!K357,
NIHB!K357,
)
))))))))))</f>
        <v>0</v>
      </c>
      <c r="E50" s="107">
        <f>IF($C$6="British Columbia",'British Columbia'!L357,
IF($C$6="Alberta",Alberta!L357,
IF($C$6="Saskatchewan",Saskatchewan!L357,
IF($C$6="Manitoba",Manitoba!L357,
IF($C$6="Ontario",Ontario!L357,
IF($C$6="New Brunswick",'New Brunswick'!L357,
IF($C$6="Nova Scotia",'Nova Scotia'!L357,
IF($C$6="Newfoundland and Labrador",'Newfoundland and Labrador'!L357,
IF($C$6="Prince Edward Island",'Prince Edward Island'!L357,
IF($C$6="NIHB",NIHB!L357,
SUM('British Columbia'!L357,
Alberta!L357,
Saskatchewan!L357,
Manitoba!L357,
Ontario!L357,
'New Brunswick'!L357,
'Nova Scotia'!L357,
'Newfoundland and Labrador'!L357,
'Prince Edward Island'!L357,
NIHB!L357,
)
))))))))))</f>
        <v>0</v>
      </c>
      <c r="F50" s="107">
        <f>IF($C$6="British Columbia",'British Columbia'!M357,
IF($C$6="Alberta",Alberta!M357,
IF($C$6="Saskatchewan",Saskatchewan!M357,
IF($C$6="Manitoba",Manitoba!M357,
IF($C$6="Ontario",Ontario!M357,
IF($C$6="New Brunswick",'New Brunswick'!M357,
IF($C$6="Nova Scotia",'Nova Scotia'!M357,
IF($C$6="Newfoundland and Labrador",'Newfoundland and Labrador'!M357,
IF($C$6="Prince Edward Island",'Prince Edward Island'!M357,
IF($C$6="NIHB",NIHB!M357,
SUM('British Columbia'!M357,
Alberta!M357,
Saskatchewan!M357,
Manitoba!M357,
Ontario!M357,
'New Brunswick'!M357,
'Nova Scotia'!M357,
'Newfoundland and Labrador'!M357,
'Prince Edward Island'!M357,
NIHB!M357,
)
))))))))))</f>
        <v>0</v>
      </c>
      <c r="G50" s="107">
        <f>IF($C$6="British Columbia",'British Columbia'!N357,
IF($C$6="Alberta",Alberta!N357,
IF($C$6="Saskatchewan",Saskatchewan!N357,
IF($C$6="Manitoba",Manitoba!N357,
IF($C$6="Ontario",Ontario!N357,
IF($C$6="New Brunswick",'New Brunswick'!N357,
IF($C$6="Nova Scotia",'Nova Scotia'!N357,
IF($C$6="Newfoundland and Labrador",'Newfoundland and Labrador'!N357,
IF($C$6="Prince Edward Island",'Prince Edward Island'!N357,
IF($C$6="NIHB",NIHB!N357,
SUM('British Columbia'!N357,
Alberta!N357,
Saskatchewan!N357,
Manitoba!N357,
Ontario!N357,
'New Brunswick'!N357,
'Nova Scotia'!N357,
'Newfoundland and Labrador'!N357,
'Prince Edward Island'!N357,
NIHB!N357,
)
))))))))))</f>
        <v>0</v>
      </c>
      <c r="H50" s="107">
        <f>IF($C$6="British Columbia",'British Columbia'!O357,
IF($C$6="Alberta",Alberta!O357,
IF($C$6="Saskatchewan",Saskatchewan!O357,
IF($C$6="Manitoba",Manitoba!O357,
IF($C$6="Ontario",Ontario!O357,
IF($C$6="New Brunswick",'New Brunswick'!O357,
IF($C$6="Nova Scotia",'Nova Scotia'!O357,
IF($C$6="Newfoundland and Labrador",'Newfoundland and Labrador'!O357,
IF($C$6="Prince Edward Island",'Prince Edward Island'!O357,
IF($C$6="NIHB",NIHB!O357,
SUM('British Columbia'!O357,
Alberta!O357,
Saskatchewan!O357,
Manitoba!O357,
Ontario!O357,
'New Brunswick'!O357,
'Nova Scotia'!O357,
'Newfoundland and Labrador'!O357,
'Prince Edward Island'!O357,
NIHB!O357,
)
))))))))))</f>
        <v>0</v>
      </c>
      <c r="I50" s="107">
        <f>IF($C$6="British Columbia",'British Columbia'!P357,
IF($C$6="Alberta",Alberta!P357,
IF($C$6="Saskatchewan",Saskatchewan!P357,
IF($C$6="Manitoba",Manitoba!P357,
IF($C$6="Ontario",Ontario!P357,
IF($C$6="New Brunswick",'New Brunswick'!P357,
IF($C$6="Nova Scotia",'Nova Scotia'!P357,
IF($C$6="Newfoundland and Labrador",'Newfoundland and Labrador'!P357,
IF($C$6="Prince Edward Island",'Prince Edward Island'!P357,
IF($C$6="NIHB",NIHB!P357,
SUM('British Columbia'!P357,
Alberta!P357,
Saskatchewan!P357,
Manitoba!P357,
Ontario!P357,
'New Brunswick'!P357,
'Nova Scotia'!P357,
'Newfoundland and Labrador'!P357,
'Prince Edward Island'!P357,
NIHB!P357,
)
))))))))))</f>
        <v>0</v>
      </c>
      <c r="J50" s="109">
        <f t="shared" si="4"/>
        <v>0</v>
      </c>
      <c r="L50" s="103" t="str">
        <f>IF(Namedrug8="","Drug 8",Namedrug8)</f>
        <v>Drug 8</v>
      </c>
      <c r="M50" s="107">
        <f>IF($C$6="British Columbia",'British Columbia'!S357,
IF($C$6="Alberta",Alberta!S357,
IF($C$6="Saskatchewan",Saskatchewan!S357,
IF($C$6="Manitoba",Manitoba!S357,
IF($C$6="Ontario",Ontario!S357,
IF($C$6="New Brunswick",'New Brunswick'!S357,
IF($C$6="Nova Scotia",'Nova Scotia'!S357,
IF($C$6="Newfoundland and Labrador",'Newfoundland and Labrador'!S357,
IF($C$6="Prince Edward Island",'Prince Edward Island'!S357,
IF($C$6="NIHB",NIHB!S357,
SUM('British Columbia'!S357,
Alberta!S357,
Saskatchewan!S357,
Manitoba!S357,
Ontario!S357,
'New Brunswick'!S357,
'Nova Scotia'!S357,
'Newfoundland and Labrador'!S357,
'Prince Edward Island'!S357,
NIHB!S357,
)
))))))))))</f>
        <v>0</v>
      </c>
      <c r="N50" s="107">
        <f>IF($C$6="British Columbia",'British Columbia'!T357,
IF($C$6="Alberta",Alberta!T357,
IF($C$6="Saskatchewan",Saskatchewan!T357,
IF($C$6="Manitoba",Manitoba!T357,
IF($C$6="Ontario",Ontario!T357,
IF($C$6="New Brunswick",'New Brunswick'!T357,
IF($C$6="Nova Scotia",'Nova Scotia'!T357,
IF($C$6="Newfoundland and Labrador",'Newfoundland and Labrador'!T357,
IF($C$6="Prince Edward Island",'Prince Edward Island'!T357,
IF($C$6="NIHB",NIHB!T357,
SUM('British Columbia'!T357,
Alberta!T357,
Saskatchewan!T357,
Manitoba!T357,
Ontario!T357,
'New Brunswick'!T357,
'Nova Scotia'!T357,
'Newfoundland and Labrador'!T357,
'Prince Edward Island'!T357,
NIHB!T357,
)
))))))))))</f>
        <v>0</v>
      </c>
      <c r="O50" s="107">
        <f>IF($C$6="British Columbia",'British Columbia'!U357,
IF($C$6="Alberta",Alberta!U357,
IF($C$6="Saskatchewan",Saskatchewan!U357,
IF($C$6="Manitoba",Manitoba!U357,
IF($C$6="Ontario",Ontario!U357,
IF($C$6="New Brunswick",'New Brunswick'!U357,
IF($C$6="Nova Scotia",'Nova Scotia'!U357,
IF($C$6="Newfoundland and Labrador",'Newfoundland and Labrador'!U357,
IF($C$6="Prince Edward Island",'Prince Edward Island'!U357,
IF($C$6="NIHB",NIHB!U357,
SUM('British Columbia'!U357,
Alberta!U357,
Saskatchewan!U357,
Manitoba!U357,
Ontario!U357,
'New Brunswick'!U357,
'Nova Scotia'!U357,
'Newfoundland and Labrador'!U357,
'Prince Edward Island'!U357,
NIHB!U357,
)
))))))))))</f>
        <v>0</v>
      </c>
      <c r="P50" s="107">
        <f>IF($C$6="British Columbia",'British Columbia'!V357,
IF($C$6="Alberta",Alberta!V357,
IF($C$6="Saskatchewan",Saskatchewan!V357,
IF($C$6="Manitoba",Manitoba!V357,
IF($C$6="Ontario",Ontario!V357,
IF($C$6="New Brunswick",'New Brunswick'!V357,
IF($C$6="Nova Scotia",'Nova Scotia'!V357,
IF($C$6="Newfoundland and Labrador",'Newfoundland and Labrador'!V357,
IF($C$6="Prince Edward Island",'Prince Edward Island'!V357,
IF($C$6="NIHB",NIHB!V357,
SUM('British Columbia'!V357,
Alberta!V357,
Saskatchewan!V357,
Manitoba!V357,
Ontario!V357,
'New Brunswick'!V357,
'Nova Scotia'!V357,
'Newfoundland and Labrador'!V357,
'Prince Edward Island'!V357,
NIHB!V357,
)
))))))))))</f>
        <v>0</v>
      </c>
      <c r="Q50" s="107">
        <f>IF($C$6="British Columbia",'British Columbia'!W357,
IF($C$6="Alberta",Alberta!W357,
IF($C$6="Saskatchewan",Saskatchewan!W357,
IF($C$6="Manitoba",Manitoba!W357,
IF($C$6="Ontario",Ontario!W357,
IF($C$6="New Brunswick",'New Brunswick'!W357,
IF($C$6="Nova Scotia",'Nova Scotia'!W357,
IF($C$6="Newfoundland and Labrador",'Newfoundland and Labrador'!W357,
IF($C$6="Prince Edward Island",'Prince Edward Island'!W357,
IF($C$6="NIHB",NIHB!W357,
SUM('British Columbia'!W357,
Alberta!W357,
Saskatchewan!W357,
Manitoba!W357,
Ontario!W357,
'New Brunswick'!W357,
'Nova Scotia'!W357,
'Newfoundland and Labrador'!W357,
'Prince Edward Island'!W357,
NIHB!W357,
)
))))))))))</f>
        <v>0</v>
      </c>
      <c r="R50" s="107">
        <f>IF($C$6="British Columbia",'British Columbia'!X357,
IF($C$6="Alberta",Alberta!X357,
IF($C$6="Saskatchewan",Saskatchewan!X357,
IF($C$6="Manitoba",Manitoba!X357,
IF($C$6="Ontario",Ontario!X357,
IF($C$6="New Brunswick",'New Brunswick'!X357,
IF($C$6="Nova Scotia",'Nova Scotia'!X357,
IF($C$6="Newfoundland and Labrador",'Newfoundland and Labrador'!X357,
IF($C$6="Prince Edward Island",'Prince Edward Island'!X357,
IF($C$6="NIHB",NIHB!X357,
SUM('British Columbia'!X357,
Alberta!X357,
Saskatchewan!X357,
Manitoba!X357,
Ontario!X357,
'New Brunswick'!X357,
'Nova Scotia'!X357,
'Newfoundland and Labrador'!X357,
'Prince Edward Island'!X357,
NIHB!X357,
)
))))))))))</f>
        <v>0</v>
      </c>
      <c r="S50" s="109">
        <f t="shared" si="5"/>
        <v>0</v>
      </c>
    </row>
    <row r="51" spans="3:19" x14ac:dyDescent="0.35">
      <c r="C51" s="103" t="str">
        <f>IF(Namedrug9="","Drug 9",Namedrug9)</f>
        <v>Drug 9</v>
      </c>
      <c r="D51" s="107">
        <f>IF($C$6="British Columbia",'British Columbia'!K358,
IF($C$6="Alberta",Alberta!K358,
IF($C$6="Saskatchewan",Saskatchewan!K358,
IF($C$6="Manitoba",Manitoba!K358,
IF($C$6="Ontario",Ontario!K358,
IF($C$6="New Brunswick",'New Brunswick'!K358,
IF($C$6="Nova Scotia",'Nova Scotia'!K358,
IF($C$6="Newfoundland and Labrador",'Newfoundland and Labrador'!K358,
IF($C$6="Prince Edward Island",'Prince Edward Island'!K358,
IF($C$6="NIHB",NIHB!K358,
SUM('British Columbia'!K358,
Alberta!K358,
Saskatchewan!K358,
Manitoba!K358,
Ontario!K358,
'New Brunswick'!K358,
'Nova Scotia'!K358,
'Newfoundland and Labrador'!K358,
'Prince Edward Island'!K358,
NIHB!K358,
)
))))))))))</f>
        <v>0</v>
      </c>
      <c r="E51" s="107">
        <f>IF($C$6="British Columbia",'British Columbia'!L358,
IF($C$6="Alberta",Alberta!L358,
IF($C$6="Saskatchewan",Saskatchewan!L358,
IF($C$6="Manitoba",Manitoba!L358,
IF($C$6="Ontario",Ontario!L358,
IF($C$6="New Brunswick",'New Brunswick'!L358,
IF($C$6="Nova Scotia",'Nova Scotia'!L358,
IF($C$6="Newfoundland and Labrador",'Newfoundland and Labrador'!L358,
IF($C$6="Prince Edward Island",'Prince Edward Island'!L358,
IF($C$6="NIHB",NIHB!L358,
SUM('British Columbia'!L358,
Alberta!L358,
Saskatchewan!L358,
Manitoba!L358,
Ontario!L358,
'New Brunswick'!L358,
'Nova Scotia'!L358,
'Newfoundland and Labrador'!L358,
'Prince Edward Island'!L358,
NIHB!L358,
)
))))))))))</f>
        <v>0</v>
      </c>
      <c r="F51" s="107">
        <f>IF($C$6="British Columbia",'British Columbia'!M358,
IF($C$6="Alberta",Alberta!M358,
IF($C$6="Saskatchewan",Saskatchewan!M358,
IF($C$6="Manitoba",Manitoba!M358,
IF($C$6="Ontario",Ontario!M358,
IF($C$6="New Brunswick",'New Brunswick'!M358,
IF($C$6="Nova Scotia",'Nova Scotia'!M358,
IF($C$6="Newfoundland and Labrador",'Newfoundland and Labrador'!M358,
IF($C$6="Prince Edward Island",'Prince Edward Island'!M358,
IF($C$6="NIHB",NIHB!M358,
SUM('British Columbia'!M358,
Alberta!M358,
Saskatchewan!M358,
Manitoba!M358,
Ontario!M358,
'New Brunswick'!M358,
'Nova Scotia'!M358,
'Newfoundland and Labrador'!M358,
'Prince Edward Island'!M358,
NIHB!M358,
)
))))))))))</f>
        <v>0</v>
      </c>
      <c r="G51" s="107">
        <f>IF($C$6="British Columbia",'British Columbia'!N358,
IF($C$6="Alberta",Alberta!N358,
IF($C$6="Saskatchewan",Saskatchewan!N358,
IF($C$6="Manitoba",Manitoba!N358,
IF($C$6="Ontario",Ontario!N358,
IF($C$6="New Brunswick",'New Brunswick'!N358,
IF($C$6="Nova Scotia",'Nova Scotia'!N358,
IF($C$6="Newfoundland and Labrador",'Newfoundland and Labrador'!N358,
IF($C$6="Prince Edward Island",'Prince Edward Island'!N358,
IF($C$6="NIHB",NIHB!N358,
SUM('British Columbia'!N358,
Alberta!N358,
Saskatchewan!N358,
Manitoba!N358,
Ontario!N358,
'New Brunswick'!N358,
'Nova Scotia'!N358,
'Newfoundland and Labrador'!N358,
'Prince Edward Island'!N358,
NIHB!N358,
)
))))))))))</f>
        <v>0</v>
      </c>
      <c r="H51" s="107">
        <f>IF($C$6="British Columbia",'British Columbia'!O358,
IF($C$6="Alberta",Alberta!O358,
IF($C$6="Saskatchewan",Saskatchewan!O358,
IF($C$6="Manitoba",Manitoba!O358,
IF($C$6="Ontario",Ontario!O358,
IF($C$6="New Brunswick",'New Brunswick'!O358,
IF($C$6="Nova Scotia",'Nova Scotia'!O358,
IF($C$6="Newfoundland and Labrador",'Newfoundland and Labrador'!O358,
IF($C$6="Prince Edward Island",'Prince Edward Island'!O358,
IF($C$6="NIHB",NIHB!O358,
SUM('British Columbia'!O358,
Alberta!O358,
Saskatchewan!O358,
Manitoba!O358,
Ontario!O358,
'New Brunswick'!O358,
'Nova Scotia'!O358,
'Newfoundland and Labrador'!O358,
'Prince Edward Island'!O358,
NIHB!O358,
)
))))))))))</f>
        <v>0</v>
      </c>
      <c r="I51" s="107">
        <f>IF($C$6="British Columbia",'British Columbia'!P358,
IF($C$6="Alberta",Alberta!P358,
IF($C$6="Saskatchewan",Saskatchewan!P358,
IF($C$6="Manitoba",Manitoba!P358,
IF($C$6="Ontario",Ontario!P358,
IF($C$6="New Brunswick",'New Brunswick'!P358,
IF($C$6="Nova Scotia",'Nova Scotia'!P358,
IF($C$6="Newfoundland and Labrador",'Newfoundland and Labrador'!P358,
IF($C$6="Prince Edward Island",'Prince Edward Island'!P358,
IF($C$6="NIHB",NIHB!P358,
SUM('British Columbia'!P358,
Alberta!P358,
Saskatchewan!P358,
Manitoba!P358,
Ontario!P358,
'New Brunswick'!P358,
'Nova Scotia'!P358,
'Newfoundland and Labrador'!P358,
'Prince Edward Island'!P358,
NIHB!P358,
)
))))))))))</f>
        <v>0</v>
      </c>
      <c r="J51" s="109">
        <f t="shared" si="4"/>
        <v>0</v>
      </c>
      <c r="L51" s="103" t="str">
        <f>IF(Namedrug9="","Drug 9",Namedrug9)</f>
        <v>Drug 9</v>
      </c>
      <c r="M51" s="107">
        <f>IF($C$6="British Columbia",'British Columbia'!S358,
IF($C$6="Alberta",Alberta!S358,
IF($C$6="Saskatchewan",Saskatchewan!S358,
IF($C$6="Manitoba",Manitoba!S358,
IF($C$6="Ontario",Ontario!S358,
IF($C$6="New Brunswick",'New Brunswick'!S358,
IF($C$6="Nova Scotia",'Nova Scotia'!S358,
IF($C$6="Newfoundland and Labrador",'Newfoundland and Labrador'!S358,
IF($C$6="Prince Edward Island",'Prince Edward Island'!S358,
IF($C$6="NIHB",NIHB!S358,
SUM('British Columbia'!S358,
Alberta!S358,
Saskatchewan!S358,
Manitoba!S358,
Ontario!S358,
'New Brunswick'!S358,
'Nova Scotia'!S358,
'Newfoundland and Labrador'!S358,
'Prince Edward Island'!S358,
NIHB!S358,
)
))))))))))</f>
        <v>0</v>
      </c>
      <c r="N51" s="107">
        <f>IF($C$6="British Columbia",'British Columbia'!T358,
IF($C$6="Alberta",Alberta!T358,
IF($C$6="Saskatchewan",Saskatchewan!T358,
IF($C$6="Manitoba",Manitoba!T358,
IF($C$6="Ontario",Ontario!T358,
IF($C$6="New Brunswick",'New Brunswick'!T358,
IF($C$6="Nova Scotia",'Nova Scotia'!T358,
IF($C$6="Newfoundland and Labrador",'Newfoundland and Labrador'!T358,
IF($C$6="Prince Edward Island",'Prince Edward Island'!T358,
IF($C$6="NIHB",NIHB!T358,
SUM('British Columbia'!T358,
Alberta!T358,
Saskatchewan!T358,
Manitoba!T358,
Ontario!T358,
'New Brunswick'!T358,
'Nova Scotia'!T358,
'Newfoundland and Labrador'!T358,
'Prince Edward Island'!T358,
NIHB!T358,
)
))))))))))</f>
        <v>0</v>
      </c>
      <c r="O51" s="107">
        <f>IF($C$6="British Columbia",'British Columbia'!U358,
IF($C$6="Alberta",Alberta!U358,
IF($C$6="Saskatchewan",Saskatchewan!U358,
IF($C$6="Manitoba",Manitoba!U358,
IF($C$6="Ontario",Ontario!U358,
IF($C$6="New Brunswick",'New Brunswick'!U358,
IF($C$6="Nova Scotia",'Nova Scotia'!U358,
IF($C$6="Newfoundland and Labrador",'Newfoundland and Labrador'!U358,
IF($C$6="Prince Edward Island",'Prince Edward Island'!U358,
IF($C$6="NIHB",NIHB!U358,
SUM('British Columbia'!U358,
Alberta!U358,
Saskatchewan!U358,
Manitoba!U358,
Ontario!U358,
'New Brunswick'!U358,
'Nova Scotia'!U358,
'Newfoundland and Labrador'!U358,
'Prince Edward Island'!U358,
NIHB!U358,
)
))))))))))</f>
        <v>0</v>
      </c>
      <c r="P51" s="107">
        <f>IF($C$6="British Columbia",'British Columbia'!V358,
IF($C$6="Alberta",Alberta!V358,
IF($C$6="Saskatchewan",Saskatchewan!V358,
IF($C$6="Manitoba",Manitoba!V358,
IF($C$6="Ontario",Ontario!V358,
IF($C$6="New Brunswick",'New Brunswick'!V358,
IF($C$6="Nova Scotia",'Nova Scotia'!V358,
IF($C$6="Newfoundland and Labrador",'Newfoundland and Labrador'!V358,
IF($C$6="Prince Edward Island",'Prince Edward Island'!V358,
IF($C$6="NIHB",NIHB!V358,
SUM('British Columbia'!V358,
Alberta!V358,
Saskatchewan!V358,
Manitoba!V358,
Ontario!V358,
'New Brunswick'!V358,
'Nova Scotia'!V358,
'Newfoundland and Labrador'!V358,
'Prince Edward Island'!V358,
NIHB!V358,
)
))))))))))</f>
        <v>0</v>
      </c>
      <c r="Q51" s="107">
        <f>IF($C$6="British Columbia",'British Columbia'!W358,
IF($C$6="Alberta",Alberta!W358,
IF($C$6="Saskatchewan",Saskatchewan!W358,
IF($C$6="Manitoba",Manitoba!W358,
IF($C$6="Ontario",Ontario!W358,
IF($C$6="New Brunswick",'New Brunswick'!W358,
IF($C$6="Nova Scotia",'Nova Scotia'!W358,
IF($C$6="Newfoundland and Labrador",'Newfoundland and Labrador'!W358,
IF($C$6="Prince Edward Island",'Prince Edward Island'!W358,
IF($C$6="NIHB",NIHB!W358,
SUM('British Columbia'!W358,
Alberta!W358,
Saskatchewan!W358,
Manitoba!W358,
Ontario!W358,
'New Brunswick'!W358,
'Nova Scotia'!W358,
'Newfoundland and Labrador'!W358,
'Prince Edward Island'!W358,
NIHB!W358,
)
))))))))))</f>
        <v>0</v>
      </c>
      <c r="R51" s="107">
        <f>IF($C$6="British Columbia",'British Columbia'!X358,
IF($C$6="Alberta",Alberta!X358,
IF($C$6="Saskatchewan",Saskatchewan!X358,
IF($C$6="Manitoba",Manitoba!X358,
IF($C$6="Ontario",Ontario!X358,
IF($C$6="New Brunswick",'New Brunswick'!X358,
IF($C$6="Nova Scotia",'Nova Scotia'!X358,
IF($C$6="Newfoundland and Labrador",'Newfoundland and Labrador'!X358,
IF($C$6="Prince Edward Island",'Prince Edward Island'!X358,
IF($C$6="NIHB",NIHB!X358,
SUM('British Columbia'!X358,
Alberta!X358,
Saskatchewan!X358,
Manitoba!X358,
Ontario!X358,
'New Brunswick'!X358,
'Nova Scotia'!X358,
'Newfoundland and Labrador'!X358,
'Prince Edward Island'!X358,
NIHB!X358,
)
))))))))))</f>
        <v>0</v>
      </c>
      <c r="S51" s="109">
        <f t="shared" si="5"/>
        <v>0</v>
      </c>
    </row>
    <row r="52" spans="3:19" x14ac:dyDescent="0.35">
      <c r="C52" s="103" t="str">
        <f>IF(Namedrug10="","Drug 10",Namedrug10)</f>
        <v>Drug 10</v>
      </c>
      <c r="D52" s="107">
        <f>IF($C$6="British Columbia",'British Columbia'!K359,
IF($C$6="Alberta",Alberta!K359,
IF($C$6="Saskatchewan",Saskatchewan!K359,
IF($C$6="Manitoba",Manitoba!K359,
IF($C$6="Ontario",Ontario!K359,
IF($C$6="New Brunswick",'New Brunswick'!K359,
IF($C$6="Nova Scotia",'Nova Scotia'!K359,
IF($C$6="Newfoundland and Labrador",'Newfoundland and Labrador'!K359,
IF($C$6="Prince Edward Island",'Prince Edward Island'!K359,
IF($C$6="NIHB",NIHB!K359,
SUM('British Columbia'!K359,
Alberta!K359,
Saskatchewan!K359,
Manitoba!K359,
Ontario!K359,
'New Brunswick'!K359,
'Nova Scotia'!K359,
'Newfoundland and Labrador'!K359,
'Prince Edward Island'!K359,
NIHB!K359,
)
))))))))))</f>
        <v>0</v>
      </c>
      <c r="E52" s="107">
        <f>IF($C$6="British Columbia",'British Columbia'!L359,
IF($C$6="Alberta",Alberta!L359,
IF($C$6="Saskatchewan",Saskatchewan!L359,
IF($C$6="Manitoba",Manitoba!L359,
IF($C$6="Ontario",Ontario!L359,
IF($C$6="New Brunswick",'New Brunswick'!L359,
IF($C$6="Nova Scotia",'Nova Scotia'!L359,
IF($C$6="Newfoundland and Labrador",'Newfoundland and Labrador'!L359,
IF($C$6="Prince Edward Island",'Prince Edward Island'!L359,
IF($C$6="NIHB",NIHB!L359,
SUM('British Columbia'!L359,
Alberta!L359,
Saskatchewan!L359,
Manitoba!L359,
Ontario!L359,
'New Brunswick'!L359,
'Nova Scotia'!L359,
'Newfoundland and Labrador'!L359,
'Prince Edward Island'!L359,
NIHB!L359,
)
))))))))))</f>
        <v>0</v>
      </c>
      <c r="F52" s="107">
        <f>IF($C$6="British Columbia",'British Columbia'!M359,
IF($C$6="Alberta",Alberta!M359,
IF($C$6="Saskatchewan",Saskatchewan!M359,
IF($C$6="Manitoba",Manitoba!M359,
IF($C$6="Ontario",Ontario!M359,
IF($C$6="New Brunswick",'New Brunswick'!M359,
IF($C$6="Nova Scotia",'Nova Scotia'!M359,
IF($C$6="Newfoundland and Labrador",'Newfoundland and Labrador'!M359,
IF($C$6="Prince Edward Island",'Prince Edward Island'!M359,
IF($C$6="NIHB",NIHB!M359,
SUM('British Columbia'!M359,
Alberta!M359,
Saskatchewan!M359,
Manitoba!M359,
Ontario!M359,
'New Brunswick'!M359,
'Nova Scotia'!M359,
'Newfoundland and Labrador'!M359,
'Prince Edward Island'!M359,
NIHB!M359,
)
))))))))))</f>
        <v>0</v>
      </c>
      <c r="G52" s="107">
        <f>IF($C$6="British Columbia",'British Columbia'!N359,
IF($C$6="Alberta",Alberta!N359,
IF($C$6="Saskatchewan",Saskatchewan!N359,
IF($C$6="Manitoba",Manitoba!N359,
IF($C$6="Ontario",Ontario!N359,
IF($C$6="New Brunswick",'New Brunswick'!N359,
IF($C$6="Nova Scotia",'Nova Scotia'!N359,
IF($C$6="Newfoundland and Labrador",'Newfoundland and Labrador'!N359,
IF($C$6="Prince Edward Island",'Prince Edward Island'!N359,
IF($C$6="NIHB",NIHB!N359,
SUM('British Columbia'!N359,
Alberta!N359,
Saskatchewan!N359,
Manitoba!N359,
Ontario!N359,
'New Brunswick'!N359,
'Nova Scotia'!N359,
'Newfoundland and Labrador'!N359,
'Prince Edward Island'!N359,
NIHB!N359,
)
))))))))))</f>
        <v>0</v>
      </c>
      <c r="H52" s="107">
        <f>IF($C$6="British Columbia",'British Columbia'!O359,
IF($C$6="Alberta",Alberta!O359,
IF($C$6="Saskatchewan",Saskatchewan!O359,
IF($C$6="Manitoba",Manitoba!O359,
IF($C$6="Ontario",Ontario!O359,
IF($C$6="New Brunswick",'New Brunswick'!O359,
IF($C$6="Nova Scotia",'Nova Scotia'!O359,
IF($C$6="Newfoundland and Labrador",'Newfoundland and Labrador'!O359,
IF($C$6="Prince Edward Island",'Prince Edward Island'!O359,
IF($C$6="NIHB",NIHB!O359,
SUM('British Columbia'!O359,
Alberta!O359,
Saskatchewan!O359,
Manitoba!O359,
Ontario!O359,
'New Brunswick'!O359,
'Nova Scotia'!O359,
'Newfoundland and Labrador'!O359,
'Prince Edward Island'!O359,
NIHB!O359,
)
))))))))))</f>
        <v>0</v>
      </c>
      <c r="I52" s="107">
        <f>IF($C$6="British Columbia",'British Columbia'!P359,
IF($C$6="Alberta",Alberta!P359,
IF($C$6="Saskatchewan",Saskatchewan!P359,
IF($C$6="Manitoba",Manitoba!P359,
IF($C$6="Ontario",Ontario!P359,
IF($C$6="New Brunswick",'New Brunswick'!P359,
IF($C$6="Nova Scotia",'Nova Scotia'!P359,
IF($C$6="Newfoundland and Labrador",'Newfoundland and Labrador'!P359,
IF($C$6="Prince Edward Island",'Prince Edward Island'!P359,
IF($C$6="NIHB",NIHB!P359,
SUM('British Columbia'!P359,
Alberta!P359,
Saskatchewan!P359,
Manitoba!P359,
Ontario!P359,
'New Brunswick'!P359,
'Nova Scotia'!P359,
'Newfoundland and Labrador'!P359,
'Prince Edward Island'!P359,
NIHB!P359,
)
))))))))))</f>
        <v>0</v>
      </c>
      <c r="J52" s="109">
        <f t="shared" si="4"/>
        <v>0</v>
      </c>
      <c r="L52" s="103" t="str">
        <f>IF(Namedrug10="","Drug 10",Namedrug10)</f>
        <v>Drug 10</v>
      </c>
      <c r="M52" s="107">
        <f>IF($C$6="British Columbia",'British Columbia'!S359,
IF($C$6="Alberta",Alberta!S359,
IF($C$6="Saskatchewan",Saskatchewan!S359,
IF($C$6="Manitoba",Manitoba!S359,
IF($C$6="Ontario",Ontario!S359,
IF($C$6="New Brunswick",'New Brunswick'!S359,
IF($C$6="Nova Scotia",'Nova Scotia'!S359,
IF($C$6="Newfoundland and Labrador",'Newfoundland and Labrador'!S359,
IF($C$6="Prince Edward Island",'Prince Edward Island'!S359,
IF($C$6="NIHB",NIHB!S359,
SUM('British Columbia'!S359,
Alberta!S359,
Saskatchewan!S359,
Manitoba!S359,
Ontario!S359,
'New Brunswick'!S359,
'Nova Scotia'!S359,
'Newfoundland and Labrador'!S359,
'Prince Edward Island'!S359,
NIHB!S359,
)
))))))))))</f>
        <v>0</v>
      </c>
      <c r="N52" s="107">
        <f>IF($C$6="British Columbia",'British Columbia'!T359,
IF($C$6="Alberta",Alberta!T359,
IF($C$6="Saskatchewan",Saskatchewan!T359,
IF($C$6="Manitoba",Manitoba!T359,
IF($C$6="Ontario",Ontario!T359,
IF($C$6="New Brunswick",'New Brunswick'!T359,
IF($C$6="Nova Scotia",'Nova Scotia'!T359,
IF($C$6="Newfoundland and Labrador",'Newfoundland and Labrador'!T359,
IF($C$6="Prince Edward Island",'Prince Edward Island'!T359,
IF($C$6="NIHB",NIHB!T359,
SUM('British Columbia'!T359,
Alberta!T359,
Saskatchewan!T359,
Manitoba!T359,
Ontario!T359,
'New Brunswick'!T359,
'Nova Scotia'!T359,
'Newfoundland and Labrador'!T359,
'Prince Edward Island'!T359,
NIHB!T359,
)
))))))))))</f>
        <v>0</v>
      </c>
      <c r="O52" s="107">
        <f>IF($C$6="British Columbia",'British Columbia'!U359,
IF($C$6="Alberta",Alberta!U359,
IF($C$6="Saskatchewan",Saskatchewan!U359,
IF($C$6="Manitoba",Manitoba!U359,
IF($C$6="Ontario",Ontario!U359,
IF($C$6="New Brunswick",'New Brunswick'!U359,
IF($C$6="Nova Scotia",'Nova Scotia'!U359,
IF($C$6="Newfoundland and Labrador",'Newfoundland and Labrador'!U359,
IF($C$6="Prince Edward Island",'Prince Edward Island'!U359,
IF($C$6="NIHB",NIHB!U359,
SUM('British Columbia'!U359,
Alberta!U359,
Saskatchewan!U359,
Manitoba!U359,
Ontario!U359,
'New Brunswick'!U359,
'Nova Scotia'!U359,
'Newfoundland and Labrador'!U359,
'Prince Edward Island'!U359,
NIHB!U359,
)
))))))))))</f>
        <v>0</v>
      </c>
      <c r="P52" s="107">
        <f>IF($C$6="British Columbia",'British Columbia'!V359,
IF($C$6="Alberta",Alberta!V359,
IF($C$6="Saskatchewan",Saskatchewan!V359,
IF($C$6="Manitoba",Manitoba!V359,
IF($C$6="Ontario",Ontario!V359,
IF($C$6="New Brunswick",'New Brunswick'!V359,
IF($C$6="Nova Scotia",'Nova Scotia'!V359,
IF($C$6="Newfoundland and Labrador",'Newfoundland and Labrador'!V359,
IF($C$6="Prince Edward Island",'Prince Edward Island'!V359,
IF($C$6="NIHB",NIHB!V359,
SUM('British Columbia'!V359,
Alberta!V359,
Saskatchewan!V359,
Manitoba!V359,
Ontario!V359,
'New Brunswick'!V359,
'Nova Scotia'!V359,
'Newfoundland and Labrador'!V359,
'Prince Edward Island'!V359,
NIHB!V359,
)
))))))))))</f>
        <v>0</v>
      </c>
      <c r="Q52" s="107">
        <f>IF($C$6="British Columbia",'British Columbia'!W359,
IF($C$6="Alberta",Alberta!W359,
IF($C$6="Saskatchewan",Saskatchewan!W359,
IF($C$6="Manitoba",Manitoba!W359,
IF($C$6="Ontario",Ontario!W359,
IF($C$6="New Brunswick",'New Brunswick'!W359,
IF($C$6="Nova Scotia",'Nova Scotia'!W359,
IF($C$6="Newfoundland and Labrador",'Newfoundland and Labrador'!W359,
IF($C$6="Prince Edward Island",'Prince Edward Island'!W359,
IF($C$6="NIHB",NIHB!W359,
SUM('British Columbia'!W359,
Alberta!W359,
Saskatchewan!W359,
Manitoba!W359,
Ontario!W359,
'New Brunswick'!W359,
'Nova Scotia'!W359,
'Newfoundland and Labrador'!W359,
'Prince Edward Island'!W359,
NIHB!W359,
)
))))))))))</f>
        <v>0</v>
      </c>
      <c r="R52" s="107">
        <f>IF($C$6="British Columbia",'British Columbia'!X359,
IF($C$6="Alberta",Alberta!X359,
IF($C$6="Saskatchewan",Saskatchewan!X359,
IF($C$6="Manitoba",Manitoba!X359,
IF($C$6="Ontario",Ontario!X359,
IF($C$6="New Brunswick",'New Brunswick'!X359,
IF($C$6="Nova Scotia",'Nova Scotia'!X359,
IF($C$6="Newfoundland and Labrador",'Newfoundland and Labrador'!X359,
IF($C$6="Prince Edward Island",'Prince Edward Island'!X359,
IF($C$6="NIHB",NIHB!X359,
SUM('British Columbia'!X359,
Alberta!X359,
Saskatchewan!X359,
Manitoba!X359,
Ontario!X359,
'New Brunswick'!X359,
'Nova Scotia'!X359,
'Newfoundland and Labrador'!X359,
'Prince Edward Island'!X359,
NIHB!X359,
)
))))))))))</f>
        <v>0</v>
      </c>
      <c r="S52" s="109">
        <f t="shared" si="5"/>
        <v>0</v>
      </c>
    </row>
    <row r="53" spans="3:19" s="48" customFormat="1" x14ac:dyDescent="0.35">
      <c r="C53" s="110" t="s">
        <v>74</v>
      </c>
      <c r="D53" s="111">
        <f>IF($C$6="British Columbia",'British Columbia'!K360,
IF($C$6="Alberta",Alberta!K360,
IF($C$6="Saskatchewan",Saskatchewan!K360,
IF($C$6="Manitoba",Manitoba!K360,
IF($C$6="Ontario",Ontario!K360,
IF($C$6="New Brunswick",'New Brunswick'!K360,
IF($C$6="Nova Scotia",'Nova Scotia'!K360,
IF($C$6="Newfoundland and Labrador",'Newfoundland and Labrador'!K360,
IF($C$6="Prince Edward Island",'Prince Edward Island'!K360,
IF($C$6="NIHB",NIHB!K360,
SUM('British Columbia'!K360,
Alberta!K360,
Saskatchewan!K360,
Manitoba!K360,
Ontario!K360,
'New Brunswick'!K360,
'Nova Scotia'!K360,
'Newfoundland and Labrador'!K360,
'Prince Edward Island'!K360,
NIHB!K360,
)
))))))))))</f>
        <v>0</v>
      </c>
      <c r="E53" s="111">
        <f>IF($C$6="British Columbia",'British Columbia'!L360,
IF($C$6="Alberta",Alberta!L360,
IF($C$6="Saskatchewan",Saskatchewan!L360,
IF($C$6="Manitoba",Manitoba!L360,
IF($C$6="Ontario",Ontario!L360,
IF($C$6="New Brunswick",'New Brunswick'!L360,
IF($C$6="Nova Scotia",'Nova Scotia'!L360,
IF($C$6="Newfoundland and Labrador",'Newfoundland and Labrador'!L360,
IF($C$6="Prince Edward Island",'Prince Edward Island'!L360,
IF($C$6="NIHB",NIHB!L360,
SUM('British Columbia'!L360,
Alberta!L360,
Saskatchewan!L360,
Manitoba!L360,
Ontario!L360,
'New Brunswick'!L360,
'Nova Scotia'!L360,
'Newfoundland and Labrador'!L360,
'Prince Edward Island'!L360,
NIHB!L360,
)
))))))))))</f>
        <v>0</v>
      </c>
      <c r="F53" s="111">
        <f>IF($C$6="British Columbia",'British Columbia'!M360,
IF($C$6="Alberta",Alberta!M360,
IF($C$6="Saskatchewan",Saskatchewan!M360,
IF($C$6="Manitoba",Manitoba!M360,
IF($C$6="Ontario",Ontario!M360,
IF($C$6="New Brunswick",'New Brunswick'!M360,
IF($C$6="Nova Scotia",'Nova Scotia'!M360,
IF($C$6="Newfoundland and Labrador",'Newfoundland and Labrador'!M360,
IF($C$6="Prince Edward Island",'Prince Edward Island'!M360,
IF($C$6="NIHB",NIHB!M360,
SUM('British Columbia'!M360,
Alberta!M360,
Saskatchewan!M360,
Manitoba!M360,
Ontario!M360,
'New Brunswick'!M360,
'Nova Scotia'!M360,
'Newfoundland and Labrador'!M360,
'Prince Edward Island'!M360,
NIHB!M360,
)
))))))))))</f>
        <v>0</v>
      </c>
      <c r="G53" s="111">
        <f>IF($C$6="British Columbia",'British Columbia'!N360,
IF($C$6="Alberta",Alberta!N360,
IF($C$6="Saskatchewan",Saskatchewan!N360,
IF($C$6="Manitoba",Manitoba!N360,
IF($C$6="Ontario",Ontario!N360,
IF($C$6="New Brunswick",'New Brunswick'!N360,
IF($C$6="Nova Scotia",'Nova Scotia'!N360,
IF($C$6="Newfoundland and Labrador",'Newfoundland and Labrador'!N360,
IF($C$6="Prince Edward Island",'Prince Edward Island'!N360,
IF($C$6="NIHB",NIHB!N360,
SUM('British Columbia'!N360,
Alberta!N360,
Saskatchewan!N360,
Manitoba!N360,
Ontario!N360,
'New Brunswick'!N360,
'Nova Scotia'!N360,
'Newfoundland and Labrador'!N360,
'Prince Edward Island'!N360,
NIHB!N360,
)
))))))))))</f>
        <v>0</v>
      </c>
      <c r="H53" s="111">
        <f>IF($C$6="British Columbia",'British Columbia'!O360,
IF($C$6="Alberta",Alberta!O360,
IF($C$6="Saskatchewan",Saskatchewan!O360,
IF($C$6="Manitoba",Manitoba!O360,
IF($C$6="Ontario",Ontario!O360,
IF($C$6="New Brunswick",'New Brunswick'!O360,
IF($C$6="Nova Scotia",'Nova Scotia'!O360,
IF($C$6="Newfoundland and Labrador",'Newfoundland and Labrador'!O360,
IF($C$6="Prince Edward Island",'Prince Edward Island'!O360,
IF($C$6="NIHB",NIHB!O360,
SUM('British Columbia'!O360,
Alberta!O360,
Saskatchewan!O360,
Manitoba!O360,
Ontario!O360,
'New Brunswick'!O360,
'Nova Scotia'!O360,
'Newfoundland and Labrador'!O360,
'Prince Edward Island'!O360,
NIHB!O360,
)
))))))))))</f>
        <v>0</v>
      </c>
      <c r="I53" s="111">
        <f>IF($C$6="British Columbia",'British Columbia'!P360,
IF($C$6="Alberta",Alberta!P360,
IF($C$6="Saskatchewan",Saskatchewan!P360,
IF($C$6="Manitoba",Manitoba!P360,
IF($C$6="Ontario",Ontario!P360,
IF($C$6="New Brunswick",'New Brunswick'!P360,
IF($C$6="Nova Scotia",'Nova Scotia'!P360,
IF($C$6="Newfoundland and Labrador",'Newfoundland and Labrador'!P360,
IF($C$6="Prince Edward Island",'Prince Edward Island'!P360,
IF($C$6="NIHB",NIHB!P360,
SUM('British Columbia'!P360,
Alberta!P360,
Saskatchewan!P360,
Manitoba!P360,
Ontario!P360,
'New Brunswick'!P360,
'Nova Scotia'!P360,
'Newfoundland and Labrador'!P360,
'Prince Edward Island'!P360,
NIHB!P360,
)
))))))))))</f>
        <v>0</v>
      </c>
      <c r="J53" s="111">
        <f>SUM(E53:I53)</f>
        <v>0</v>
      </c>
      <c r="L53" s="110" t="s">
        <v>74</v>
      </c>
      <c r="M53" s="111">
        <f>IF($C$6="British Columbia",'British Columbia'!S360,
IF($C$6="Alberta",Alberta!S360,
IF($C$6="Saskatchewan",Saskatchewan!S360,
IF($C$6="Manitoba",Manitoba!S360,
IF($C$6="Ontario",Ontario!S360,
IF($C$6="New Brunswick",'New Brunswick'!S360,
IF($C$6="Nova Scotia",'Nova Scotia'!S360,
IF($C$6="Newfoundland and Labrador",'Newfoundland and Labrador'!S360,
IF($C$6="Prince Edward Island",'Prince Edward Island'!S360,
IF($C$6="NIHB",NIHB!S360,
SUM('British Columbia'!S360,
Alberta!S360,
Saskatchewan!S360,
Manitoba!S360,
Ontario!S360,
'New Brunswick'!S360,
'Nova Scotia'!S360,
'Newfoundland and Labrador'!S360,
'Prince Edward Island'!S360,
NIHB!S360,
)
))))))))))</f>
        <v>0</v>
      </c>
      <c r="N53" s="111">
        <f>IF($C$6="British Columbia",'British Columbia'!T360,
IF($C$6="Alberta",Alberta!T360,
IF($C$6="Saskatchewan",Saskatchewan!T360,
IF($C$6="Manitoba",Manitoba!T360,
IF($C$6="Ontario",Ontario!T360,
IF($C$6="New Brunswick",'New Brunswick'!T360,
IF($C$6="Nova Scotia",'Nova Scotia'!T360,
IF($C$6="Newfoundland and Labrador",'Newfoundland and Labrador'!T360,
IF($C$6="Prince Edward Island",'Prince Edward Island'!T360,
IF($C$6="NIHB",NIHB!T360,
SUM('British Columbia'!T360,
Alberta!T360,
Saskatchewan!T360,
Manitoba!T360,
Ontario!T360,
'New Brunswick'!T360,
'Nova Scotia'!T360,
'Newfoundland and Labrador'!T360,
'Prince Edward Island'!T360,
NIHB!T360,
)
))))))))))</f>
        <v>0</v>
      </c>
      <c r="O53" s="111">
        <f>IF($C$6="British Columbia",'British Columbia'!U360,
IF($C$6="Alberta",Alberta!U360,
IF($C$6="Saskatchewan",Saskatchewan!U360,
IF($C$6="Manitoba",Manitoba!U360,
IF($C$6="Ontario",Ontario!U360,
IF($C$6="New Brunswick",'New Brunswick'!U360,
IF($C$6="Nova Scotia",'Nova Scotia'!U360,
IF($C$6="Newfoundland and Labrador",'Newfoundland and Labrador'!U360,
IF($C$6="Prince Edward Island",'Prince Edward Island'!U360,
IF($C$6="NIHB",NIHB!U360,
SUM('British Columbia'!U360,
Alberta!U360,
Saskatchewan!U360,
Manitoba!U360,
Ontario!U360,
'New Brunswick'!U360,
'Nova Scotia'!U360,
'Newfoundland and Labrador'!U360,
'Prince Edward Island'!U360,
NIHB!U360,
)
))))))))))</f>
        <v>0</v>
      </c>
      <c r="P53" s="111">
        <f>IF($C$6="British Columbia",'British Columbia'!V360,
IF($C$6="Alberta",Alberta!V360,
IF($C$6="Saskatchewan",Saskatchewan!V360,
IF($C$6="Manitoba",Manitoba!V360,
IF($C$6="Ontario",Ontario!V360,
IF($C$6="New Brunswick",'New Brunswick'!V360,
IF($C$6="Nova Scotia",'Nova Scotia'!V360,
IF($C$6="Newfoundland and Labrador",'Newfoundland and Labrador'!V360,
IF($C$6="Prince Edward Island",'Prince Edward Island'!V360,
IF($C$6="NIHB",NIHB!V360,
SUM('British Columbia'!V360,
Alberta!V360,
Saskatchewan!V360,
Manitoba!V360,
Ontario!V360,
'New Brunswick'!V360,
'Nova Scotia'!V360,
'Newfoundland and Labrador'!V360,
'Prince Edward Island'!V360,
NIHB!V360,
)
))))))))))</f>
        <v>0</v>
      </c>
      <c r="Q53" s="111">
        <f>IF($C$6="British Columbia",'British Columbia'!W360,
IF($C$6="Alberta",Alberta!W360,
IF($C$6="Saskatchewan",Saskatchewan!W360,
IF($C$6="Manitoba",Manitoba!W360,
IF($C$6="Ontario",Ontario!W360,
IF($C$6="New Brunswick",'New Brunswick'!W360,
IF($C$6="Nova Scotia",'Nova Scotia'!W360,
IF($C$6="Newfoundland and Labrador",'Newfoundland and Labrador'!W360,
IF($C$6="Prince Edward Island",'Prince Edward Island'!W360,
IF($C$6="NIHB",NIHB!W360,
SUM('British Columbia'!W360,
Alberta!W360,
Saskatchewan!W360,
Manitoba!W360,
Ontario!W360,
'New Brunswick'!W360,
'Nova Scotia'!W360,
'Newfoundland and Labrador'!W360,
'Prince Edward Island'!W360,
NIHB!W360,
)
))))))))))</f>
        <v>0</v>
      </c>
      <c r="R53" s="111">
        <f>IF($C$6="British Columbia",'British Columbia'!X360,
IF($C$6="Alberta",Alberta!X360,
IF($C$6="Saskatchewan",Saskatchewan!X360,
IF($C$6="Manitoba",Manitoba!X360,
IF($C$6="Ontario",Ontario!X360,
IF($C$6="New Brunswick",'New Brunswick'!X360,
IF($C$6="Nova Scotia",'Nova Scotia'!X360,
IF($C$6="Newfoundland and Labrador",'Newfoundland and Labrador'!X360,
IF($C$6="Prince Edward Island",'Prince Edward Island'!X360,
IF($C$6="NIHB",NIHB!X360,
SUM('British Columbia'!X360,
Alberta!X360,
Saskatchewan!X360,
Manitoba!X360,
Ontario!X360,
'New Brunswick'!X360,
'Nova Scotia'!X360,
'Newfoundland and Labrador'!X360,
'Prince Edward Island'!X360,
NIHB!X360,
)
))))))))))</f>
        <v>0</v>
      </c>
      <c r="S53" s="111">
        <f>SUM(N53:R53)</f>
        <v>0</v>
      </c>
    </row>
    <row r="54" spans="3:19" x14ac:dyDescent="0.35">
      <c r="D54" s="108"/>
      <c r="E54" s="108"/>
      <c r="F54" s="108"/>
      <c r="G54" s="108"/>
      <c r="H54" s="108"/>
      <c r="I54" s="108"/>
      <c r="M54" s="108"/>
      <c r="N54" s="108"/>
      <c r="O54" s="108"/>
      <c r="P54" s="108"/>
      <c r="Q54" s="108"/>
      <c r="R54" s="108"/>
    </row>
    <row r="55" spans="3:19" x14ac:dyDescent="0.35">
      <c r="C55" s="106" t="s">
        <v>221</v>
      </c>
      <c r="D55" s="91" t="s">
        <v>105</v>
      </c>
      <c r="E55" s="91" t="s">
        <v>106</v>
      </c>
      <c r="F55" s="91" t="s">
        <v>107</v>
      </c>
      <c r="G55" s="91" t="s">
        <v>108</v>
      </c>
      <c r="H55" s="91" t="s">
        <v>109</v>
      </c>
      <c r="I55" s="91" t="s">
        <v>110</v>
      </c>
      <c r="J55" s="110" t="str">
        <f>CONCATENATE("Total across ", Switch_TH," Years")</f>
        <v>Total across  Years</v>
      </c>
      <c r="M55" s="108"/>
      <c r="N55" s="108"/>
      <c r="O55" s="108"/>
      <c r="P55" s="108"/>
      <c r="Q55" s="108"/>
      <c r="R55" s="108"/>
    </row>
    <row r="56" spans="3:19" x14ac:dyDescent="0.35">
      <c r="C56" s="103" t="str">
        <f>IF(Name_DUR="","Drug Under Review",Name_DUR)</f>
        <v>Drug Under Review</v>
      </c>
      <c r="D56" s="107">
        <f t="shared" ref="D56:I56" si="6">M41-D41</f>
        <v>0</v>
      </c>
      <c r="E56" s="107">
        <f t="shared" si="6"/>
        <v>0</v>
      </c>
      <c r="F56" s="107">
        <f t="shared" si="6"/>
        <v>0</v>
      </c>
      <c r="G56" s="107">
        <f t="shared" si="6"/>
        <v>0</v>
      </c>
      <c r="H56" s="107">
        <f t="shared" si="6"/>
        <v>0</v>
      </c>
      <c r="I56" s="107">
        <f t="shared" si="6"/>
        <v>0</v>
      </c>
      <c r="J56" s="109">
        <f>SUM(E56:I56)</f>
        <v>0</v>
      </c>
      <c r="M56" s="108"/>
      <c r="N56" s="108"/>
      <c r="O56" s="108"/>
      <c r="P56" s="108"/>
      <c r="Q56" s="108"/>
      <c r="R56" s="108"/>
    </row>
    <row r="57" spans="3:19" x14ac:dyDescent="0.35">
      <c r="C57" s="103" t="s">
        <v>151</v>
      </c>
      <c r="D57" s="107">
        <f t="shared" ref="D57:D68" si="7">M42-D42</f>
        <v>0</v>
      </c>
      <c r="E57" s="107">
        <f t="shared" ref="E57:E68" si="8">N42-E42</f>
        <v>0</v>
      </c>
      <c r="F57" s="107">
        <f t="shared" ref="F57:F68" si="9">O42-F42</f>
        <v>0</v>
      </c>
      <c r="G57" s="107">
        <f t="shared" ref="G57:G68" si="10">P42-G42</f>
        <v>0</v>
      </c>
      <c r="H57" s="107">
        <f t="shared" ref="H57:H68" si="11">Q42-H42</f>
        <v>0</v>
      </c>
      <c r="I57" s="107">
        <f t="shared" ref="I57:I68" si="12">R42-I42</f>
        <v>0</v>
      </c>
      <c r="J57" s="109">
        <f t="shared" ref="J57:J67" si="13">SUM(E57:I57)</f>
        <v>0</v>
      </c>
      <c r="M57" s="108"/>
      <c r="N57" s="108"/>
      <c r="O57" s="108"/>
      <c r="P57" s="108"/>
      <c r="Q57" s="108"/>
      <c r="R57" s="108"/>
    </row>
    <row r="58" spans="3:19" x14ac:dyDescent="0.35">
      <c r="C58" s="103" t="str">
        <f>IF(Namedrug1="","Drug 1",Namedrug1)</f>
        <v>Drug 1</v>
      </c>
      <c r="D58" s="107">
        <f t="shared" si="7"/>
        <v>0</v>
      </c>
      <c r="E58" s="107">
        <f t="shared" si="8"/>
        <v>0</v>
      </c>
      <c r="F58" s="107">
        <f t="shared" si="9"/>
        <v>0</v>
      </c>
      <c r="G58" s="107">
        <f t="shared" si="10"/>
        <v>0</v>
      </c>
      <c r="H58" s="107">
        <f t="shared" si="11"/>
        <v>0</v>
      </c>
      <c r="I58" s="107">
        <f t="shared" si="12"/>
        <v>0</v>
      </c>
      <c r="J58" s="109">
        <f t="shared" si="13"/>
        <v>0</v>
      </c>
      <c r="M58" s="108"/>
      <c r="N58" s="108"/>
      <c r="O58" s="108"/>
      <c r="P58" s="108"/>
      <c r="Q58" s="108"/>
      <c r="R58" s="108"/>
    </row>
    <row r="59" spans="3:19" x14ac:dyDescent="0.35">
      <c r="C59" s="103" t="str">
        <f>IF(Namedrug2="","Drug 2",Namedrug2)</f>
        <v>Drug 2</v>
      </c>
      <c r="D59" s="107">
        <f t="shared" si="7"/>
        <v>0</v>
      </c>
      <c r="E59" s="107">
        <f t="shared" si="8"/>
        <v>0</v>
      </c>
      <c r="F59" s="107">
        <f t="shared" si="9"/>
        <v>0</v>
      </c>
      <c r="G59" s="107">
        <f t="shared" si="10"/>
        <v>0</v>
      </c>
      <c r="H59" s="107">
        <f t="shared" si="11"/>
        <v>0</v>
      </c>
      <c r="I59" s="107">
        <f t="shared" si="12"/>
        <v>0</v>
      </c>
      <c r="J59" s="109">
        <f t="shared" si="13"/>
        <v>0</v>
      </c>
      <c r="M59" s="108"/>
      <c r="N59" s="108"/>
      <c r="O59" s="108"/>
      <c r="P59" s="108"/>
      <c r="Q59" s="108"/>
      <c r="R59" s="108"/>
    </row>
    <row r="60" spans="3:19" x14ac:dyDescent="0.35">
      <c r="C60" s="103" t="str">
        <f>IF(Namedrug3="","Drug 3",Namedrug3)</f>
        <v>Drug 3</v>
      </c>
      <c r="D60" s="107">
        <f t="shared" si="7"/>
        <v>0</v>
      </c>
      <c r="E60" s="107">
        <f t="shared" si="8"/>
        <v>0</v>
      </c>
      <c r="F60" s="107">
        <f t="shared" si="9"/>
        <v>0</v>
      </c>
      <c r="G60" s="107">
        <f t="shared" si="10"/>
        <v>0</v>
      </c>
      <c r="H60" s="107">
        <f t="shared" si="11"/>
        <v>0</v>
      </c>
      <c r="I60" s="107">
        <f t="shared" si="12"/>
        <v>0</v>
      </c>
      <c r="J60" s="109">
        <f t="shared" si="13"/>
        <v>0</v>
      </c>
      <c r="M60" s="108"/>
      <c r="N60" s="108"/>
      <c r="O60" s="108"/>
      <c r="P60" s="108"/>
      <c r="Q60" s="108"/>
      <c r="R60" s="108"/>
    </row>
    <row r="61" spans="3:19" x14ac:dyDescent="0.35">
      <c r="C61" s="103" t="str">
        <f>IF(Namedrug4="","Drug 4",Namedrug4)</f>
        <v>Drug 4</v>
      </c>
      <c r="D61" s="107">
        <f t="shared" si="7"/>
        <v>0</v>
      </c>
      <c r="E61" s="107">
        <f t="shared" si="8"/>
        <v>0</v>
      </c>
      <c r="F61" s="107">
        <f t="shared" si="9"/>
        <v>0</v>
      </c>
      <c r="G61" s="107">
        <f t="shared" si="10"/>
        <v>0</v>
      </c>
      <c r="H61" s="107">
        <f t="shared" si="11"/>
        <v>0</v>
      </c>
      <c r="I61" s="107">
        <f t="shared" si="12"/>
        <v>0</v>
      </c>
      <c r="J61" s="109">
        <f t="shared" si="13"/>
        <v>0</v>
      </c>
      <c r="M61" s="108"/>
      <c r="N61" s="108"/>
      <c r="O61" s="108"/>
      <c r="P61" s="108"/>
      <c r="Q61" s="108"/>
      <c r="R61" s="108"/>
    </row>
    <row r="62" spans="3:19" x14ac:dyDescent="0.35">
      <c r="C62" s="103" t="str">
        <f>IF(Namedrug5="","Drug 5",Namedrug5)</f>
        <v>Drug 5</v>
      </c>
      <c r="D62" s="107">
        <f t="shared" si="7"/>
        <v>0</v>
      </c>
      <c r="E62" s="107">
        <f t="shared" si="8"/>
        <v>0</v>
      </c>
      <c r="F62" s="107">
        <f t="shared" si="9"/>
        <v>0</v>
      </c>
      <c r="G62" s="107">
        <f t="shared" si="10"/>
        <v>0</v>
      </c>
      <c r="H62" s="107">
        <f t="shared" si="11"/>
        <v>0</v>
      </c>
      <c r="I62" s="107">
        <f t="shared" si="12"/>
        <v>0</v>
      </c>
      <c r="J62" s="109">
        <f t="shared" si="13"/>
        <v>0</v>
      </c>
      <c r="M62" s="108"/>
      <c r="N62" s="108"/>
      <c r="O62" s="108"/>
      <c r="P62" s="108"/>
      <c r="Q62" s="108"/>
      <c r="R62" s="108"/>
    </row>
    <row r="63" spans="3:19" x14ac:dyDescent="0.35">
      <c r="C63" s="103" t="str">
        <f>IF(Namedrug6="","Drug 6",Namedrug7)</f>
        <v>Drug 6</v>
      </c>
      <c r="D63" s="107">
        <f t="shared" si="7"/>
        <v>0</v>
      </c>
      <c r="E63" s="107">
        <f t="shared" si="8"/>
        <v>0</v>
      </c>
      <c r="F63" s="107">
        <f t="shared" si="9"/>
        <v>0</v>
      </c>
      <c r="G63" s="107">
        <f t="shared" si="10"/>
        <v>0</v>
      </c>
      <c r="H63" s="107">
        <f t="shared" si="11"/>
        <v>0</v>
      </c>
      <c r="I63" s="107">
        <f t="shared" si="12"/>
        <v>0</v>
      </c>
      <c r="J63" s="109">
        <f t="shared" si="13"/>
        <v>0</v>
      </c>
      <c r="M63" s="108"/>
      <c r="N63" s="108"/>
      <c r="O63" s="108"/>
      <c r="P63" s="108"/>
      <c r="Q63" s="108"/>
      <c r="R63" s="108"/>
    </row>
    <row r="64" spans="3:19" x14ac:dyDescent="0.35">
      <c r="C64" s="103" t="str">
        <f>IF(Namedrug7="","Drug 7",Namedrug7)</f>
        <v>Drug 7</v>
      </c>
      <c r="D64" s="107">
        <f t="shared" si="7"/>
        <v>0</v>
      </c>
      <c r="E64" s="107">
        <f t="shared" si="8"/>
        <v>0</v>
      </c>
      <c r="F64" s="107">
        <f t="shared" si="9"/>
        <v>0</v>
      </c>
      <c r="G64" s="107">
        <f t="shared" si="10"/>
        <v>0</v>
      </c>
      <c r="H64" s="107">
        <f t="shared" si="11"/>
        <v>0</v>
      </c>
      <c r="I64" s="107">
        <f t="shared" si="12"/>
        <v>0</v>
      </c>
      <c r="J64" s="109">
        <f t="shared" si="13"/>
        <v>0</v>
      </c>
      <c r="M64" s="108"/>
      <c r="N64" s="108"/>
      <c r="O64" s="108"/>
      <c r="P64" s="108"/>
      <c r="Q64" s="108"/>
      <c r="R64" s="108"/>
    </row>
    <row r="65" spans="3:20" x14ac:dyDescent="0.35">
      <c r="C65" s="103" t="str">
        <f>IF(Namedrug8="","Drug 8",Namedrug8)</f>
        <v>Drug 8</v>
      </c>
      <c r="D65" s="107">
        <f t="shared" si="7"/>
        <v>0</v>
      </c>
      <c r="E65" s="107">
        <f t="shared" si="8"/>
        <v>0</v>
      </c>
      <c r="F65" s="107">
        <f t="shared" si="9"/>
        <v>0</v>
      </c>
      <c r="G65" s="107">
        <f t="shared" si="10"/>
        <v>0</v>
      </c>
      <c r="H65" s="107">
        <f t="shared" si="11"/>
        <v>0</v>
      </c>
      <c r="I65" s="107">
        <f t="shared" si="12"/>
        <v>0</v>
      </c>
      <c r="J65" s="109">
        <f t="shared" si="13"/>
        <v>0</v>
      </c>
      <c r="M65" s="108"/>
      <c r="N65" s="108"/>
      <c r="O65" s="108"/>
      <c r="P65" s="108"/>
      <c r="Q65" s="108"/>
      <c r="R65" s="108"/>
    </row>
    <row r="66" spans="3:20" x14ac:dyDescent="0.35">
      <c r="C66" s="103" t="str">
        <f>IF(Namedrug9="","Drug 9",Namedrug9)</f>
        <v>Drug 9</v>
      </c>
      <c r="D66" s="107">
        <f t="shared" si="7"/>
        <v>0</v>
      </c>
      <c r="E66" s="107">
        <f t="shared" si="8"/>
        <v>0</v>
      </c>
      <c r="F66" s="107">
        <f t="shared" si="9"/>
        <v>0</v>
      </c>
      <c r="G66" s="107">
        <f t="shared" si="10"/>
        <v>0</v>
      </c>
      <c r="H66" s="107">
        <f t="shared" si="11"/>
        <v>0</v>
      </c>
      <c r="I66" s="107">
        <f t="shared" si="12"/>
        <v>0</v>
      </c>
      <c r="J66" s="109">
        <f t="shared" si="13"/>
        <v>0</v>
      </c>
      <c r="M66" s="108"/>
      <c r="N66" s="108"/>
      <c r="O66" s="108"/>
      <c r="P66" s="108"/>
      <c r="Q66" s="108"/>
      <c r="R66" s="108"/>
    </row>
    <row r="67" spans="3:20" x14ac:dyDescent="0.35">
      <c r="C67" s="103" t="str">
        <f>IF(Namedrug10="","Drug 10",Namedrug10)</f>
        <v>Drug 10</v>
      </c>
      <c r="D67" s="107">
        <f t="shared" si="7"/>
        <v>0</v>
      </c>
      <c r="E67" s="107">
        <f t="shared" si="8"/>
        <v>0</v>
      </c>
      <c r="F67" s="107">
        <f t="shared" si="9"/>
        <v>0</v>
      </c>
      <c r="G67" s="107">
        <f t="shared" si="10"/>
        <v>0</v>
      </c>
      <c r="H67" s="107">
        <f t="shared" si="11"/>
        <v>0</v>
      </c>
      <c r="I67" s="107">
        <f t="shared" si="12"/>
        <v>0</v>
      </c>
      <c r="J67" s="109">
        <f t="shared" si="13"/>
        <v>0</v>
      </c>
      <c r="M67" s="108"/>
      <c r="N67" s="108"/>
      <c r="O67" s="108"/>
      <c r="P67" s="108"/>
      <c r="Q67" s="108"/>
      <c r="R67" s="108"/>
    </row>
    <row r="68" spans="3:20" s="48" customFormat="1" x14ac:dyDescent="0.35">
      <c r="C68" s="110" t="s">
        <v>74</v>
      </c>
      <c r="D68" s="111">
        <f t="shared" si="7"/>
        <v>0</v>
      </c>
      <c r="E68" s="111">
        <f t="shared" si="8"/>
        <v>0</v>
      </c>
      <c r="F68" s="111">
        <f t="shared" si="9"/>
        <v>0</v>
      </c>
      <c r="G68" s="111">
        <f t="shared" si="10"/>
        <v>0</v>
      </c>
      <c r="H68" s="111">
        <f t="shared" si="11"/>
        <v>0</v>
      </c>
      <c r="I68" s="111">
        <f t="shared" si="12"/>
        <v>0</v>
      </c>
      <c r="J68" s="111">
        <f>SUM(E68:I68)</f>
        <v>0</v>
      </c>
      <c r="K68" s="43"/>
      <c r="M68" s="120"/>
      <c r="N68" s="120"/>
      <c r="O68" s="120"/>
      <c r="P68" s="120"/>
      <c r="Q68" s="120"/>
      <c r="R68" s="120"/>
    </row>
    <row r="69" spans="3:20" x14ac:dyDescent="0.35">
      <c r="C69" s="45" t="s">
        <v>218</v>
      </c>
      <c r="D69" s="108"/>
      <c r="E69" s="108"/>
      <c r="F69" s="108"/>
      <c r="G69" s="108"/>
      <c r="H69" s="108"/>
      <c r="I69" s="108"/>
      <c r="M69" s="108"/>
      <c r="N69" s="108"/>
      <c r="O69" s="108"/>
      <c r="P69" s="108"/>
      <c r="Q69" s="108"/>
      <c r="R69" s="108"/>
    </row>
    <row r="70" spans="3:20" x14ac:dyDescent="0.35">
      <c r="C70" s="45"/>
      <c r="D70" s="108"/>
      <c r="E70" s="108"/>
      <c r="F70" s="108"/>
      <c r="G70" s="108"/>
      <c r="H70" s="108"/>
      <c r="I70" s="108"/>
      <c r="M70" s="108"/>
      <c r="N70" s="108"/>
      <c r="O70" s="108"/>
      <c r="P70" s="108"/>
      <c r="Q70" s="108"/>
      <c r="R70" s="108"/>
    </row>
    <row r="71" spans="3:20" x14ac:dyDescent="0.35">
      <c r="C71" s="100" t="s">
        <v>222</v>
      </c>
      <c r="D71" s="102"/>
      <c r="E71" s="102"/>
      <c r="F71" s="102"/>
      <c r="G71" s="102"/>
      <c r="H71" s="102"/>
      <c r="I71" s="102"/>
      <c r="J71" s="42"/>
      <c r="K71" s="42"/>
      <c r="L71" s="102"/>
      <c r="M71" s="102"/>
      <c r="N71" s="102"/>
      <c r="O71" s="102"/>
      <c r="P71" s="102"/>
      <c r="Q71" s="102"/>
      <c r="R71" s="102"/>
      <c r="S71" s="102"/>
      <c r="T71" s="102"/>
    </row>
    <row r="73" spans="3:20" x14ac:dyDescent="0.35">
      <c r="C73" s="106" t="s">
        <v>149</v>
      </c>
      <c r="D73" s="91" t="s">
        <v>105</v>
      </c>
      <c r="E73" s="91" t="s">
        <v>106</v>
      </c>
      <c r="F73" s="91" t="s">
        <v>107</v>
      </c>
      <c r="G73" s="91" t="s">
        <v>108</v>
      </c>
      <c r="H73" s="91" t="s">
        <v>109</v>
      </c>
      <c r="I73" s="91" t="s">
        <v>110</v>
      </c>
      <c r="J73" s="110" t="str">
        <f>CONCATENATE("Total across ", Switch_TH," Years")</f>
        <v>Total across  Years</v>
      </c>
      <c r="L73" s="106" t="s">
        <v>216</v>
      </c>
      <c r="M73" s="91" t="s">
        <v>105</v>
      </c>
      <c r="N73" s="91" t="s">
        <v>106</v>
      </c>
      <c r="O73" s="91" t="s">
        <v>107</v>
      </c>
      <c r="P73" s="91" t="s">
        <v>108</v>
      </c>
      <c r="Q73" s="91" t="s">
        <v>109</v>
      </c>
      <c r="R73" s="91" t="s">
        <v>110</v>
      </c>
      <c r="S73" s="110" t="str">
        <f>CONCATENATE("Total across ", Switch_TH," Years")</f>
        <v>Total across  Years</v>
      </c>
    </row>
    <row r="74" spans="3:20" x14ac:dyDescent="0.35">
      <c r="C74" s="103" t="s">
        <v>223</v>
      </c>
      <c r="D74" s="113">
        <f>IF($C$6="British Columbia",'British Columbia'!K420,
IF($C$6="Alberta",Alberta!K420,
IF($C$6="Saskatchewan",Saskatchewan!K420,
IF($C$6="Manitoba",Manitoba!K420,
IF($C$6="Ontario",Ontario!K420,
IF($C$6="New Brunswick",'New Brunswick'!K420,
IF($C$6="Nova Scotia",'Nova Scotia'!K420,
IF($C$6="Newfoundland and Labrador",'Newfoundland and Labrador'!K420,
IF($C$6="Prince Edward Island",'Prince Edward Island'!K420,
IF($C$6="NIHB",NIHB!K420,
SUM('British Columbia'!K420,
Alberta!K420,
Saskatchewan!K420,
Manitoba!K420,
Ontario!K420,
'New Brunswick'!K420,
'Nova Scotia'!K420,
'Newfoundland and Labrador'!K420,
'Prince Edward Island'!K420,
NIHB!K420,
)
))))))))))</f>
        <v>0</v>
      </c>
      <c r="E74" s="113">
        <f>IF($C$6="British Columbia",'British Columbia'!L420,
IF($C$6="Alberta",Alberta!L420,
IF($C$6="Saskatchewan",Saskatchewan!L420,
IF($C$6="Manitoba",Manitoba!L420,
IF($C$6="Ontario",Ontario!L420,
IF($C$6="New Brunswick",'New Brunswick'!L420,
IF($C$6="Nova Scotia",'Nova Scotia'!L420,
IF($C$6="Newfoundland and Labrador",'Newfoundland and Labrador'!L420,
IF($C$6="Prince Edward Island",'Prince Edward Island'!L420,
IF($C$6="NIHB",NIHB!L420,
SUM('British Columbia'!L420,
Alberta!L420,
Saskatchewan!L420,
Manitoba!L420,
Ontario!L420,
'New Brunswick'!L420,
'Nova Scotia'!L420,
'Newfoundland and Labrador'!L420,
'Prince Edward Island'!L420,
NIHB!L420,
)
))))))))))</f>
        <v>0</v>
      </c>
      <c r="F74" s="113">
        <f>IF($C$6="British Columbia",'British Columbia'!M420,
IF($C$6="Alberta",Alberta!M420,
IF($C$6="Saskatchewan",Saskatchewan!M420,
IF($C$6="Manitoba",Manitoba!M420,
IF($C$6="Ontario",Ontario!M420,
IF($C$6="New Brunswick",'New Brunswick'!M420,
IF($C$6="Nova Scotia",'Nova Scotia'!M420,
IF($C$6="Newfoundland and Labrador",'Newfoundland and Labrador'!M420,
IF($C$6="Prince Edward Island",'Prince Edward Island'!M420,
IF($C$6="NIHB",NIHB!M420,
SUM('British Columbia'!M420,
Alberta!M420,
Saskatchewan!M420,
Manitoba!M420,
Ontario!M420,
'New Brunswick'!M420,
'Nova Scotia'!M420,
'Newfoundland and Labrador'!M420,
'Prince Edward Island'!M420,
NIHB!M420,
)
))))))))))</f>
        <v>0</v>
      </c>
      <c r="G74" s="113">
        <f>IF($C$6="British Columbia",'British Columbia'!N420,
IF($C$6="Alberta",Alberta!N420,
IF($C$6="Saskatchewan",Saskatchewan!N420,
IF($C$6="Manitoba",Manitoba!N420,
IF($C$6="Ontario",Ontario!N420,
IF($C$6="New Brunswick",'New Brunswick'!N420,
IF($C$6="Nova Scotia",'Nova Scotia'!N420,
IF($C$6="Newfoundland and Labrador",'Newfoundland and Labrador'!N420,
IF($C$6="Prince Edward Island",'Prince Edward Island'!N420,
IF($C$6="NIHB",NIHB!N420,
SUM('British Columbia'!N420,
Alberta!N420,
Saskatchewan!N420,
Manitoba!N420,
Ontario!N420,
'New Brunswick'!N420,
'Nova Scotia'!N420,
'Newfoundland and Labrador'!N420,
'Prince Edward Island'!N420,
NIHB!N420,
)
))))))))))</f>
        <v>0</v>
      </c>
      <c r="H74" s="113">
        <f>IF($C$6="British Columbia",'British Columbia'!O420,
IF($C$6="Alberta",Alberta!O420,
IF($C$6="Saskatchewan",Saskatchewan!O420,
IF($C$6="Manitoba",Manitoba!O420,
IF($C$6="Ontario",Ontario!O420,
IF($C$6="New Brunswick",'New Brunswick'!O420,
IF($C$6="Nova Scotia",'Nova Scotia'!O420,
IF($C$6="Newfoundland and Labrador",'Newfoundland and Labrador'!O420,
IF($C$6="Prince Edward Island",'Prince Edward Island'!O420,
IF($C$6="NIHB",NIHB!O420,
SUM('British Columbia'!O420,
Alberta!O420,
Saskatchewan!O420,
Manitoba!O420,
Ontario!O420,
'New Brunswick'!O420,
'Nova Scotia'!O420,
'Newfoundland and Labrador'!O420,
'Prince Edward Island'!O420,
NIHB!O420,
)
))))))))))</f>
        <v>0</v>
      </c>
      <c r="I74" s="113">
        <f>IF($C$6="British Columbia",'British Columbia'!P420,
IF($C$6="Alberta",Alberta!P420,
IF($C$6="Saskatchewan",Saskatchewan!P420,
IF($C$6="Manitoba",Manitoba!P420,
IF($C$6="Ontario",Ontario!P420,
IF($C$6="New Brunswick",'New Brunswick'!P420,
IF($C$6="Nova Scotia",'Nova Scotia'!P420,
IF($C$6="Newfoundland and Labrador",'Newfoundland and Labrador'!P420,
IF($C$6="Prince Edward Island",'Prince Edward Island'!P420,
IF($C$6="NIHB",NIHB!P420,
SUM('British Columbia'!P420,
Alberta!P420,
Saskatchewan!P420,
Manitoba!P420,
Ontario!P420,
'New Brunswick'!P420,
'Nova Scotia'!P420,
'Newfoundland and Labrador'!P420,
'Prince Edward Island'!P420,
NIHB!P420,
)
))))))))))</f>
        <v>0</v>
      </c>
      <c r="J74" s="114">
        <f>SUM(E74:I74)</f>
        <v>0</v>
      </c>
      <c r="L74" s="103" t="s">
        <v>223</v>
      </c>
      <c r="M74" s="113">
        <f>IF($C$6="British Columbia",'British Columbia'!S420,
IF($C$6="Alberta",Alberta!S420,
IF($C$6="Saskatchewan",Saskatchewan!S420,
IF($C$6="Manitoba",Manitoba!S420,
IF($C$6="Ontario",Ontario!S420,
IF($C$6="New Brunswick",'New Brunswick'!S420,
IF($C$6="Nova Scotia",'Nova Scotia'!S420,
IF($C$6="Newfoundland and Labrador",'Newfoundland and Labrador'!S420,
IF($C$6="Prince Edward Island",'Prince Edward Island'!S420,
IF($C$6="NIHB",NIHB!S420,
SUM('British Columbia'!S420,
Alberta!S420,
Saskatchewan!S420,
Manitoba!S420,
Ontario!S420,
'New Brunswick'!S420,
'Nova Scotia'!S420,
'Newfoundland and Labrador'!S420,
'Prince Edward Island'!S420,
NIHB!S420,
)
))))))))))</f>
        <v>0</v>
      </c>
      <c r="N74" s="113">
        <f>IF($C$6="British Columbia",'British Columbia'!T420,
IF($C$6="Alberta",Alberta!T420,
IF($C$6="Saskatchewan",Saskatchewan!T420,
IF($C$6="Manitoba",Manitoba!T420,
IF($C$6="Ontario",Ontario!T420,
IF($C$6="New Brunswick",'New Brunswick'!T420,
IF($C$6="Nova Scotia",'Nova Scotia'!T420,
IF($C$6="Newfoundland and Labrador",'Newfoundland and Labrador'!T420,
IF($C$6="Prince Edward Island",'Prince Edward Island'!T420,
IF($C$6="NIHB",NIHB!T420,
SUM('British Columbia'!T420,
Alberta!T420,
Saskatchewan!T420,
Manitoba!T420,
Ontario!T420,
'New Brunswick'!T420,
'Nova Scotia'!T420,
'Newfoundland and Labrador'!T420,
'Prince Edward Island'!T420,
NIHB!T420,
)
))))))))))</f>
        <v>0</v>
      </c>
      <c r="O74" s="113">
        <f>IF($C$6="British Columbia",'British Columbia'!U420,
IF($C$6="Alberta",Alberta!U420,
IF($C$6="Saskatchewan",Saskatchewan!U420,
IF($C$6="Manitoba",Manitoba!U420,
IF($C$6="Ontario",Ontario!U420,
IF($C$6="New Brunswick",'New Brunswick'!U420,
IF($C$6="Nova Scotia",'Nova Scotia'!U420,
IF($C$6="Newfoundland and Labrador",'Newfoundland and Labrador'!U420,
IF($C$6="Prince Edward Island",'Prince Edward Island'!U420,
IF($C$6="NIHB",NIHB!U420,
SUM('British Columbia'!U420,
Alberta!U420,
Saskatchewan!U420,
Manitoba!U420,
Ontario!U420,
'New Brunswick'!U420,
'Nova Scotia'!U420,
'Newfoundland and Labrador'!U420,
'Prince Edward Island'!U420,
NIHB!U420,
)
))))))))))</f>
        <v>0</v>
      </c>
      <c r="P74" s="113">
        <f>IF($C$6="British Columbia",'British Columbia'!V420,
IF($C$6="Alberta",Alberta!V420,
IF($C$6="Saskatchewan",Saskatchewan!V420,
IF($C$6="Manitoba",Manitoba!V420,
IF($C$6="Ontario",Ontario!V420,
IF($C$6="New Brunswick",'New Brunswick'!V420,
IF($C$6="Nova Scotia",'Nova Scotia'!V420,
IF($C$6="Newfoundland and Labrador",'Newfoundland and Labrador'!V420,
IF($C$6="Prince Edward Island",'Prince Edward Island'!V420,
IF($C$6="NIHB",NIHB!V420,
SUM('British Columbia'!V420,
Alberta!V420,
Saskatchewan!V420,
Manitoba!V420,
Ontario!V420,
'New Brunswick'!V420,
'Nova Scotia'!V420,
'Newfoundland and Labrador'!V420,
'Prince Edward Island'!V420,
NIHB!V420,
)
))))))))))</f>
        <v>0</v>
      </c>
      <c r="Q74" s="113">
        <f>IF($C$6="British Columbia",'British Columbia'!W420,
IF($C$6="Alberta",Alberta!W420,
IF($C$6="Saskatchewan",Saskatchewan!W420,
IF($C$6="Manitoba",Manitoba!W420,
IF($C$6="Ontario",Ontario!W420,
IF($C$6="New Brunswick",'New Brunswick'!W420,
IF($C$6="Nova Scotia",'Nova Scotia'!W420,
IF($C$6="Newfoundland and Labrador",'Newfoundland and Labrador'!W420,
IF($C$6="Prince Edward Island",'Prince Edward Island'!W420,
IF($C$6="NIHB",NIHB!W420,
SUM('British Columbia'!W420,
Alberta!W420,
Saskatchewan!W420,
Manitoba!W420,
Ontario!W420,
'New Brunswick'!W420,
'Nova Scotia'!W420,
'Newfoundland and Labrador'!W420,
'Prince Edward Island'!W420,
NIHB!W420,
)
))))))))))</f>
        <v>0</v>
      </c>
      <c r="R74" s="113">
        <f>IF($C$6="British Columbia",'British Columbia'!X420,
IF($C$6="Alberta",Alberta!X420,
IF($C$6="Saskatchewan",Saskatchewan!X420,
IF($C$6="Manitoba",Manitoba!X420,
IF($C$6="Ontario",Ontario!X420,
IF($C$6="New Brunswick",'New Brunswick'!X420,
IF($C$6="Nova Scotia",'Nova Scotia'!X420,
IF($C$6="Newfoundland and Labrador",'Newfoundland and Labrador'!X420,
IF($C$6="Prince Edward Island",'Prince Edward Island'!X420,
IF($C$6="NIHB",NIHB!X420,
SUM('British Columbia'!X420,
Alberta!X420,
Saskatchewan!X420,
Manitoba!X420,
Ontario!X420,
'New Brunswick'!X420,
'Nova Scotia'!X420,
'Newfoundland and Labrador'!X420,
'Prince Edward Island'!X420,
NIHB!X420,
)
))))))))))</f>
        <v>0</v>
      </c>
      <c r="S74" s="114">
        <f>SUM(N74:R74)</f>
        <v>0</v>
      </c>
    </row>
    <row r="75" spans="3:20" x14ac:dyDescent="0.35">
      <c r="C75" s="103" t="s">
        <v>224</v>
      </c>
      <c r="D75" s="150">
        <f>IF($C$6="British Columbia",'British Columbia'!K421,
IF($C$6="Alberta",Alberta!K421,
IF($C$6="Saskatchewan",Saskatchewan!K421,
IF($C$6="Manitoba",Manitoba!K421,
IF($C$6="Ontario",Ontario!K421,
IF($C$6="New Brunswick",'New Brunswick'!K421,
IF($C$6="Nova Scotia",'Nova Scotia'!K421,
IF($C$6="Newfoundland and Labrador",'Newfoundland and Labrador'!K421,
IF($C$6="Prince Edward Island",'Prince Edward Island'!K421,
IF($C$6="NIHB",NIHB!K421,
SUM('British Columbia'!K421,
Alberta!K421,
Saskatchewan!K421,
Manitoba!K421,
Ontario!K421,
'New Brunswick'!K421,
'Nova Scotia'!K421,
'Newfoundland and Labrador'!K421,
'Prince Edward Island'!K421,
NIHB!K421,
)
))))))))))</f>
        <v>0</v>
      </c>
      <c r="E75" s="113">
        <f>IF($C$6="British Columbia",'British Columbia'!L421,
IF($C$6="Alberta",Alberta!L421,
IF($C$6="Saskatchewan",Saskatchewan!L421,
IF($C$6="Manitoba",Manitoba!L421,
IF($C$6="Ontario",Ontario!L421,
IF($C$6="New Brunswick",'New Brunswick'!L421,
IF($C$6="Nova Scotia",'Nova Scotia'!L421,
IF($C$6="Newfoundland and Labrador",'Newfoundland and Labrador'!L421,
IF($C$6="Prince Edward Island",'Prince Edward Island'!L421,
IF($C$6="NIHB",NIHB!L421,
SUM('British Columbia'!L421,
Alberta!L421,
Saskatchewan!L421,
Manitoba!L421,
Ontario!L421,
'New Brunswick'!L421,
'Nova Scotia'!L421,
'Newfoundland and Labrador'!L421,
'Prince Edward Island'!L421,
NIHB!L421,
)
))))))))))</f>
        <v>0</v>
      </c>
      <c r="F75" s="113">
        <f>IF($C$6="British Columbia",'British Columbia'!M421,
IF($C$6="Alberta",Alberta!M421,
IF($C$6="Saskatchewan",Saskatchewan!M421,
IF($C$6="Manitoba",Manitoba!M421,
IF($C$6="Ontario",Ontario!M421,
IF($C$6="New Brunswick",'New Brunswick'!M421,
IF($C$6="Nova Scotia",'Nova Scotia'!M421,
IF($C$6="Newfoundland and Labrador",'Newfoundland and Labrador'!M421,
IF($C$6="Prince Edward Island",'Prince Edward Island'!M421,
IF($C$6="NIHB",NIHB!M421,
SUM('British Columbia'!M421,
Alberta!M421,
Saskatchewan!M421,
Manitoba!M421,
Ontario!M421,
'New Brunswick'!M421,
'Nova Scotia'!M421,
'Newfoundland and Labrador'!M421,
'Prince Edward Island'!M421,
NIHB!M421,
)
))))))))))</f>
        <v>0</v>
      </c>
      <c r="G75" s="113">
        <f>IF($C$6="British Columbia",'British Columbia'!N421,
IF($C$6="Alberta",Alberta!N421,
IF($C$6="Saskatchewan",Saskatchewan!N421,
IF($C$6="Manitoba",Manitoba!N421,
IF($C$6="Ontario",Ontario!N421,
IF($C$6="New Brunswick",'New Brunswick'!N421,
IF($C$6="Nova Scotia",'Nova Scotia'!N421,
IF($C$6="Newfoundland and Labrador",'Newfoundland and Labrador'!N421,
IF($C$6="Prince Edward Island",'Prince Edward Island'!N421,
IF($C$6="NIHB",NIHB!N421,
SUM('British Columbia'!N421,
Alberta!N421,
Saskatchewan!N421,
Manitoba!N421,
Ontario!N421,
'New Brunswick'!N421,
'Nova Scotia'!N421,
'Newfoundland and Labrador'!N421,
'Prince Edward Island'!N421,
NIHB!N421,
)
))))))))))</f>
        <v>0</v>
      </c>
      <c r="H75" s="113">
        <f>IF($C$6="British Columbia",'British Columbia'!O421,
IF($C$6="Alberta",Alberta!O421,
IF($C$6="Saskatchewan",Saskatchewan!O421,
IF($C$6="Manitoba",Manitoba!O421,
IF($C$6="Ontario",Ontario!O421,
IF($C$6="New Brunswick",'New Brunswick'!O421,
IF($C$6="Nova Scotia",'Nova Scotia'!O421,
IF($C$6="Newfoundland and Labrador",'Newfoundland and Labrador'!O421,
IF($C$6="Prince Edward Island",'Prince Edward Island'!O421,
IF($C$6="NIHB",NIHB!O421,
SUM('British Columbia'!O421,
Alberta!O421,
Saskatchewan!O421,
Manitoba!O421,
Ontario!O421,
'New Brunswick'!O421,
'Nova Scotia'!O421,
'Newfoundland and Labrador'!O421,
'Prince Edward Island'!O421,
NIHB!O421,
)
))))))))))</f>
        <v>0</v>
      </c>
      <c r="I75" s="113">
        <f>IF($C$6="British Columbia",'British Columbia'!P421,
IF($C$6="Alberta",Alberta!P421,
IF($C$6="Saskatchewan",Saskatchewan!P421,
IF($C$6="Manitoba",Manitoba!P421,
IF($C$6="Ontario",Ontario!P421,
IF($C$6="New Brunswick",'New Brunswick'!P421,
IF($C$6="Nova Scotia",'Nova Scotia'!P421,
IF($C$6="Newfoundland and Labrador",'Newfoundland and Labrador'!P421,
IF($C$6="Prince Edward Island",'Prince Edward Island'!P421,
IF($C$6="NIHB",NIHB!P421,
SUM('British Columbia'!P421,
Alberta!P421,
Saskatchewan!P421,
Manitoba!P421,
Ontario!P421,
'New Brunswick'!P421,
'Nova Scotia'!P421,
'Newfoundland and Labrador'!P421,
'Prince Edward Island'!P421,
NIHB!P421,
)
))))))))))</f>
        <v>0</v>
      </c>
      <c r="J75" s="114">
        <f t="shared" ref="J75:J77" si="14">SUM(E75:I75)</f>
        <v>0</v>
      </c>
      <c r="L75" s="103" t="s">
        <v>224</v>
      </c>
      <c r="M75" s="113">
        <f>IF($C$6="British Columbia",'British Columbia'!S421,
IF($C$6="Alberta",Alberta!S421,
IF($C$6="Saskatchewan",Saskatchewan!S421,
IF($C$6="Manitoba",Manitoba!S421,
IF($C$6="Ontario",Ontario!S421,
IF($C$6="New Brunswick",'New Brunswick'!S421,
IF($C$6="Nova Scotia",'Nova Scotia'!S421,
IF($C$6="Newfoundland and Labrador",'Newfoundland and Labrador'!S421,
IF($C$6="Prince Edward Island",'Prince Edward Island'!S421,
IF($C$6="NIHB",NIHB!S421,
SUM('British Columbia'!S421,
Alberta!S421,
Saskatchewan!S421,
Manitoba!S421,
Ontario!S421,
'New Brunswick'!S421,
'Nova Scotia'!S421,
'Newfoundland and Labrador'!S421,
'Prince Edward Island'!S421,
NIHB!S421,
)
))))))))))</f>
        <v>0</v>
      </c>
      <c r="N75" s="113">
        <f>IF($C$6="British Columbia",'British Columbia'!T421,
IF($C$6="Alberta",Alberta!T421,
IF($C$6="Saskatchewan",Saskatchewan!T421,
IF($C$6="Manitoba",Manitoba!T421,
IF($C$6="Ontario",Ontario!T421,
IF($C$6="New Brunswick",'New Brunswick'!T421,
IF($C$6="Nova Scotia",'Nova Scotia'!T421,
IF($C$6="Newfoundland and Labrador",'Newfoundland and Labrador'!T421,
IF($C$6="Prince Edward Island",'Prince Edward Island'!T421,
IF($C$6="NIHB",NIHB!T421,
SUM('British Columbia'!T421,
Alberta!T421,
Saskatchewan!T421,
Manitoba!T421,
Ontario!T421,
'New Brunswick'!T421,
'Nova Scotia'!T421,
'Newfoundland and Labrador'!T421,
'Prince Edward Island'!T421,
NIHB!T421,
)
))))))))))</f>
        <v>0</v>
      </c>
      <c r="O75" s="113">
        <f>IF($C$6="British Columbia",'British Columbia'!U421,
IF($C$6="Alberta",Alberta!U421,
IF($C$6="Saskatchewan",Saskatchewan!U421,
IF($C$6="Manitoba",Manitoba!U421,
IF($C$6="Ontario",Ontario!U421,
IF($C$6="New Brunswick",'New Brunswick'!U421,
IF($C$6="Nova Scotia",'Nova Scotia'!U421,
IF($C$6="Newfoundland and Labrador",'Newfoundland and Labrador'!U421,
IF($C$6="Prince Edward Island",'Prince Edward Island'!U421,
IF($C$6="NIHB",NIHB!U421,
SUM('British Columbia'!U421,
Alberta!U421,
Saskatchewan!U421,
Manitoba!U421,
Ontario!U421,
'New Brunswick'!U421,
'Nova Scotia'!U421,
'Newfoundland and Labrador'!U421,
'Prince Edward Island'!U421,
NIHB!U421,
)
))))))))))</f>
        <v>0</v>
      </c>
      <c r="P75" s="113">
        <f>IF($C$6="British Columbia",'British Columbia'!V421,
IF($C$6="Alberta",Alberta!V421,
IF($C$6="Saskatchewan",Saskatchewan!V421,
IF($C$6="Manitoba",Manitoba!V421,
IF($C$6="Ontario",Ontario!V421,
IF($C$6="New Brunswick",'New Brunswick'!V421,
IF($C$6="Nova Scotia",'Nova Scotia'!V421,
IF($C$6="Newfoundland and Labrador",'Newfoundland and Labrador'!V421,
IF($C$6="Prince Edward Island",'Prince Edward Island'!V421,
IF($C$6="NIHB",NIHB!V421,
SUM('British Columbia'!V421,
Alberta!V421,
Saskatchewan!V421,
Manitoba!V421,
Ontario!V421,
'New Brunswick'!V421,
'Nova Scotia'!V421,
'Newfoundland and Labrador'!V421,
'Prince Edward Island'!V421,
NIHB!V421,
)
))))))))))</f>
        <v>0</v>
      </c>
      <c r="Q75" s="113">
        <f>IF($C$6="British Columbia",'British Columbia'!W421,
IF($C$6="Alberta",Alberta!W421,
IF($C$6="Saskatchewan",Saskatchewan!W421,
IF($C$6="Manitoba",Manitoba!W421,
IF($C$6="Ontario",Ontario!W421,
IF($C$6="New Brunswick",'New Brunswick'!W421,
IF($C$6="Nova Scotia",'Nova Scotia'!W421,
IF($C$6="Newfoundland and Labrador",'Newfoundland and Labrador'!W421,
IF($C$6="Prince Edward Island",'Prince Edward Island'!W421,
IF($C$6="NIHB",NIHB!W421,
SUM('British Columbia'!W421,
Alberta!W421,
Saskatchewan!W421,
Manitoba!W421,
Ontario!W421,
'New Brunswick'!W421,
'Nova Scotia'!W421,
'Newfoundland and Labrador'!W421,
'Prince Edward Island'!W421,
NIHB!W421,
)
))))))))))</f>
        <v>0</v>
      </c>
      <c r="R75" s="113">
        <f>IF($C$6="British Columbia",'British Columbia'!X421,
IF($C$6="Alberta",Alberta!X421,
IF($C$6="Saskatchewan",Saskatchewan!X421,
IF($C$6="Manitoba",Manitoba!X421,
IF($C$6="Ontario",Ontario!X421,
IF($C$6="New Brunswick",'New Brunswick'!X421,
IF($C$6="Nova Scotia",'Nova Scotia'!X421,
IF($C$6="Newfoundland and Labrador",'Newfoundland and Labrador'!X421,
IF($C$6="Prince Edward Island",'Prince Edward Island'!X421,
IF($C$6="NIHB",NIHB!X421,
SUM('British Columbia'!X421,
Alberta!X421,
Saskatchewan!X421,
Manitoba!X421,
Ontario!X421,
'New Brunswick'!X421,
'Nova Scotia'!X421,
'Newfoundland and Labrador'!X421,
'Prince Edward Island'!X421,
NIHB!X421,
)
))))))))))</f>
        <v>0</v>
      </c>
      <c r="S75" s="114">
        <f t="shared" ref="S75:S77" si="15">SUM(N75:R75)</f>
        <v>0</v>
      </c>
    </row>
    <row r="76" spans="3:20" x14ac:dyDescent="0.35">
      <c r="C76" s="103" t="s">
        <v>225</v>
      </c>
      <c r="D76" s="113">
        <f>IF($C$6="British Columbia",'British Columbia'!K422,
IF($C$6="Alberta",Alberta!K422,
IF($C$6="Saskatchewan",Saskatchewan!K422,
IF($C$6="Manitoba",Manitoba!K422,
IF($C$6="Ontario",Ontario!K422,
IF($C$6="New Brunswick",'New Brunswick'!K422,
IF($C$6="Nova Scotia",'Nova Scotia'!K422,
IF($C$6="Newfoundland and Labrador",'Newfoundland and Labrador'!K422,
IF($C$6="Prince Edward Island",'Prince Edward Island'!K422,
IF($C$6="NIHB",NIHB!K422,
SUM('British Columbia'!K422,
Alberta!K422,
Saskatchewan!K422,
Manitoba!K422,
Ontario!K422,
'New Brunswick'!K422,
'Nova Scotia'!K422,
'Newfoundland and Labrador'!K422,
'Prince Edward Island'!K422,
NIHB!K422,
)
))))))))))</f>
        <v>0</v>
      </c>
      <c r="E76" s="113">
        <f>IF($C$6="British Columbia",'British Columbia'!L422,
IF($C$6="Alberta",Alberta!L422,
IF($C$6="Saskatchewan",Saskatchewan!L422,
IF($C$6="Manitoba",Manitoba!L422,
IF($C$6="Ontario",Ontario!L422,
IF($C$6="New Brunswick",'New Brunswick'!L422,
IF($C$6="Nova Scotia",'Nova Scotia'!L422,
IF($C$6="Newfoundland and Labrador",'Newfoundland and Labrador'!L422,
IF($C$6="Prince Edward Island",'Prince Edward Island'!L422,
IF($C$6="NIHB",NIHB!L422,
SUM('British Columbia'!L422,
Alberta!L422,
Saskatchewan!L422,
Manitoba!L422,
Ontario!L422,
'New Brunswick'!L422,
'Nova Scotia'!L422,
'Newfoundland and Labrador'!L422,
'Prince Edward Island'!L422,
NIHB!L422,
)
))))))))))</f>
        <v>0</v>
      </c>
      <c r="F76" s="113">
        <f>IF($C$6="British Columbia",'British Columbia'!M422,
IF($C$6="Alberta",Alberta!M422,
IF($C$6="Saskatchewan",Saskatchewan!M422,
IF($C$6="Manitoba",Manitoba!M422,
IF($C$6="Ontario",Ontario!M422,
IF($C$6="New Brunswick",'New Brunswick'!M422,
IF($C$6="Nova Scotia",'Nova Scotia'!M422,
IF($C$6="Newfoundland and Labrador",'Newfoundland and Labrador'!M422,
IF($C$6="Prince Edward Island",'Prince Edward Island'!M422,
IF($C$6="NIHB",NIHB!M422,
SUM('British Columbia'!M422,
Alberta!M422,
Saskatchewan!M422,
Manitoba!M422,
Ontario!M422,
'New Brunswick'!M422,
'Nova Scotia'!M422,
'Newfoundland and Labrador'!M422,
'Prince Edward Island'!M422,
NIHB!M422,
)
))))))))))</f>
        <v>0</v>
      </c>
      <c r="G76" s="113">
        <f>IF($C$6="British Columbia",'British Columbia'!N422,
IF($C$6="Alberta",Alberta!N422,
IF($C$6="Saskatchewan",Saskatchewan!N422,
IF($C$6="Manitoba",Manitoba!N422,
IF($C$6="Ontario",Ontario!N422,
IF($C$6="New Brunswick",'New Brunswick'!N422,
IF($C$6="Nova Scotia",'Nova Scotia'!N422,
IF($C$6="Newfoundland and Labrador",'Newfoundland and Labrador'!N422,
IF($C$6="Prince Edward Island",'Prince Edward Island'!N422,
IF($C$6="NIHB",NIHB!N422,
SUM('British Columbia'!N422,
Alberta!N422,
Saskatchewan!N422,
Manitoba!N422,
Ontario!N422,
'New Brunswick'!N422,
'Nova Scotia'!N422,
'Newfoundland and Labrador'!N422,
'Prince Edward Island'!N422,
NIHB!N422,
)
))))))))))</f>
        <v>0</v>
      </c>
      <c r="H76" s="113">
        <f>IF($C$6="British Columbia",'British Columbia'!O422,
IF($C$6="Alberta",Alberta!O422,
IF($C$6="Saskatchewan",Saskatchewan!O422,
IF($C$6="Manitoba",Manitoba!O422,
IF($C$6="Ontario",Ontario!O422,
IF($C$6="New Brunswick",'New Brunswick'!O422,
IF($C$6="Nova Scotia",'Nova Scotia'!O422,
IF($C$6="Newfoundland and Labrador",'Newfoundland and Labrador'!O422,
IF($C$6="Prince Edward Island",'Prince Edward Island'!O422,
IF($C$6="NIHB",NIHB!O422,
SUM('British Columbia'!O422,
Alberta!O422,
Saskatchewan!O422,
Manitoba!O422,
Ontario!O422,
'New Brunswick'!O422,
'Nova Scotia'!O422,
'Newfoundland and Labrador'!O422,
'Prince Edward Island'!O422,
NIHB!O422,
)
))))))))))</f>
        <v>0</v>
      </c>
      <c r="I76" s="113">
        <f>IF($C$6="British Columbia",'British Columbia'!P422,
IF($C$6="Alberta",Alberta!P422,
IF($C$6="Saskatchewan",Saskatchewan!P422,
IF($C$6="Manitoba",Manitoba!P422,
IF($C$6="Ontario",Ontario!P422,
IF($C$6="New Brunswick",'New Brunswick'!P422,
IF($C$6="Nova Scotia",'Nova Scotia'!P422,
IF($C$6="Newfoundland and Labrador",'Newfoundland and Labrador'!P422,
IF($C$6="Prince Edward Island",'Prince Edward Island'!P422,
IF($C$6="NIHB",NIHB!P422,
SUM('British Columbia'!P422,
Alberta!P422,
Saskatchewan!P422,
Manitoba!P422,
Ontario!P422,
'New Brunswick'!P422,
'Nova Scotia'!P422,
'Newfoundland and Labrador'!P422,
'Prince Edward Island'!P422,
NIHB!P422,
)
))))))))))</f>
        <v>0</v>
      </c>
      <c r="J76" s="114">
        <f t="shared" si="14"/>
        <v>0</v>
      </c>
      <c r="L76" s="103" t="s">
        <v>225</v>
      </c>
      <c r="M76" s="113">
        <f>IF($C$6="British Columbia",'British Columbia'!S422,
IF($C$6="Alberta",Alberta!S422,
IF($C$6="Saskatchewan",Saskatchewan!S422,
IF($C$6="Manitoba",Manitoba!S422,
IF($C$6="Ontario",Ontario!S422,
IF($C$6="New Brunswick",'New Brunswick'!S422,
IF($C$6="Nova Scotia",'Nova Scotia'!S422,
IF($C$6="Newfoundland and Labrador",'Newfoundland and Labrador'!S422,
IF($C$6="Prince Edward Island",'Prince Edward Island'!S422,
IF($C$6="NIHB",NIHB!S422,
SUM('British Columbia'!S422,
Alberta!S422,
Saskatchewan!S422,
Manitoba!S422,
Ontario!S422,
'New Brunswick'!S422,
'Nova Scotia'!S422,
'Newfoundland and Labrador'!S422,
'Prince Edward Island'!S422,
NIHB!S422,
)
))))))))))</f>
        <v>0</v>
      </c>
      <c r="N76" s="113">
        <f>IF($C$6="British Columbia",'British Columbia'!T422,
IF($C$6="Alberta",Alberta!T422,
IF($C$6="Saskatchewan",Saskatchewan!T422,
IF($C$6="Manitoba",Manitoba!T422,
IF($C$6="Ontario",Ontario!T422,
IF($C$6="New Brunswick",'New Brunswick'!T422,
IF($C$6="Nova Scotia",'Nova Scotia'!T422,
IF($C$6="Newfoundland and Labrador",'Newfoundland and Labrador'!T422,
IF($C$6="Prince Edward Island",'Prince Edward Island'!T422,
IF($C$6="NIHB",NIHB!T422,
SUM('British Columbia'!T422,
Alberta!T422,
Saskatchewan!T422,
Manitoba!T422,
Ontario!T422,
'New Brunswick'!T422,
'Nova Scotia'!T422,
'Newfoundland and Labrador'!T422,
'Prince Edward Island'!T422,
NIHB!T422,
)
))))))))))</f>
        <v>0</v>
      </c>
      <c r="O76" s="113">
        <f>IF($C$6="British Columbia",'British Columbia'!U422,
IF($C$6="Alberta",Alberta!U422,
IF($C$6="Saskatchewan",Saskatchewan!U422,
IF($C$6="Manitoba",Manitoba!U422,
IF($C$6="Ontario",Ontario!U422,
IF($C$6="New Brunswick",'New Brunswick'!U422,
IF($C$6="Nova Scotia",'Nova Scotia'!U422,
IF($C$6="Newfoundland and Labrador",'Newfoundland and Labrador'!U422,
IF($C$6="Prince Edward Island",'Prince Edward Island'!U422,
IF($C$6="NIHB",NIHB!U422,
SUM('British Columbia'!U422,
Alberta!U422,
Saskatchewan!U422,
Manitoba!U422,
Ontario!U422,
'New Brunswick'!U422,
'Nova Scotia'!U422,
'Newfoundland and Labrador'!U422,
'Prince Edward Island'!U422,
NIHB!U422,
)
))))))))))</f>
        <v>0</v>
      </c>
      <c r="P76" s="113">
        <f>IF($C$6="British Columbia",'British Columbia'!V422,
IF($C$6="Alberta",Alberta!V422,
IF($C$6="Saskatchewan",Saskatchewan!V422,
IF($C$6="Manitoba",Manitoba!V422,
IF($C$6="Ontario",Ontario!V422,
IF($C$6="New Brunswick",'New Brunswick'!V422,
IF($C$6="Nova Scotia",'Nova Scotia'!V422,
IF($C$6="Newfoundland and Labrador",'Newfoundland and Labrador'!V422,
IF($C$6="Prince Edward Island",'Prince Edward Island'!V422,
IF($C$6="NIHB",NIHB!V422,
SUM('British Columbia'!V422,
Alberta!V422,
Saskatchewan!V422,
Manitoba!V422,
Ontario!V422,
'New Brunswick'!V422,
'Nova Scotia'!V422,
'Newfoundland and Labrador'!V422,
'Prince Edward Island'!V422,
NIHB!V422,
)
))))))))))</f>
        <v>0</v>
      </c>
      <c r="Q76" s="113">
        <f>IF($C$6="British Columbia",'British Columbia'!W422,
IF($C$6="Alberta",Alberta!W422,
IF($C$6="Saskatchewan",Saskatchewan!W422,
IF($C$6="Manitoba",Manitoba!W422,
IF($C$6="Ontario",Ontario!W422,
IF($C$6="New Brunswick",'New Brunswick'!W422,
IF($C$6="Nova Scotia",'Nova Scotia'!W422,
IF($C$6="Newfoundland and Labrador",'Newfoundland and Labrador'!W422,
IF($C$6="Prince Edward Island",'Prince Edward Island'!W422,
IF($C$6="NIHB",NIHB!W422,
SUM('British Columbia'!W422,
Alberta!W422,
Saskatchewan!W422,
Manitoba!W422,
Ontario!W422,
'New Brunswick'!W422,
'Nova Scotia'!W422,
'Newfoundland and Labrador'!W422,
'Prince Edward Island'!W422,
NIHB!W422,
)
))))))))))</f>
        <v>0</v>
      </c>
      <c r="R76" s="113">
        <f>IF($C$6="British Columbia",'British Columbia'!X422,
IF($C$6="Alberta",Alberta!X422,
IF($C$6="Saskatchewan",Saskatchewan!X422,
IF($C$6="Manitoba",Manitoba!X422,
IF($C$6="Ontario",Ontario!X422,
IF($C$6="New Brunswick",'New Brunswick'!X422,
IF($C$6="Nova Scotia",'Nova Scotia'!X422,
IF($C$6="Newfoundland and Labrador",'Newfoundland and Labrador'!X422,
IF($C$6="Prince Edward Island",'Prince Edward Island'!X422,
IF($C$6="NIHB",NIHB!X422,
SUM('British Columbia'!X422,
Alberta!X422,
Saskatchewan!X422,
Manitoba!X422,
Ontario!X422,
'New Brunswick'!X422,
'Nova Scotia'!X422,
'Newfoundland and Labrador'!X422,
'Prince Edward Island'!X422,
NIHB!X422,
)
))))))))))</f>
        <v>0</v>
      </c>
      <c r="S76" s="114">
        <f t="shared" si="15"/>
        <v>0</v>
      </c>
    </row>
    <row r="77" spans="3:20" x14ac:dyDescent="0.35">
      <c r="C77" s="103" t="s">
        <v>226</v>
      </c>
      <c r="D77" s="113">
        <f>IF($C$6="British Columbia",'British Columbia'!K423,
IF($C$6="Alberta",Alberta!K423,
IF($C$6="Saskatchewan",Saskatchewan!K423,
IF($C$6="Manitoba",Manitoba!K423,
IF($C$6="Ontario",Ontario!K423,
IF($C$6="New Brunswick",'New Brunswick'!K423,
IF($C$6="Nova Scotia",'Nova Scotia'!K423,
IF($C$6="Newfoundland and Labrador",'Newfoundland and Labrador'!K423,
IF($C$6="Prince Edward Island",'Prince Edward Island'!K423,
IF($C$6="NIHB",NIHB!K423,
SUM('British Columbia'!K423,
Alberta!K423,
Saskatchewan!K423,
Manitoba!K423,
Ontario!K423,
'New Brunswick'!K423,
'Nova Scotia'!K423,
'Newfoundland and Labrador'!K423,
'Prince Edward Island'!K423,
NIHB!K423,
)
))))))))))</f>
        <v>0</v>
      </c>
      <c r="E77" s="113">
        <f>IF($C$6="British Columbia",'British Columbia'!L423,
IF($C$6="Alberta",Alberta!L423,
IF($C$6="Saskatchewan",Saskatchewan!L423,
IF($C$6="Manitoba",Manitoba!L423,
IF($C$6="Ontario",Ontario!L423,
IF($C$6="New Brunswick",'New Brunswick'!L423,
IF($C$6="Nova Scotia",'Nova Scotia'!L423,
IF($C$6="Newfoundland and Labrador",'Newfoundland and Labrador'!L423,
IF($C$6="Prince Edward Island",'Prince Edward Island'!L423,
IF($C$6="NIHB",NIHB!L423,
SUM('British Columbia'!L423,
Alberta!L423,
Saskatchewan!L423,
Manitoba!L423,
Ontario!L423,
'New Brunswick'!L423,
'Nova Scotia'!L423,
'Newfoundland and Labrador'!L423,
'Prince Edward Island'!L423,
NIHB!L423,
)
))))))))))</f>
        <v>0</v>
      </c>
      <c r="F77" s="113">
        <f>IF($C$6="British Columbia",'British Columbia'!M423,
IF($C$6="Alberta",Alberta!M423,
IF($C$6="Saskatchewan",Saskatchewan!M423,
IF($C$6="Manitoba",Manitoba!M423,
IF($C$6="Ontario",Ontario!M423,
IF($C$6="New Brunswick",'New Brunswick'!M423,
IF($C$6="Nova Scotia",'Nova Scotia'!M423,
IF($C$6="Newfoundland and Labrador",'Newfoundland and Labrador'!M423,
IF($C$6="Prince Edward Island",'Prince Edward Island'!M423,
IF($C$6="NIHB",NIHB!M423,
SUM('British Columbia'!M423,
Alberta!M423,
Saskatchewan!M423,
Manitoba!M423,
Ontario!M423,
'New Brunswick'!M423,
'Nova Scotia'!M423,
'Newfoundland and Labrador'!M423,
'Prince Edward Island'!M423,
NIHB!M423,
)
))))))))))</f>
        <v>0</v>
      </c>
      <c r="G77" s="113">
        <f>IF($C$6="British Columbia",'British Columbia'!N423,
IF($C$6="Alberta",Alberta!N423,
IF($C$6="Saskatchewan",Saskatchewan!N423,
IF($C$6="Manitoba",Manitoba!N423,
IF($C$6="Ontario",Ontario!N423,
IF($C$6="New Brunswick",'New Brunswick'!N423,
IF($C$6="Nova Scotia",'Nova Scotia'!N423,
IF($C$6="Newfoundland and Labrador",'Newfoundland and Labrador'!N423,
IF($C$6="Prince Edward Island",'Prince Edward Island'!N423,
IF($C$6="NIHB",NIHB!N423,
SUM('British Columbia'!N423,
Alberta!N423,
Saskatchewan!N423,
Manitoba!N423,
Ontario!N423,
'New Brunswick'!N423,
'Nova Scotia'!N423,
'Newfoundland and Labrador'!N423,
'Prince Edward Island'!N423,
NIHB!N423,
)
))))))))))</f>
        <v>0</v>
      </c>
      <c r="H77" s="113">
        <f>IF($C$6="British Columbia",'British Columbia'!O423,
IF($C$6="Alberta",Alberta!O423,
IF($C$6="Saskatchewan",Saskatchewan!O423,
IF($C$6="Manitoba",Manitoba!O423,
IF($C$6="Ontario",Ontario!O423,
IF($C$6="New Brunswick",'New Brunswick'!O423,
IF($C$6="Nova Scotia",'Nova Scotia'!O423,
IF($C$6="Newfoundland and Labrador",'Newfoundland and Labrador'!O423,
IF($C$6="Prince Edward Island",'Prince Edward Island'!O423,
IF($C$6="NIHB",NIHB!O423,
SUM('British Columbia'!O423,
Alberta!O423,
Saskatchewan!O423,
Manitoba!O423,
Ontario!O423,
'New Brunswick'!O423,
'Nova Scotia'!O423,
'Newfoundland and Labrador'!O423,
'Prince Edward Island'!O423,
NIHB!O423,
)
))))))))))</f>
        <v>0</v>
      </c>
      <c r="I77" s="113">
        <f>IF($C$6="British Columbia",'British Columbia'!P423,
IF($C$6="Alberta",Alberta!P423,
IF($C$6="Saskatchewan",Saskatchewan!P423,
IF($C$6="Manitoba",Manitoba!P423,
IF($C$6="Ontario",Ontario!P423,
IF($C$6="New Brunswick",'New Brunswick'!P423,
IF($C$6="Nova Scotia",'Nova Scotia'!P423,
IF($C$6="Newfoundland and Labrador",'Newfoundland and Labrador'!P423,
IF($C$6="Prince Edward Island",'Prince Edward Island'!P423,
IF($C$6="NIHB",NIHB!P423,
SUM('British Columbia'!P423,
Alberta!P423,
Saskatchewan!P423,
Manitoba!P423,
Ontario!P423,
'New Brunswick'!P423,
'Nova Scotia'!P423,
'Newfoundland and Labrador'!P423,
'Prince Edward Island'!P423,
NIHB!P423,
)
))))))))))</f>
        <v>0</v>
      </c>
      <c r="J77" s="114">
        <f t="shared" si="14"/>
        <v>0</v>
      </c>
      <c r="L77" s="103" t="s">
        <v>226</v>
      </c>
      <c r="M77" s="113">
        <f>IF($C$6="British Columbia",'British Columbia'!S423,
IF($C$6="Alberta",Alberta!S423,
IF($C$6="Saskatchewan",Saskatchewan!S423,
IF($C$6="Manitoba",Manitoba!S423,
IF($C$6="Ontario",Ontario!S423,
IF($C$6="New Brunswick",'New Brunswick'!S423,
IF($C$6="Nova Scotia",'Nova Scotia'!S423,
IF($C$6="Newfoundland and Labrador",'Newfoundland and Labrador'!S423,
IF($C$6="Prince Edward Island",'Prince Edward Island'!S423,
IF($C$6="NIHB",NIHB!S423,
SUM('British Columbia'!S423,
Alberta!S423,
Saskatchewan!S423,
Manitoba!S423,
Ontario!S423,
'New Brunswick'!S423,
'Nova Scotia'!S423,
'Newfoundland and Labrador'!S423,
'Prince Edward Island'!S423,
NIHB!S423,
)
))))))))))</f>
        <v>0</v>
      </c>
      <c r="N77" s="113">
        <f>IF($C$6="British Columbia",'British Columbia'!T423,
IF($C$6="Alberta",Alberta!T423,
IF($C$6="Saskatchewan",Saskatchewan!T423,
IF($C$6="Manitoba",Manitoba!T423,
IF($C$6="Ontario",Ontario!T423,
IF($C$6="New Brunswick",'New Brunswick'!T423,
IF($C$6="Nova Scotia",'Nova Scotia'!T423,
IF($C$6="Newfoundland and Labrador",'Newfoundland and Labrador'!T423,
IF($C$6="Prince Edward Island",'Prince Edward Island'!T423,
IF($C$6="NIHB",NIHB!T423,
SUM('British Columbia'!T423,
Alberta!T423,
Saskatchewan!T423,
Manitoba!T423,
Ontario!T423,
'New Brunswick'!T423,
'Nova Scotia'!T423,
'Newfoundland and Labrador'!T423,
'Prince Edward Island'!T423,
NIHB!T423,
)
))))))))))</f>
        <v>0</v>
      </c>
      <c r="O77" s="113">
        <f>IF($C$6="British Columbia",'British Columbia'!U423,
IF($C$6="Alberta",Alberta!U423,
IF($C$6="Saskatchewan",Saskatchewan!U423,
IF($C$6="Manitoba",Manitoba!U423,
IF($C$6="Ontario",Ontario!U423,
IF($C$6="New Brunswick",'New Brunswick'!U423,
IF($C$6="Nova Scotia",'Nova Scotia'!U423,
IF($C$6="Newfoundland and Labrador",'Newfoundland and Labrador'!U423,
IF($C$6="Prince Edward Island",'Prince Edward Island'!U423,
IF($C$6="NIHB",NIHB!U423,
SUM('British Columbia'!U423,
Alberta!U423,
Saskatchewan!U423,
Manitoba!U423,
Ontario!U423,
'New Brunswick'!U423,
'Nova Scotia'!U423,
'Newfoundland and Labrador'!U423,
'Prince Edward Island'!U423,
NIHB!U423,
)
))))))))))</f>
        <v>0</v>
      </c>
      <c r="P77" s="113">
        <f>IF($C$6="British Columbia",'British Columbia'!V423,
IF($C$6="Alberta",Alberta!V423,
IF($C$6="Saskatchewan",Saskatchewan!V423,
IF($C$6="Manitoba",Manitoba!V423,
IF($C$6="Ontario",Ontario!V423,
IF($C$6="New Brunswick",'New Brunswick'!V423,
IF($C$6="Nova Scotia",'Nova Scotia'!V423,
IF($C$6="Newfoundland and Labrador",'Newfoundland and Labrador'!V423,
IF($C$6="Prince Edward Island",'Prince Edward Island'!V423,
IF($C$6="NIHB",NIHB!V423,
SUM('British Columbia'!V423,
Alberta!V423,
Saskatchewan!V423,
Manitoba!V423,
Ontario!V423,
'New Brunswick'!V423,
'Nova Scotia'!V423,
'Newfoundland and Labrador'!V423,
'Prince Edward Island'!V423,
NIHB!V423,
)
))))))))))</f>
        <v>0</v>
      </c>
      <c r="Q77" s="113">
        <f>IF($C$6="British Columbia",'British Columbia'!W423,
IF($C$6="Alberta",Alberta!W423,
IF($C$6="Saskatchewan",Saskatchewan!W423,
IF($C$6="Manitoba",Manitoba!W423,
IF($C$6="Ontario",Ontario!W423,
IF($C$6="New Brunswick",'New Brunswick'!W423,
IF($C$6="Nova Scotia",'Nova Scotia'!W423,
IF($C$6="Newfoundland and Labrador",'Newfoundland and Labrador'!W423,
IF($C$6="Prince Edward Island",'Prince Edward Island'!W423,
IF($C$6="NIHB",NIHB!W423,
SUM('British Columbia'!W423,
Alberta!W423,
Saskatchewan!W423,
Manitoba!W423,
Ontario!W423,
'New Brunswick'!W423,
'Nova Scotia'!W423,
'Newfoundland and Labrador'!W423,
'Prince Edward Island'!W423,
NIHB!W423,
)
))))))))))</f>
        <v>0</v>
      </c>
      <c r="R77" s="113">
        <f>IF($C$6="British Columbia",'British Columbia'!X423,
IF($C$6="Alberta",Alberta!X423,
IF($C$6="Saskatchewan",Saskatchewan!X423,
IF($C$6="Manitoba",Manitoba!X423,
IF($C$6="Ontario",Ontario!X423,
IF($C$6="New Brunswick",'New Brunswick'!X423,
IF($C$6="Nova Scotia",'Nova Scotia'!X423,
IF($C$6="Newfoundland and Labrador",'Newfoundland and Labrador'!X423,
IF($C$6="Prince Edward Island",'Prince Edward Island'!X423,
IF($C$6="NIHB",NIHB!X423,
SUM('British Columbia'!X423,
Alberta!X423,
Saskatchewan!X423,
Manitoba!X423,
Ontario!X423,
'New Brunswick'!X423,
'Nova Scotia'!X423,
'Newfoundland and Labrador'!X423,
'Prince Edward Island'!X423,
NIHB!X423,
)
))))))))))</f>
        <v>0</v>
      </c>
      <c r="S77" s="114">
        <f t="shared" si="15"/>
        <v>0</v>
      </c>
    </row>
    <row r="78" spans="3:20" s="48" customFormat="1" x14ac:dyDescent="0.35">
      <c r="C78" s="110" t="s">
        <v>74</v>
      </c>
      <c r="D78" s="115">
        <f>SUM(D74:D77)</f>
        <v>0</v>
      </c>
      <c r="E78" s="115">
        <f t="shared" ref="E78:G78" si="16">SUM(E74:E77)</f>
        <v>0</v>
      </c>
      <c r="F78" s="115">
        <f t="shared" si="16"/>
        <v>0</v>
      </c>
      <c r="G78" s="115">
        <f t="shared" si="16"/>
        <v>0</v>
      </c>
      <c r="H78" s="115">
        <f>IF($C$6="British Columbia",'British Columbia'!O424,
IF($C$6="Alberta",Alberta!O424,
IF($C$6="Saskatchewan",Saskatchewan!O424,
IF($C$6="Manitoba",Manitoba!O424,
IF($C$6="Ontario",Ontario!O424,
IF($C$6="New Brunswick",'New Brunswick'!O424,
IF($C$6="Nova Scotia",'Nova Scotia'!O424,
IF($C$6="Newfoundland and Labrador",'Newfoundland and Labrador'!O424,
IF($C$6="Prince Edward Island",'Prince Edward Island'!O424,
IF($C$6="NIHB",NIHB!O424,
))))))))))</f>
        <v>0</v>
      </c>
      <c r="I78" s="115">
        <f>IF($C$6="British Columbia",'British Columbia'!P424,
IF($C$6="Alberta",Alberta!P424,
IF($C$6="Saskatchewan",Saskatchewan!P424,
IF($C$6="Manitoba",Manitoba!P424,
IF($C$6="Ontario",Ontario!P424,
IF($C$6="New Brunswick",'New Brunswick'!P424,
IF($C$6="Nova Scotia",'Nova Scotia'!P424,
IF($C$6="Newfoundland and Labrador",'Newfoundland and Labrador'!P424,
IF($C$6="Prince Edward Island",'Prince Edward Island'!P424,
IF($C$6="NIHB",NIHB!P424,
))))))))))</f>
        <v>0</v>
      </c>
      <c r="J78" s="115">
        <f>SUM(E78:I78)</f>
        <v>0</v>
      </c>
      <c r="L78" s="110" t="s">
        <v>74</v>
      </c>
      <c r="M78" s="115">
        <f>SUM(M74:M77)</f>
        <v>0</v>
      </c>
      <c r="N78" s="115">
        <f t="shared" ref="N78:P78" si="17">SUM(N74:N77)</f>
        <v>0</v>
      </c>
      <c r="O78" s="115">
        <f t="shared" si="17"/>
        <v>0</v>
      </c>
      <c r="P78" s="115">
        <f t="shared" si="17"/>
        <v>0</v>
      </c>
      <c r="Q78" s="115">
        <f>IF($C$6="British Columbia",'British Columbia'!W424,
IF($C$6="Alberta",Alberta!W424,
IF($C$6="Saskatchewan",Saskatchewan!W424,
IF($C$6="Manitoba",Manitoba!W424,
IF($C$6="Ontario",Ontario!W424,
IF($C$6="New Brunswick",'New Brunswick'!W424,
IF($C$6="Nova Scotia",'Nova Scotia'!W424,
IF($C$6="Newfoundland and Labrador",'Newfoundland and Labrador'!W424,
IF($C$6="Prince Edward Island",'Prince Edward Island'!W424,
IF($C$6="NIHB",NIHB!W424,
))))))))))</f>
        <v>0</v>
      </c>
      <c r="R78" s="115">
        <f>IF($C$6="British Columbia",'British Columbia'!X424,
IF($C$6="Alberta",Alberta!X424,
IF($C$6="Saskatchewan",Saskatchewan!X424,
IF($C$6="Manitoba",Manitoba!X424,
IF($C$6="Ontario",Ontario!X424,
IF($C$6="New Brunswick",'New Brunswick'!X424,
IF($C$6="Nova Scotia",'Nova Scotia'!X424,
IF($C$6="Newfoundland and Labrador",'Newfoundland and Labrador'!X424,
IF($C$6="Prince Edward Island",'Prince Edward Island'!X424,
IF($C$6="NIHB",NIHB!X424,
))))))))))</f>
        <v>0</v>
      </c>
      <c r="S78" s="115">
        <f>SUM(N78:R78)</f>
        <v>0</v>
      </c>
    </row>
    <row r="79" spans="3:20" x14ac:dyDescent="0.35">
      <c r="K79" s="48"/>
    </row>
    <row r="80" spans="3:20" x14ac:dyDescent="0.35">
      <c r="C80" s="121" t="s">
        <v>227</v>
      </c>
      <c r="D80" s="91" t="s">
        <v>105</v>
      </c>
      <c r="E80" s="91" t="s">
        <v>106</v>
      </c>
      <c r="F80" s="91" t="s">
        <v>107</v>
      </c>
      <c r="G80" s="91" t="s">
        <v>108</v>
      </c>
      <c r="H80" s="91" t="s">
        <v>109</v>
      </c>
      <c r="I80" s="91" t="s">
        <v>110</v>
      </c>
      <c r="J80" s="110" t="str">
        <f>CONCATENATE("Total across ", Switch_TH," Years")</f>
        <v>Total across  Years</v>
      </c>
      <c r="K80" s="48"/>
    </row>
    <row r="81" spans="3:11" x14ac:dyDescent="0.35">
      <c r="C81" s="103" t="s">
        <v>223</v>
      </c>
      <c r="D81" s="113">
        <f t="shared" ref="D81:I84" si="18">M74-D74</f>
        <v>0</v>
      </c>
      <c r="E81" s="113">
        <f t="shared" si="18"/>
        <v>0</v>
      </c>
      <c r="F81" s="113">
        <f t="shared" si="18"/>
        <v>0</v>
      </c>
      <c r="G81" s="113">
        <f t="shared" si="18"/>
        <v>0</v>
      </c>
      <c r="H81" s="113">
        <f t="shared" si="18"/>
        <v>0</v>
      </c>
      <c r="I81" s="113">
        <f t="shared" si="18"/>
        <v>0</v>
      </c>
      <c r="J81" s="114">
        <f>SUM(E81:I81)</f>
        <v>0</v>
      </c>
      <c r="K81" s="48"/>
    </row>
    <row r="82" spans="3:11" x14ac:dyDescent="0.35">
      <c r="C82" s="103" t="s">
        <v>224</v>
      </c>
      <c r="D82" s="113">
        <f t="shared" si="18"/>
        <v>0</v>
      </c>
      <c r="E82" s="113">
        <f t="shared" si="18"/>
        <v>0</v>
      </c>
      <c r="F82" s="113">
        <f t="shared" si="18"/>
        <v>0</v>
      </c>
      <c r="G82" s="113">
        <f t="shared" si="18"/>
        <v>0</v>
      </c>
      <c r="H82" s="113">
        <f t="shared" si="18"/>
        <v>0</v>
      </c>
      <c r="I82" s="113">
        <f t="shared" si="18"/>
        <v>0</v>
      </c>
      <c r="J82" s="114">
        <f t="shared" ref="J82:J83" si="19">SUM(E82:I82)</f>
        <v>0</v>
      </c>
      <c r="K82" s="48"/>
    </row>
    <row r="83" spans="3:11" x14ac:dyDescent="0.35">
      <c r="C83" s="103" t="s">
        <v>225</v>
      </c>
      <c r="D83" s="113">
        <f t="shared" si="18"/>
        <v>0</v>
      </c>
      <c r="E83" s="113">
        <f t="shared" si="18"/>
        <v>0</v>
      </c>
      <c r="F83" s="113">
        <f t="shared" si="18"/>
        <v>0</v>
      </c>
      <c r="G83" s="113">
        <f t="shared" si="18"/>
        <v>0</v>
      </c>
      <c r="H83" s="113">
        <f t="shared" si="18"/>
        <v>0</v>
      </c>
      <c r="I83" s="113">
        <f t="shared" si="18"/>
        <v>0</v>
      </c>
      <c r="J83" s="114">
        <f t="shared" si="19"/>
        <v>0</v>
      </c>
      <c r="K83" s="48"/>
    </row>
    <row r="84" spans="3:11" x14ac:dyDescent="0.35">
      <c r="C84" s="103" t="s">
        <v>226</v>
      </c>
      <c r="D84" s="113">
        <f t="shared" si="18"/>
        <v>0</v>
      </c>
      <c r="E84" s="113">
        <f t="shared" si="18"/>
        <v>0</v>
      </c>
      <c r="F84" s="113">
        <f t="shared" si="18"/>
        <v>0</v>
      </c>
      <c r="G84" s="113">
        <f t="shared" si="18"/>
        <v>0</v>
      </c>
      <c r="H84" s="113">
        <f t="shared" si="18"/>
        <v>0</v>
      </c>
      <c r="I84" s="113">
        <f t="shared" si="18"/>
        <v>0</v>
      </c>
      <c r="J84" s="114">
        <f>SUM(E84:I84)</f>
        <v>0</v>
      </c>
      <c r="K84" s="48"/>
    </row>
    <row r="85" spans="3:11" s="48" customFormat="1" x14ac:dyDescent="0.35">
      <c r="C85" s="110" t="s">
        <v>74</v>
      </c>
      <c r="D85" s="115">
        <f>SUM(D81:D84)</f>
        <v>0</v>
      </c>
      <c r="E85" s="115">
        <f t="shared" ref="E85:I85" si="20">SUM(E81:E84)</f>
        <v>0</v>
      </c>
      <c r="F85" s="115">
        <f t="shared" si="20"/>
        <v>0</v>
      </c>
      <c r="G85" s="115">
        <f t="shared" si="20"/>
        <v>0</v>
      </c>
      <c r="H85" s="115">
        <f t="shared" si="20"/>
        <v>0</v>
      </c>
      <c r="I85" s="115">
        <f t="shared" si="20"/>
        <v>0</v>
      </c>
      <c r="J85" s="115">
        <f>SUM(E85:I85)</f>
        <v>0</v>
      </c>
    </row>
    <row r="86" spans="3:11" x14ac:dyDescent="0.35">
      <c r="C86" s="45" t="s">
        <v>218</v>
      </c>
      <c r="K86" s="48"/>
    </row>
    <row r="88" spans="3:11" x14ac:dyDescent="0.35">
      <c r="G88" s="158"/>
    </row>
  </sheetData>
  <sheetProtection algorithmName="SHA-512" hashValue="DTAygxRQ9z3Wguy0mjqM8mL6plIwAB2ixY1FbGjrnM3zmXBD5/jLYmbOFbzOhW7TsuG6+Jvdv2204tS+c9mDXw==" saltValue="lx55+uEpjWO8aadh+C061Q==" spinCount="100000" sheet="1" formatColumns="0" formatRows="0"/>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CF9A08-6D73-4AD5-BC50-4ACD5FE21B1B}">
          <x14:formula1>
            <xm:f>Dropdowns!$B$7:$B$8</xm:f>
          </x14:formula1>
          <xm:sqref>C8:C11</xm:sqref>
        </x14:dataValidation>
        <x14:dataValidation type="list" allowBlank="1" showInputMessage="1" showErrorMessage="1" xr:uid="{E994C3C1-B423-4E07-B7F6-AFBAAAC6EEDF}">
          <x14:formula1>
            <xm:f>Dropdowns!$G$1:$G$11</xm:f>
          </x14:formula1>
          <xm:sqref>C6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80A97-AD85-4F58-8086-B76B6ADBB1B6}">
  <sheetPr codeName="Sheet27">
    <tabColor theme="4" tint="-0.499984740745262"/>
  </sheetPr>
  <dimension ref="B2:AD183"/>
  <sheetViews>
    <sheetView topLeftCell="A159" zoomScaleNormal="100" workbookViewId="0">
      <selection activeCell="B187" sqref="B187"/>
    </sheetView>
  </sheetViews>
  <sheetFormatPr defaultColWidth="9.1796875" defaultRowHeight="14.5" x14ac:dyDescent="0.35"/>
  <cols>
    <col min="1" max="1" width="9.1796875" style="43"/>
    <col min="2" max="2" width="75.54296875" style="43" customWidth="1"/>
    <col min="3" max="3" width="12.54296875" style="43" customWidth="1"/>
    <col min="4" max="4" width="42" style="43" customWidth="1"/>
    <col min="5" max="5" width="43.81640625" style="43" customWidth="1"/>
    <col min="6" max="9" width="28.81640625" style="43" customWidth="1"/>
    <col min="10" max="16384" width="9.1796875" style="43"/>
  </cols>
  <sheetData>
    <row r="2" spans="2:30" ht="45" customHeight="1" x14ac:dyDescent="0.35">
      <c r="B2" s="61"/>
      <c r="C2" s="61"/>
      <c r="D2" s="61"/>
      <c r="E2" s="42"/>
      <c r="F2" s="42"/>
      <c r="G2" s="42"/>
      <c r="H2" s="42"/>
      <c r="I2" s="42"/>
      <c r="J2" s="42"/>
      <c r="K2" s="42"/>
      <c r="L2" s="42"/>
      <c r="M2" s="42"/>
      <c r="N2" s="42"/>
      <c r="O2" s="42"/>
      <c r="P2" s="42"/>
      <c r="Q2" s="42"/>
      <c r="R2" s="42"/>
      <c r="S2" s="42"/>
      <c r="T2" s="42"/>
      <c r="U2" s="42"/>
      <c r="V2" s="42"/>
      <c r="W2" s="42"/>
      <c r="X2" s="42"/>
      <c r="Y2" s="42"/>
      <c r="Z2" s="42"/>
      <c r="AA2" s="42"/>
      <c r="AB2" s="42"/>
      <c r="AC2" s="42"/>
      <c r="AD2" s="42"/>
    </row>
    <row r="4" spans="2:30" ht="25.5" x14ac:dyDescent="0.55000000000000004">
      <c r="B4" s="41" t="s">
        <v>492</v>
      </c>
      <c r="C4" s="41"/>
      <c r="D4" s="158"/>
    </row>
    <row r="5" spans="2:30" x14ac:dyDescent="0.35">
      <c r="D5" s="158"/>
      <c r="H5"/>
      <c r="I5"/>
      <c r="J5"/>
      <c r="K5"/>
      <c r="L5"/>
      <c r="M5"/>
    </row>
    <row r="6" spans="2:30" x14ac:dyDescent="0.35">
      <c r="B6" s="142" t="s">
        <v>493</v>
      </c>
      <c r="C6" s="75"/>
      <c r="D6" s="75"/>
    </row>
    <row r="7" spans="2:30" x14ac:dyDescent="0.35">
      <c r="B7" s="142" t="s">
        <v>494</v>
      </c>
      <c r="C7" s="75"/>
      <c r="D7" s="75"/>
    </row>
    <row r="9" spans="2:30" x14ac:dyDescent="0.35">
      <c r="B9" s="121" t="s">
        <v>228</v>
      </c>
      <c r="C9" s="91" t="s">
        <v>105</v>
      </c>
      <c r="D9" s="91" t="s">
        <v>106</v>
      </c>
      <c r="E9" s="91" t="s">
        <v>107</v>
      </c>
      <c r="F9" s="91" t="s">
        <v>108</v>
      </c>
      <c r="G9" s="91" t="s">
        <v>109</v>
      </c>
      <c r="H9" s="91" t="s">
        <v>110</v>
      </c>
      <c r="I9" s="110" t="s">
        <v>74</v>
      </c>
    </row>
    <row r="10" spans="2:30" x14ac:dyDescent="0.35">
      <c r="B10" s="103" t="s">
        <v>223</v>
      </c>
      <c r="C10" s="113">
        <f>Results!D81</f>
        <v>0</v>
      </c>
      <c r="D10" s="113">
        <f>Results!E81</f>
        <v>0</v>
      </c>
      <c r="E10" s="113">
        <f>Results!F81</f>
        <v>0</v>
      </c>
      <c r="F10" s="113">
        <f>Results!G81</f>
        <v>0</v>
      </c>
      <c r="G10" s="113">
        <f>Results!H81</f>
        <v>0</v>
      </c>
      <c r="H10" s="113">
        <f>Results!I81</f>
        <v>0</v>
      </c>
      <c r="I10" s="113">
        <f>Results!J81</f>
        <v>0</v>
      </c>
    </row>
    <row r="11" spans="2:30" x14ac:dyDescent="0.35">
      <c r="B11" s="103" t="s">
        <v>224</v>
      </c>
      <c r="C11" s="113">
        <f>Results!D82</f>
        <v>0</v>
      </c>
      <c r="D11" s="113">
        <f>Results!E82</f>
        <v>0</v>
      </c>
      <c r="E11" s="113">
        <f>Results!F82</f>
        <v>0</v>
      </c>
      <c r="F11" s="113">
        <f>Results!G82</f>
        <v>0</v>
      </c>
      <c r="G11" s="113">
        <f>Results!H82</f>
        <v>0</v>
      </c>
      <c r="H11" s="113">
        <f>Results!I82</f>
        <v>0</v>
      </c>
      <c r="I11" s="113">
        <f>Results!J82</f>
        <v>0</v>
      </c>
    </row>
    <row r="12" spans="2:30" x14ac:dyDescent="0.35">
      <c r="B12" s="103" t="s">
        <v>225</v>
      </c>
      <c r="C12" s="113">
        <f>Results!D83</f>
        <v>0</v>
      </c>
      <c r="D12" s="113">
        <f>Results!E83</f>
        <v>0</v>
      </c>
      <c r="E12" s="113">
        <f>Results!F83</f>
        <v>0</v>
      </c>
      <c r="F12" s="113">
        <f>Results!G83</f>
        <v>0</v>
      </c>
      <c r="G12" s="113">
        <f>Results!H83</f>
        <v>0</v>
      </c>
      <c r="H12" s="113">
        <f>Results!I83</f>
        <v>0</v>
      </c>
      <c r="I12" s="113">
        <f>Results!J83</f>
        <v>0</v>
      </c>
    </row>
    <row r="13" spans="2:30" x14ac:dyDescent="0.35">
      <c r="B13" s="103" t="s">
        <v>226</v>
      </c>
      <c r="C13" s="113">
        <f>Results!D84</f>
        <v>0</v>
      </c>
      <c r="D13" s="113">
        <f>Results!E84</f>
        <v>0</v>
      </c>
      <c r="E13" s="113">
        <f>Results!F84</f>
        <v>0</v>
      </c>
      <c r="F13" s="113">
        <f>Results!G84</f>
        <v>0</v>
      </c>
      <c r="G13" s="113">
        <f>Results!H84</f>
        <v>0</v>
      </c>
      <c r="H13" s="113">
        <f>Results!I84</f>
        <v>0</v>
      </c>
      <c r="I13" s="113">
        <f>Results!J84</f>
        <v>0</v>
      </c>
    </row>
    <row r="14" spans="2:30" x14ac:dyDescent="0.35">
      <c r="B14" s="110" t="s">
        <v>74</v>
      </c>
      <c r="C14" s="113">
        <f>Results!D85</f>
        <v>0</v>
      </c>
      <c r="D14" s="113">
        <f>Results!E85</f>
        <v>0</v>
      </c>
      <c r="E14" s="113">
        <f>Results!F85</f>
        <v>0</v>
      </c>
      <c r="F14" s="113">
        <f>Results!G85</f>
        <v>0</v>
      </c>
      <c r="G14" s="113">
        <f>Results!H85</f>
        <v>0</v>
      </c>
      <c r="H14" s="113">
        <f>Results!I85</f>
        <v>0</v>
      </c>
      <c r="I14" s="113">
        <f>Results!J85</f>
        <v>0</v>
      </c>
    </row>
    <row r="16" spans="2:30" ht="20.5" x14ac:dyDescent="0.35">
      <c r="B16" s="160" t="s">
        <v>229</v>
      </c>
      <c r="C16" s="159"/>
      <c r="D16" s="159"/>
      <c r="E16" s="159"/>
      <c r="F16" s="159"/>
      <c r="G16" s="159"/>
      <c r="H16" s="159"/>
      <c r="I16" s="159"/>
    </row>
    <row r="18" spans="2:9" x14ac:dyDescent="0.35">
      <c r="B18" s="45" t="s">
        <v>495</v>
      </c>
    </row>
    <row r="22" spans="2:9" x14ac:dyDescent="0.35">
      <c r="B22" s="121" t="s">
        <v>229</v>
      </c>
      <c r="C22" s="91" t="s">
        <v>105</v>
      </c>
      <c r="D22" s="91" t="s">
        <v>106</v>
      </c>
      <c r="E22" s="91" t="s">
        <v>107</v>
      </c>
      <c r="F22" s="91" t="s">
        <v>108</v>
      </c>
      <c r="G22" s="91" t="s">
        <v>109</v>
      </c>
      <c r="H22" s="91" t="s">
        <v>110</v>
      </c>
      <c r="I22" s="110" t="s">
        <v>74</v>
      </c>
    </row>
    <row r="23" spans="2:9" x14ac:dyDescent="0.35">
      <c r="B23" s="103" t="s">
        <v>223</v>
      </c>
      <c r="C23" s="113">
        <v>0</v>
      </c>
      <c r="D23" s="113">
        <v>0</v>
      </c>
      <c r="E23" s="113">
        <v>0</v>
      </c>
      <c r="F23" s="113">
        <v>0</v>
      </c>
      <c r="G23" s="113">
        <v>0</v>
      </c>
      <c r="H23" s="113">
        <v>0</v>
      </c>
      <c r="I23" s="113">
        <v>0</v>
      </c>
    </row>
    <row r="24" spans="2:9" x14ac:dyDescent="0.35">
      <c r="B24" s="103" t="s">
        <v>224</v>
      </c>
      <c r="C24" s="113">
        <v>0</v>
      </c>
      <c r="D24" s="113">
        <v>0</v>
      </c>
      <c r="E24" s="113">
        <v>0</v>
      </c>
      <c r="F24" s="113">
        <v>0</v>
      </c>
      <c r="G24" s="113">
        <v>0</v>
      </c>
      <c r="H24" s="113">
        <v>0</v>
      </c>
      <c r="I24" s="113">
        <v>0</v>
      </c>
    </row>
    <row r="25" spans="2:9" x14ac:dyDescent="0.35">
      <c r="B25" s="103" t="s">
        <v>225</v>
      </c>
      <c r="C25" s="113">
        <v>0</v>
      </c>
      <c r="D25" s="113">
        <v>0</v>
      </c>
      <c r="E25" s="113">
        <v>0</v>
      </c>
      <c r="F25" s="113">
        <v>0</v>
      </c>
      <c r="G25" s="113">
        <v>0</v>
      </c>
      <c r="H25" s="113">
        <v>0</v>
      </c>
      <c r="I25" s="113">
        <v>0</v>
      </c>
    </row>
    <row r="26" spans="2:9" x14ac:dyDescent="0.35">
      <c r="B26" s="103" t="s">
        <v>226</v>
      </c>
      <c r="C26" s="113">
        <v>0</v>
      </c>
      <c r="D26" s="113">
        <v>0</v>
      </c>
      <c r="E26" s="113">
        <v>0</v>
      </c>
      <c r="F26" s="113">
        <v>0</v>
      </c>
      <c r="G26" s="113">
        <v>0</v>
      </c>
      <c r="H26" s="113">
        <v>0</v>
      </c>
      <c r="I26" s="113">
        <v>0</v>
      </c>
    </row>
    <row r="27" spans="2:9" x14ac:dyDescent="0.35">
      <c r="B27" s="110" t="s">
        <v>74</v>
      </c>
      <c r="C27" s="113">
        <v>0</v>
      </c>
      <c r="D27" s="113">
        <v>0</v>
      </c>
      <c r="E27" s="113">
        <v>0</v>
      </c>
      <c r="F27" s="113">
        <v>0</v>
      </c>
      <c r="G27" s="113">
        <v>0</v>
      </c>
      <c r="H27" s="113">
        <v>0</v>
      </c>
      <c r="I27" s="113">
        <v>0</v>
      </c>
    </row>
    <row r="29" spans="2:9" ht="30.75" customHeight="1" x14ac:dyDescent="0.35">
      <c r="B29" s="160" t="s">
        <v>230</v>
      </c>
      <c r="C29" s="159"/>
      <c r="D29" s="159"/>
      <c r="E29" s="159"/>
      <c r="F29" s="159"/>
      <c r="G29" s="159"/>
      <c r="H29" s="159"/>
      <c r="I29" s="159"/>
    </row>
    <row r="31" spans="2:9" x14ac:dyDescent="0.35">
      <c r="B31" s="43" t="s">
        <v>496</v>
      </c>
    </row>
    <row r="32" spans="2:9" x14ac:dyDescent="0.35">
      <c r="B32" s="43" t="s">
        <v>231</v>
      </c>
    </row>
    <row r="34" spans="2:6" x14ac:dyDescent="0.35">
      <c r="B34" s="43" t="s">
        <v>232</v>
      </c>
      <c r="D34" s="43" t="s">
        <v>233</v>
      </c>
      <c r="E34" s="43" t="s">
        <v>234</v>
      </c>
      <c r="F34" s="43" t="s">
        <v>235</v>
      </c>
    </row>
    <row r="36" spans="2:6" x14ac:dyDescent="0.35">
      <c r="B36" s="293"/>
      <c r="D36" s="293"/>
      <c r="E36" s="293"/>
      <c r="F36" s="293"/>
    </row>
    <row r="37" spans="2:6" x14ac:dyDescent="0.35">
      <c r="B37" s="293"/>
      <c r="D37" s="293"/>
      <c r="E37" s="293"/>
      <c r="F37" s="293"/>
    </row>
    <row r="38" spans="2:6" x14ac:dyDescent="0.35">
      <c r="B38" s="293"/>
      <c r="D38" s="293"/>
      <c r="E38" s="293"/>
      <c r="F38" s="293"/>
    </row>
    <row r="39" spans="2:6" x14ac:dyDescent="0.35">
      <c r="B39" s="293"/>
      <c r="D39" s="293"/>
      <c r="E39" s="293"/>
      <c r="F39" s="293"/>
    </row>
    <row r="40" spans="2:6" x14ac:dyDescent="0.35">
      <c r="B40" s="293"/>
      <c r="D40" s="293"/>
      <c r="E40" s="293"/>
      <c r="F40" s="293"/>
    </row>
    <row r="41" spans="2:6" x14ac:dyDescent="0.35">
      <c r="B41" s="293"/>
      <c r="D41" s="293"/>
      <c r="E41" s="293"/>
      <c r="F41" s="293"/>
    </row>
    <row r="42" spans="2:6" x14ac:dyDescent="0.35">
      <c r="B42" s="293"/>
      <c r="D42" s="293"/>
      <c r="E42" s="293"/>
      <c r="F42" s="293"/>
    </row>
    <row r="43" spans="2:6" x14ac:dyDescent="0.35">
      <c r="B43" s="293"/>
      <c r="D43" s="293"/>
      <c r="E43" s="293"/>
      <c r="F43" s="293"/>
    </row>
    <row r="45" spans="2:6" x14ac:dyDescent="0.35">
      <c r="B45" s="43" t="s">
        <v>497</v>
      </c>
    </row>
    <row r="49" spans="2:10" x14ac:dyDescent="0.35">
      <c r="B49" s="121" t="s">
        <v>236</v>
      </c>
      <c r="C49" s="91" t="s">
        <v>105</v>
      </c>
      <c r="D49" s="91" t="s">
        <v>106</v>
      </c>
      <c r="E49" s="91" t="s">
        <v>107</v>
      </c>
      <c r="F49" s="91" t="s">
        <v>108</v>
      </c>
      <c r="G49" s="91" t="s">
        <v>109</v>
      </c>
      <c r="H49" s="91" t="s">
        <v>110</v>
      </c>
      <c r="I49" s="110" t="s">
        <v>74</v>
      </c>
    </row>
    <row r="50" spans="2:10" x14ac:dyDescent="0.35">
      <c r="B50" s="103" t="s">
        <v>223</v>
      </c>
      <c r="C50" s="113">
        <v>0</v>
      </c>
      <c r="D50" s="113">
        <v>0</v>
      </c>
      <c r="E50" s="113">
        <v>0</v>
      </c>
      <c r="F50" s="113">
        <v>0</v>
      </c>
      <c r="G50" s="113">
        <v>0</v>
      </c>
      <c r="H50" s="113">
        <v>0</v>
      </c>
      <c r="I50" s="113">
        <v>0</v>
      </c>
    </row>
    <row r="51" spans="2:10" x14ac:dyDescent="0.35">
      <c r="B51" s="103" t="s">
        <v>224</v>
      </c>
      <c r="C51" s="113">
        <v>0</v>
      </c>
      <c r="D51" s="113">
        <v>0</v>
      </c>
      <c r="E51" s="113">
        <v>0</v>
      </c>
      <c r="F51" s="113">
        <v>0</v>
      </c>
      <c r="G51" s="113">
        <v>0</v>
      </c>
      <c r="H51" s="113">
        <v>0</v>
      </c>
      <c r="I51" s="113">
        <v>0</v>
      </c>
    </row>
    <row r="52" spans="2:10" x14ac:dyDescent="0.35">
      <c r="B52" s="103" t="s">
        <v>225</v>
      </c>
      <c r="C52" s="113">
        <v>0</v>
      </c>
      <c r="D52" s="113">
        <v>0</v>
      </c>
      <c r="E52" s="113">
        <v>0</v>
      </c>
      <c r="F52" s="113">
        <v>0</v>
      </c>
      <c r="G52" s="113">
        <v>0</v>
      </c>
      <c r="H52" s="113">
        <v>0</v>
      </c>
      <c r="I52" s="113">
        <v>0</v>
      </c>
    </row>
    <row r="53" spans="2:10" x14ac:dyDescent="0.35">
      <c r="B53" s="103" t="s">
        <v>226</v>
      </c>
      <c r="C53" s="113">
        <v>0</v>
      </c>
      <c r="D53" s="113">
        <v>0</v>
      </c>
      <c r="E53" s="113">
        <v>0</v>
      </c>
      <c r="F53" s="113">
        <v>0</v>
      </c>
      <c r="G53" s="113">
        <v>0</v>
      </c>
      <c r="H53" s="113">
        <v>0</v>
      </c>
      <c r="I53" s="113">
        <v>0</v>
      </c>
    </row>
    <row r="54" spans="2:10" x14ac:dyDescent="0.35">
      <c r="B54" s="110" t="s">
        <v>74</v>
      </c>
      <c r="C54" s="113">
        <v>0</v>
      </c>
      <c r="D54" s="113">
        <v>0</v>
      </c>
      <c r="E54" s="113">
        <v>0</v>
      </c>
      <c r="F54" s="113">
        <v>0</v>
      </c>
      <c r="G54" s="113">
        <v>0</v>
      </c>
      <c r="H54" s="113">
        <v>0</v>
      </c>
      <c r="I54" s="113">
        <v>0</v>
      </c>
    </row>
    <row r="56" spans="2:10" x14ac:dyDescent="0.35">
      <c r="B56" s="121" t="s">
        <v>237</v>
      </c>
      <c r="C56" s="91" t="s">
        <v>105</v>
      </c>
      <c r="D56" s="91" t="s">
        <v>106</v>
      </c>
      <c r="E56" s="91" t="s">
        <v>107</v>
      </c>
      <c r="F56" s="91" t="s">
        <v>108</v>
      </c>
      <c r="G56" s="91" t="s">
        <v>109</v>
      </c>
      <c r="H56" s="91" t="s">
        <v>110</v>
      </c>
      <c r="I56" s="110" t="s">
        <v>74</v>
      </c>
    </row>
    <row r="57" spans="2:10" x14ac:dyDescent="0.35">
      <c r="B57" s="103" t="s">
        <v>223</v>
      </c>
      <c r="C57" s="113" cm="1">
        <f t="array" ref="C57:I61">SA_1-Base_Case_Summary</f>
        <v>0</v>
      </c>
      <c r="D57" s="113">
        <v>0</v>
      </c>
      <c r="E57" s="113">
        <v>0</v>
      </c>
      <c r="F57" s="113">
        <v>0</v>
      </c>
      <c r="G57" s="113">
        <v>0</v>
      </c>
      <c r="H57" s="113">
        <v>0</v>
      </c>
      <c r="I57" s="113">
        <v>0</v>
      </c>
      <c r="J57" s="158"/>
    </row>
    <row r="58" spans="2:10" x14ac:dyDescent="0.35">
      <c r="B58" s="103" t="s">
        <v>224</v>
      </c>
      <c r="C58" s="113">
        <v>0</v>
      </c>
      <c r="D58" s="113">
        <v>0</v>
      </c>
      <c r="E58" s="113">
        <v>0</v>
      </c>
      <c r="F58" s="113">
        <v>0</v>
      </c>
      <c r="G58" s="113">
        <v>0</v>
      </c>
      <c r="H58" s="113">
        <v>0</v>
      </c>
      <c r="I58" s="113">
        <v>0</v>
      </c>
      <c r="J58" s="158"/>
    </row>
    <row r="59" spans="2:10" x14ac:dyDescent="0.35">
      <c r="B59" s="103" t="s">
        <v>225</v>
      </c>
      <c r="C59" s="113">
        <v>0</v>
      </c>
      <c r="D59" s="113">
        <v>0</v>
      </c>
      <c r="E59" s="113">
        <v>0</v>
      </c>
      <c r="F59" s="113">
        <v>0</v>
      </c>
      <c r="G59" s="113">
        <v>0</v>
      </c>
      <c r="H59" s="113">
        <v>0</v>
      </c>
      <c r="I59" s="113">
        <v>0</v>
      </c>
      <c r="J59" s="158"/>
    </row>
    <row r="60" spans="2:10" x14ac:dyDescent="0.35">
      <c r="B60" s="103" t="s">
        <v>226</v>
      </c>
      <c r="C60" s="113">
        <v>0</v>
      </c>
      <c r="D60" s="113">
        <v>0</v>
      </c>
      <c r="E60" s="113">
        <v>0</v>
      </c>
      <c r="F60" s="113">
        <v>0</v>
      </c>
      <c r="G60" s="113">
        <v>0</v>
      </c>
      <c r="H60" s="113">
        <v>0</v>
      </c>
      <c r="I60" s="113">
        <v>0</v>
      </c>
      <c r="J60" s="158"/>
    </row>
    <row r="61" spans="2:10" x14ac:dyDescent="0.35">
      <c r="B61" s="110" t="s">
        <v>74</v>
      </c>
      <c r="C61" s="113">
        <v>0</v>
      </c>
      <c r="D61" s="113">
        <v>0</v>
      </c>
      <c r="E61" s="113">
        <v>0</v>
      </c>
      <c r="F61" s="113">
        <v>0</v>
      </c>
      <c r="G61" s="113">
        <v>0</v>
      </c>
      <c r="H61" s="113">
        <v>0</v>
      </c>
      <c r="I61" s="113">
        <v>0</v>
      </c>
      <c r="J61" s="158"/>
    </row>
    <row r="64" spans="2:10" ht="30.75" customHeight="1" x14ac:dyDescent="0.35">
      <c r="B64" s="160" t="s">
        <v>238</v>
      </c>
      <c r="C64" s="159"/>
      <c r="D64" s="159"/>
      <c r="E64" s="159"/>
      <c r="F64" s="159"/>
      <c r="G64" s="159"/>
      <c r="H64" s="159"/>
      <c r="I64" s="159"/>
    </row>
    <row r="66" spans="2:9" x14ac:dyDescent="0.35">
      <c r="B66" s="43" t="s">
        <v>496</v>
      </c>
    </row>
    <row r="67" spans="2:9" x14ac:dyDescent="0.35">
      <c r="B67" s="43" t="s">
        <v>231</v>
      </c>
    </row>
    <row r="69" spans="2:9" x14ac:dyDescent="0.35">
      <c r="B69" s="43" t="s">
        <v>232</v>
      </c>
      <c r="D69" s="43" t="s">
        <v>233</v>
      </c>
      <c r="E69" s="43" t="s">
        <v>234</v>
      </c>
      <c r="F69" s="43" t="s">
        <v>235</v>
      </c>
    </row>
    <row r="71" spans="2:9" x14ac:dyDescent="0.35">
      <c r="B71" s="293"/>
      <c r="D71" s="293"/>
      <c r="E71" s="293"/>
      <c r="F71" s="293"/>
    </row>
    <row r="72" spans="2:9" x14ac:dyDescent="0.35">
      <c r="B72" s="293"/>
      <c r="D72" s="293"/>
      <c r="E72" s="293"/>
      <c r="F72" s="293"/>
    </row>
    <row r="73" spans="2:9" x14ac:dyDescent="0.35">
      <c r="B73" s="293"/>
      <c r="D73" s="293"/>
      <c r="E73" s="293"/>
      <c r="F73" s="293"/>
    </row>
    <row r="74" spans="2:9" x14ac:dyDescent="0.35">
      <c r="B74" s="293"/>
      <c r="D74" s="293"/>
      <c r="E74" s="293"/>
      <c r="F74" s="293"/>
    </row>
    <row r="76" spans="2:9" x14ac:dyDescent="0.35">
      <c r="B76" s="43" t="s">
        <v>497</v>
      </c>
    </row>
    <row r="80" spans="2:9" x14ac:dyDescent="0.35">
      <c r="B80" s="121" t="s">
        <v>239</v>
      </c>
      <c r="C80" s="91" t="s">
        <v>105</v>
      </c>
      <c r="D80" s="91" t="s">
        <v>106</v>
      </c>
      <c r="E80" s="91" t="s">
        <v>107</v>
      </c>
      <c r="F80" s="91" t="s">
        <v>108</v>
      </c>
      <c r="G80" s="91" t="s">
        <v>109</v>
      </c>
      <c r="H80" s="91" t="s">
        <v>110</v>
      </c>
      <c r="I80" s="110" t="s">
        <v>74</v>
      </c>
    </row>
    <row r="81" spans="2:9" x14ac:dyDescent="0.35">
      <c r="B81" s="103" t="s">
        <v>223</v>
      </c>
      <c r="C81" s="113">
        <v>0</v>
      </c>
      <c r="D81" s="113">
        <v>0</v>
      </c>
      <c r="E81" s="113">
        <v>0</v>
      </c>
      <c r="F81" s="113">
        <v>0</v>
      </c>
      <c r="G81" s="113">
        <v>0</v>
      </c>
      <c r="H81" s="113">
        <v>0</v>
      </c>
      <c r="I81" s="113">
        <v>0</v>
      </c>
    </row>
    <row r="82" spans="2:9" x14ac:dyDescent="0.35">
      <c r="B82" s="103" t="s">
        <v>224</v>
      </c>
      <c r="C82" s="113">
        <v>0</v>
      </c>
      <c r="D82" s="113">
        <v>0</v>
      </c>
      <c r="E82" s="113">
        <v>0</v>
      </c>
      <c r="F82" s="113">
        <v>0</v>
      </c>
      <c r="G82" s="113">
        <v>0</v>
      </c>
      <c r="H82" s="113">
        <v>0</v>
      </c>
      <c r="I82" s="113">
        <v>0</v>
      </c>
    </row>
    <row r="83" spans="2:9" x14ac:dyDescent="0.35">
      <c r="B83" s="103" t="s">
        <v>225</v>
      </c>
      <c r="C83" s="113">
        <v>0</v>
      </c>
      <c r="D83" s="113">
        <v>0</v>
      </c>
      <c r="E83" s="113">
        <v>0</v>
      </c>
      <c r="F83" s="113">
        <v>0</v>
      </c>
      <c r="G83" s="113">
        <v>0</v>
      </c>
      <c r="H83" s="113">
        <v>0</v>
      </c>
      <c r="I83" s="113">
        <v>0</v>
      </c>
    </row>
    <row r="84" spans="2:9" x14ac:dyDescent="0.35">
      <c r="B84" s="103" t="s">
        <v>226</v>
      </c>
      <c r="C84" s="113">
        <v>0</v>
      </c>
      <c r="D84" s="113">
        <v>0</v>
      </c>
      <c r="E84" s="113">
        <v>0</v>
      </c>
      <c r="F84" s="113">
        <v>0</v>
      </c>
      <c r="G84" s="113">
        <v>0</v>
      </c>
      <c r="H84" s="113">
        <v>0</v>
      </c>
      <c r="I84" s="113">
        <v>0</v>
      </c>
    </row>
    <row r="85" spans="2:9" x14ac:dyDescent="0.35">
      <c r="B85" s="110" t="s">
        <v>74</v>
      </c>
      <c r="C85" s="113">
        <v>0</v>
      </c>
      <c r="D85" s="113">
        <v>0</v>
      </c>
      <c r="E85" s="113">
        <v>0</v>
      </c>
      <c r="F85" s="113">
        <v>0</v>
      </c>
      <c r="G85" s="113">
        <v>0</v>
      </c>
      <c r="H85" s="113">
        <v>0</v>
      </c>
      <c r="I85" s="113">
        <v>0</v>
      </c>
    </row>
    <row r="87" spans="2:9" x14ac:dyDescent="0.35">
      <c r="B87" s="121" t="s">
        <v>237</v>
      </c>
      <c r="C87" s="91" t="s">
        <v>105</v>
      </c>
      <c r="D87" s="91" t="s">
        <v>106</v>
      </c>
      <c r="E87" s="91" t="s">
        <v>107</v>
      </c>
      <c r="F87" s="91" t="s">
        <v>108</v>
      </c>
      <c r="G87" s="91" t="s">
        <v>109</v>
      </c>
      <c r="H87" s="91" t="s">
        <v>110</v>
      </c>
      <c r="I87" s="110" t="s">
        <v>74</v>
      </c>
    </row>
    <row r="88" spans="2:9" x14ac:dyDescent="0.35">
      <c r="B88" s="103" t="s">
        <v>223</v>
      </c>
      <c r="C88" s="113" cm="1">
        <f t="array" ref="C88:I92">SA_2-Base_Case_Summary</f>
        <v>0</v>
      </c>
      <c r="D88" s="113">
        <v>0</v>
      </c>
      <c r="E88" s="113">
        <v>0</v>
      </c>
      <c r="F88" s="113">
        <v>0</v>
      </c>
      <c r="G88" s="113">
        <v>0</v>
      </c>
      <c r="H88" s="113">
        <v>0</v>
      </c>
      <c r="I88" s="113">
        <v>0</v>
      </c>
    </row>
    <row r="89" spans="2:9" x14ac:dyDescent="0.35">
      <c r="B89" s="103" t="s">
        <v>224</v>
      </c>
      <c r="C89" s="113">
        <v>0</v>
      </c>
      <c r="D89" s="113">
        <v>0</v>
      </c>
      <c r="E89" s="113">
        <v>0</v>
      </c>
      <c r="F89" s="113">
        <v>0</v>
      </c>
      <c r="G89" s="113">
        <v>0</v>
      </c>
      <c r="H89" s="113">
        <v>0</v>
      </c>
      <c r="I89" s="113">
        <v>0</v>
      </c>
    </row>
    <row r="90" spans="2:9" x14ac:dyDescent="0.35">
      <c r="B90" s="103" t="s">
        <v>225</v>
      </c>
      <c r="C90" s="113">
        <v>0</v>
      </c>
      <c r="D90" s="113">
        <v>0</v>
      </c>
      <c r="E90" s="113">
        <v>0</v>
      </c>
      <c r="F90" s="113">
        <v>0</v>
      </c>
      <c r="G90" s="113">
        <v>0</v>
      </c>
      <c r="H90" s="113">
        <v>0</v>
      </c>
      <c r="I90" s="113">
        <v>0</v>
      </c>
    </row>
    <row r="91" spans="2:9" x14ac:dyDescent="0.35">
      <c r="B91" s="103" t="s">
        <v>226</v>
      </c>
      <c r="C91" s="113">
        <v>0</v>
      </c>
      <c r="D91" s="113">
        <v>0</v>
      </c>
      <c r="E91" s="113">
        <v>0</v>
      </c>
      <c r="F91" s="113">
        <v>0</v>
      </c>
      <c r="G91" s="113">
        <v>0</v>
      </c>
      <c r="H91" s="113">
        <v>0</v>
      </c>
      <c r="I91" s="113">
        <v>0</v>
      </c>
    </row>
    <row r="92" spans="2:9" x14ac:dyDescent="0.35">
      <c r="B92" s="110" t="s">
        <v>74</v>
      </c>
      <c r="C92" s="113">
        <v>0</v>
      </c>
      <c r="D92" s="113">
        <v>0</v>
      </c>
      <c r="E92" s="113">
        <v>0</v>
      </c>
      <c r="F92" s="113">
        <v>0</v>
      </c>
      <c r="G92" s="113">
        <v>0</v>
      </c>
      <c r="H92" s="113">
        <v>0</v>
      </c>
      <c r="I92" s="113">
        <v>0</v>
      </c>
    </row>
    <row r="95" spans="2:9" ht="30.75" customHeight="1" x14ac:dyDescent="0.35">
      <c r="B95" s="160" t="s">
        <v>240</v>
      </c>
      <c r="C95" s="159"/>
      <c r="D95" s="159"/>
      <c r="E95" s="159"/>
      <c r="F95" s="159"/>
      <c r="G95" s="159"/>
      <c r="H95" s="159"/>
      <c r="I95" s="159"/>
    </row>
    <row r="97" spans="2:9" x14ac:dyDescent="0.35">
      <c r="B97" s="43" t="s">
        <v>496</v>
      </c>
    </row>
    <row r="98" spans="2:9" x14ac:dyDescent="0.35">
      <c r="B98" s="43" t="s">
        <v>231</v>
      </c>
    </row>
    <row r="100" spans="2:9" x14ac:dyDescent="0.35">
      <c r="B100" s="43" t="s">
        <v>232</v>
      </c>
      <c r="D100" s="43" t="s">
        <v>233</v>
      </c>
      <c r="E100" s="43" t="s">
        <v>234</v>
      </c>
      <c r="F100" s="43" t="s">
        <v>235</v>
      </c>
    </row>
    <row r="102" spans="2:9" x14ac:dyDescent="0.35">
      <c r="B102" s="293"/>
      <c r="D102" s="293"/>
      <c r="E102" s="293"/>
      <c r="F102" s="293"/>
    </row>
    <row r="103" spans="2:9" x14ac:dyDescent="0.35">
      <c r="B103" s="293"/>
      <c r="D103" s="293"/>
      <c r="E103" s="293"/>
      <c r="F103" s="293"/>
    </row>
    <row r="104" spans="2:9" x14ac:dyDescent="0.35">
      <c r="B104" s="293"/>
      <c r="D104" s="293"/>
      <c r="E104" s="293"/>
      <c r="F104" s="293"/>
    </row>
    <row r="105" spans="2:9" x14ac:dyDescent="0.35">
      <c r="B105" s="293"/>
      <c r="D105" s="293"/>
      <c r="E105" s="293"/>
      <c r="F105" s="293"/>
    </row>
    <row r="107" spans="2:9" x14ac:dyDescent="0.35">
      <c r="B107" s="43" t="s">
        <v>497</v>
      </c>
    </row>
    <row r="111" spans="2:9" x14ac:dyDescent="0.35">
      <c r="B111" s="121" t="s">
        <v>241</v>
      </c>
      <c r="C111" s="91" t="s">
        <v>105</v>
      </c>
      <c r="D111" s="91" t="s">
        <v>106</v>
      </c>
      <c r="E111" s="91" t="s">
        <v>107</v>
      </c>
      <c r="F111" s="91" t="s">
        <v>108</v>
      </c>
      <c r="G111" s="91" t="s">
        <v>109</v>
      </c>
      <c r="H111" s="91" t="s">
        <v>110</v>
      </c>
      <c r="I111" s="110" t="s">
        <v>74</v>
      </c>
    </row>
    <row r="112" spans="2:9" x14ac:dyDescent="0.35">
      <c r="B112" s="103" t="s">
        <v>223</v>
      </c>
      <c r="C112" s="113">
        <v>0</v>
      </c>
      <c r="D112" s="113">
        <v>0</v>
      </c>
      <c r="E112" s="113">
        <v>0</v>
      </c>
      <c r="F112" s="113">
        <v>0</v>
      </c>
      <c r="G112" s="113">
        <v>0</v>
      </c>
      <c r="H112" s="113">
        <v>0</v>
      </c>
      <c r="I112" s="113">
        <v>0</v>
      </c>
    </row>
    <row r="113" spans="2:9" x14ac:dyDescent="0.35">
      <c r="B113" s="103" t="s">
        <v>224</v>
      </c>
      <c r="C113" s="113">
        <v>0</v>
      </c>
      <c r="D113" s="113">
        <v>0</v>
      </c>
      <c r="E113" s="113">
        <v>0</v>
      </c>
      <c r="F113" s="113">
        <v>0</v>
      </c>
      <c r="G113" s="113">
        <v>0</v>
      </c>
      <c r="H113" s="113">
        <v>0</v>
      </c>
      <c r="I113" s="113">
        <v>0</v>
      </c>
    </row>
    <row r="114" spans="2:9" x14ac:dyDescent="0.35">
      <c r="B114" s="103" t="s">
        <v>225</v>
      </c>
      <c r="C114" s="113">
        <v>0</v>
      </c>
      <c r="D114" s="113">
        <v>0</v>
      </c>
      <c r="E114" s="113">
        <v>0</v>
      </c>
      <c r="F114" s="113">
        <v>0</v>
      </c>
      <c r="G114" s="113">
        <v>0</v>
      </c>
      <c r="H114" s="113">
        <v>0</v>
      </c>
      <c r="I114" s="113">
        <v>0</v>
      </c>
    </row>
    <row r="115" spans="2:9" x14ac:dyDescent="0.35">
      <c r="B115" s="103" t="s">
        <v>226</v>
      </c>
      <c r="C115" s="113">
        <v>0</v>
      </c>
      <c r="D115" s="113">
        <v>0</v>
      </c>
      <c r="E115" s="113">
        <v>0</v>
      </c>
      <c r="F115" s="113">
        <v>0</v>
      </c>
      <c r="G115" s="113">
        <v>0</v>
      </c>
      <c r="H115" s="113">
        <v>0</v>
      </c>
      <c r="I115" s="113">
        <v>0</v>
      </c>
    </row>
    <row r="116" spans="2:9" x14ac:dyDescent="0.35">
      <c r="B116" s="110" t="s">
        <v>74</v>
      </c>
      <c r="C116" s="113">
        <v>0</v>
      </c>
      <c r="D116" s="113">
        <v>0</v>
      </c>
      <c r="E116" s="113">
        <v>0</v>
      </c>
      <c r="F116" s="113">
        <v>0</v>
      </c>
      <c r="G116" s="113">
        <v>0</v>
      </c>
      <c r="H116" s="113">
        <v>0</v>
      </c>
      <c r="I116" s="113">
        <v>0</v>
      </c>
    </row>
    <row r="118" spans="2:9" x14ac:dyDescent="0.35">
      <c r="B118" s="121" t="s">
        <v>237</v>
      </c>
      <c r="C118" s="91" t="s">
        <v>105</v>
      </c>
      <c r="D118" s="91" t="s">
        <v>106</v>
      </c>
      <c r="E118" s="91" t="s">
        <v>107</v>
      </c>
      <c r="F118" s="91" t="s">
        <v>108</v>
      </c>
      <c r="G118" s="91" t="s">
        <v>109</v>
      </c>
      <c r="H118" s="91" t="s">
        <v>110</v>
      </c>
      <c r="I118" s="110" t="s">
        <v>74</v>
      </c>
    </row>
    <row r="119" spans="2:9" x14ac:dyDescent="0.35">
      <c r="B119" s="103" t="s">
        <v>223</v>
      </c>
      <c r="C119" s="113" cm="1">
        <f t="array" ref="C119:I123">SA_3-Base_Case_Summary</f>
        <v>0</v>
      </c>
      <c r="D119" s="113">
        <v>0</v>
      </c>
      <c r="E119" s="113">
        <v>0</v>
      </c>
      <c r="F119" s="113">
        <v>0</v>
      </c>
      <c r="G119" s="113">
        <v>0</v>
      </c>
      <c r="H119" s="113">
        <v>0</v>
      </c>
      <c r="I119" s="113">
        <v>0</v>
      </c>
    </row>
    <row r="120" spans="2:9" x14ac:dyDescent="0.35">
      <c r="B120" s="103" t="s">
        <v>224</v>
      </c>
      <c r="C120" s="113">
        <v>0</v>
      </c>
      <c r="D120" s="113">
        <v>0</v>
      </c>
      <c r="E120" s="113">
        <v>0</v>
      </c>
      <c r="F120" s="113">
        <v>0</v>
      </c>
      <c r="G120" s="113">
        <v>0</v>
      </c>
      <c r="H120" s="113">
        <v>0</v>
      </c>
      <c r="I120" s="113">
        <v>0</v>
      </c>
    </row>
    <row r="121" spans="2:9" x14ac:dyDescent="0.35">
      <c r="B121" s="103" t="s">
        <v>225</v>
      </c>
      <c r="C121" s="113">
        <v>0</v>
      </c>
      <c r="D121" s="113">
        <v>0</v>
      </c>
      <c r="E121" s="113">
        <v>0</v>
      </c>
      <c r="F121" s="113">
        <v>0</v>
      </c>
      <c r="G121" s="113">
        <v>0</v>
      </c>
      <c r="H121" s="113">
        <v>0</v>
      </c>
      <c r="I121" s="113">
        <v>0</v>
      </c>
    </row>
    <row r="122" spans="2:9" x14ac:dyDescent="0.35">
      <c r="B122" s="103" t="s">
        <v>226</v>
      </c>
      <c r="C122" s="113">
        <v>0</v>
      </c>
      <c r="D122" s="113">
        <v>0</v>
      </c>
      <c r="E122" s="113">
        <v>0</v>
      </c>
      <c r="F122" s="113">
        <v>0</v>
      </c>
      <c r="G122" s="113">
        <v>0</v>
      </c>
      <c r="H122" s="113">
        <v>0</v>
      </c>
      <c r="I122" s="113">
        <v>0</v>
      </c>
    </row>
    <row r="123" spans="2:9" x14ac:dyDescent="0.35">
      <c r="B123" s="110" t="s">
        <v>74</v>
      </c>
      <c r="C123" s="113">
        <v>0</v>
      </c>
      <c r="D123" s="113">
        <v>0</v>
      </c>
      <c r="E123" s="113">
        <v>0</v>
      </c>
      <c r="F123" s="113">
        <v>0</v>
      </c>
      <c r="G123" s="113">
        <v>0</v>
      </c>
      <c r="H123" s="113">
        <v>0</v>
      </c>
      <c r="I123" s="113">
        <v>0</v>
      </c>
    </row>
    <row r="125" spans="2:9" ht="30.75" customHeight="1" x14ac:dyDescent="0.35">
      <c r="B125" s="160" t="s">
        <v>242</v>
      </c>
      <c r="C125" s="159"/>
      <c r="D125" s="159"/>
      <c r="E125" s="159"/>
      <c r="F125" s="159"/>
      <c r="G125" s="159"/>
      <c r="H125" s="159"/>
      <c r="I125" s="159"/>
    </row>
    <row r="127" spans="2:9" x14ac:dyDescent="0.35">
      <c r="B127" s="43" t="s">
        <v>496</v>
      </c>
    </row>
    <row r="128" spans="2:9" x14ac:dyDescent="0.35">
      <c r="B128" s="43" t="s">
        <v>231</v>
      </c>
    </row>
    <row r="130" spans="2:9" x14ac:dyDescent="0.35">
      <c r="B130" s="43" t="s">
        <v>232</v>
      </c>
      <c r="D130" s="43" t="s">
        <v>233</v>
      </c>
      <c r="E130" s="43" t="s">
        <v>234</v>
      </c>
      <c r="F130" s="43" t="s">
        <v>235</v>
      </c>
    </row>
    <row r="132" spans="2:9" x14ac:dyDescent="0.35">
      <c r="B132" s="293"/>
      <c r="D132" s="293"/>
      <c r="E132" s="293"/>
      <c r="F132" s="293"/>
    </row>
    <row r="133" spans="2:9" x14ac:dyDescent="0.35">
      <c r="B133" s="293"/>
      <c r="D133" s="293"/>
      <c r="E133" s="293"/>
      <c r="F133" s="293"/>
    </row>
    <row r="134" spans="2:9" x14ac:dyDescent="0.35">
      <c r="B134" s="293"/>
      <c r="D134" s="293"/>
      <c r="E134" s="293"/>
      <c r="F134" s="293"/>
    </row>
    <row r="135" spans="2:9" x14ac:dyDescent="0.35">
      <c r="B135" s="293"/>
      <c r="D135" s="293"/>
      <c r="E135" s="293"/>
      <c r="F135" s="293"/>
    </row>
    <row r="137" spans="2:9" x14ac:dyDescent="0.35">
      <c r="B137" s="43" t="s">
        <v>497</v>
      </c>
    </row>
    <row r="141" spans="2:9" x14ac:dyDescent="0.35">
      <c r="B141" s="121" t="s">
        <v>243</v>
      </c>
      <c r="C141" s="91" t="s">
        <v>105</v>
      </c>
      <c r="D141" s="91" t="s">
        <v>106</v>
      </c>
      <c r="E141" s="91" t="s">
        <v>107</v>
      </c>
      <c r="F141" s="91" t="s">
        <v>108</v>
      </c>
      <c r="G141" s="91" t="s">
        <v>109</v>
      </c>
      <c r="H141" s="91" t="s">
        <v>110</v>
      </c>
      <c r="I141" s="110" t="s">
        <v>74</v>
      </c>
    </row>
    <row r="142" spans="2:9" x14ac:dyDescent="0.35">
      <c r="B142" s="103" t="s">
        <v>223</v>
      </c>
      <c r="C142" s="113">
        <v>0</v>
      </c>
      <c r="D142" s="113">
        <v>0</v>
      </c>
      <c r="E142" s="113">
        <v>0</v>
      </c>
      <c r="F142" s="113">
        <v>0</v>
      </c>
      <c r="G142" s="113">
        <v>0</v>
      </c>
      <c r="H142" s="113">
        <v>0</v>
      </c>
      <c r="I142" s="113">
        <v>0</v>
      </c>
    </row>
    <row r="143" spans="2:9" x14ac:dyDescent="0.35">
      <c r="B143" s="103" t="s">
        <v>224</v>
      </c>
      <c r="C143" s="113">
        <v>0</v>
      </c>
      <c r="D143" s="113">
        <v>0</v>
      </c>
      <c r="E143" s="113">
        <v>0</v>
      </c>
      <c r="F143" s="113">
        <v>0</v>
      </c>
      <c r="G143" s="113">
        <v>0</v>
      </c>
      <c r="H143" s="113">
        <v>0</v>
      </c>
      <c r="I143" s="113">
        <v>0</v>
      </c>
    </row>
    <row r="144" spans="2:9" x14ac:dyDescent="0.35">
      <c r="B144" s="103" t="s">
        <v>225</v>
      </c>
      <c r="C144" s="113">
        <v>0</v>
      </c>
      <c r="D144" s="113">
        <v>0</v>
      </c>
      <c r="E144" s="113">
        <v>0</v>
      </c>
      <c r="F144" s="113">
        <v>0</v>
      </c>
      <c r="G144" s="113">
        <v>0</v>
      </c>
      <c r="H144" s="113">
        <v>0</v>
      </c>
      <c r="I144" s="113">
        <v>0</v>
      </c>
    </row>
    <row r="145" spans="2:9" x14ac:dyDescent="0.35">
      <c r="B145" s="103" t="s">
        <v>226</v>
      </c>
      <c r="C145" s="113">
        <v>0</v>
      </c>
      <c r="D145" s="113">
        <v>0</v>
      </c>
      <c r="E145" s="113">
        <v>0</v>
      </c>
      <c r="F145" s="113">
        <v>0</v>
      </c>
      <c r="G145" s="113">
        <v>0</v>
      </c>
      <c r="H145" s="113">
        <v>0</v>
      </c>
      <c r="I145" s="113">
        <v>0</v>
      </c>
    </row>
    <row r="146" spans="2:9" x14ac:dyDescent="0.35">
      <c r="B146" s="110" t="s">
        <v>74</v>
      </c>
      <c r="C146" s="113">
        <v>0</v>
      </c>
      <c r="D146" s="113">
        <v>0</v>
      </c>
      <c r="E146" s="113">
        <v>0</v>
      </c>
      <c r="F146" s="113">
        <v>0</v>
      </c>
      <c r="G146" s="113">
        <v>0</v>
      </c>
      <c r="H146" s="113">
        <v>0</v>
      </c>
      <c r="I146" s="113">
        <v>0</v>
      </c>
    </row>
    <row r="148" spans="2:9" x14ac:dyDescent="0.35">
      <c r="B148" s="121" t="s">
        <v>237</v>
      </c>
      <c r="C148" s="91" t="s">
        <v>105</v>
      </c>
      <c r="D148" s="91" t="s">
        <v>106</v>
      </c>
      <c r="E148" s="91" t="s">
        <v>107</v>
      </c>
      <c r="F148" s="91" t="s">
        <v>108</v>
      </c>
      <c r="G148" s="91" t="s">
        <v>109</v>
      </c>
      <c r="H148" s="91" t="s">
        <v>110</v>
      </c>
      <c r="I148" s="110" t="s">
        <v>74</v>
      </c>
    </row>
    <row r="149" spans="2:9" x14ac:dyDescent="0.35">
      <c r="B149" s="103" t="s">
        <v>223</v>
      </c>
      <c r="C149" s="113" cm="1">
        <f t="array" ref="C149:I153">SA_4-Base_Case_Summary</f>
        <v>0</v>
      </c>
      <c r="D149" s="113">
        <v>0</v>
      </c>
      <c r="E149" s="113">
        <v>0</v>
      </c>
      <c r="F149" s="113">
        <v>0</v>
      </c>
      <c r="G149" s="113">
        <v>0</v>
      </c>
      <c r="H149" s="113">
        <v>0</v>
      </c>
      <c r="I149" s="113">
        <v>0</v>
      </c>
    </row>
    <row r="150" spans="2:9" x14ac:dyDescent="0.35">
      <c r="B150" s="103" t="s">
        <v>224</v>
      </c>
      <c r="C150" s="113">
        <v>0</v>
      </c>
      <c r="D150" s="113">
        <v>0</v>
      </c>
      <c r="E150" s="113">
        <v>0</v>
      </c>
      <c r="F150" s="113">
        <v>0</v>
      </c>
      <c r="G150" s="113">
        <v>0</v>
      </c>
      <c r="H150" s="113">
        <v>0</v>
      </c>
      <c r="I150" s="113">
        <v>0</v>
      </c>
    </row>
    <row r="151" spans="2:9" x14ac:dyDescent="0.35">
      <c r="B151" s="103" t="s">
        <v>225</v>
      </c>
      <c r="C151" s="113">
        <v>0</v>
      </c>
      <c r="D151" s="113">
        <v>0</v>
      </c>
      <c r="E151" s="113">
        <v>0</v>
      </c>
      <c r="F151" s="113">
        <v>0</v>
      </c>
      <c r="G151" s="113">
        <v>0</v>
      </c>
      <c r="H151" s="113">
        <v>0</v>
      </c>
      <c r="I151" s="113">
        <v>0</v>
      </c>
    </row>
    <row r="152" spans="2:9" x14ac:dyDescent="0.35">
      <c r="B152" s="103" t="s">
        <v>226</v>
      </c>
      <c r="C152" s="113">
        <v>0</v>
      </c>
      <c r="D152" s="113">
        <v>0</v>
      </c>
      <c r="E152" s="113">
        <v>0</v>
      </c>
      <c r="F152" s="113">
        <v>0</v>
      </c>
      <c r="G152" s="113">
        <v>0</v>
      </c>
      <c r="H152" s="113">
        <v>0</v>
      </c>
      <c r="I152" s="113">
        <v>0</v>
      </c>
    </row>
    <row r="153" spans="2:9" x14ac:dyDescent="0.35">
      <c r="B153" s="110" t="s">
        <v>74</v>
      </c>
      <c r="C153" s="113">
        <v>0</v>
      </c>
      <c r="D153" s="113">
        <v>0</v>
      </c>
      <c r="E153" s="113">
        <v>0</v>
      </c>
      <c r="F153" s="113">
        <v>0</v>
      </c>
      <c r="G153" s="113">
        <v>0</v>
      </c>
      <c r="H153" s="113">
        <v>0</v>
      </c>
      <c r="I153" s="113">
        <v>0</v>
      </c>
    </row>
    <row r="155" spans="2:9" ht="30.75" customHeight="1" x14ac:dyDescent="0.35">
      <c r="B155" s="160" t="s">
        <v>244</v>
      </c>
      <c r="C155" s="159"/>
      <c r="D155" s="159"/>
      <c r="E155" s="159"/>
      <c r="F155" s="159"/>
      <c r="G155" s="159"/>
      <c r="H155" s="159"/>
      <c r="I155" s="159"/>
    </row>
    <row r="157" spans="2:9" x14ac:dyDescent="0.35">
      <c r="B157" s="43" t="s">
        <v>496</v>
      </c>
    </row>
    <row r="158" spans="2:9" x14ac:dyDescent="0.35">
      <c r="B158" s="43" t="s">
        <v>231</v>
      </c>
    </row>
    <row r="160" spans="2:9" x14ac:dyDescent="0.35">
      <c r="B160" s="43" t="s">
        <v>232</v>
      </c>
      <c r="D160" s="43" t="s">
        <v>233</v>
      </c>
      <c r="E160" s="43" t="s">
        <v>234</v>
      </c>
      <c r="F160" s="43" t="s">
        <v>235</v>
      </c>
    </row>
    <row r="162" spans="2:9" x14ac:dyDescent="0.35">
      <c r="B162" s="293"/>
      <c r="D162" s="293"/>
      <c r="E162" s="293"/>
      <c r="F162" s="293"/>
    </row>
    <row r="163" spans="2:9" x14ac:dyDescent="0.35">
      <c r="B163" s="293"/>
      <c r="D163" s="293"/>
      <c r="E163" s="293"/>
      <c r="F163" s="293"/>
    </row>
    <row r="164" spans="2:9" x14ac:dyDescent="0.35">
      <c r="B164" s="293"/>
      <c r="D164" s="293"/>
      <c r="E164" s="293"/>
      <c r="F164" s="293"/>
    </row>
    <row r="165" spans="2:9" x14ac:dyDescent="0.35">
      <c r="B165" s="293"/>
      <c r="D165" s="293"/>
      <c r="E165" s="293"/>
      <c r="F165" s="293"/>
    </row>
    <row r="167" spans="2:9" x14ac:dyDescent="0.35">
      <c r="B167" s="43" t="s">
        <v>497</v>
      </c>
    </row>
    <row r="171" spans="2:9" x14ac:dyDescent="0.35">
      <c r="B171" s="121" t="s">
        <v>245</v>
      </c>
      <c r="C171" s="91" t="s">
        <v>105</v>
      </c>
      <c r="D171" s="91" t="s">
        <v>106</v>
      </c>
      <c r="E171" s="91" t="s">
        <v>107</v>
      </c>
      <c r="F171" s="91" t="s">
        <v>108</v>
      </c>
      <c r="G171" s="91" t="s">
        <v>109</v>
      </c>
      <c r="H171" s="91" t="s">
        <v>110</v>
      </c>
      <c r="I171" s="110" t="s">
        <v>74</v>
      </c>
    </row>
    <row r="172" spans="2:9" x14ac:dyDescent="0.35">
      <c r="B172" s="103" t="s">
        <v>223</v>
      </c>
      <c r="C172" s="113">
        <v>0</v>
      </c>
      <c r="D172" s="113">
        <v>0</v>
      </c>
      <c r="E172" s="113">
        <v>0</v>
      </c>
      <c r="F172" s="113">
        <v>0</v>
      </c>
      <c r="G172" s="113">
        <v>0</v>
      </c>
      <c r="H172" s="113">
        <v>0</v>
      </c>
      <c r="I172" s="113">
        <v>0</v>
      </c>
    </row>
    <row r="173" spans="2:9" x14ac:dyDescent="0.35">
      <c r="B173" s="103" t="s">
        <v>224</v>
      </c>
      <c r="C173" s="113">
        <v>0</v>
      </c>
      <c r="D173" s="113">
        <v>0</v>
      </c>
      <c r="E173" s="113">
        <v>0</v>
      </c>
      <c r="F173" s="113">
        <v>0</v>
      </c>
      <c r="G173" s="113">
        <v>0</v>
      </c>
      <c r="H173" s="113">
        <v>0</v>
      </c>
      <c r="I173" s="113">
        <v>0</v>
      </c>
    </row>
    <row r="174" spans="2:9" x14ac:dyDescent="0.35">
      <c r="B174" s="103" t="s">
        <v>225</v>
      </c>
      <c r="C174" s="113">
        <v>0</v>
      </c>
      <c r="D174" s="113">
        <v>0</v>
      </c>
      <c r="E174" s="113">
        <v>0</v>
      </c>
      <c r="F174" s="113">
        <v>0</v>
      </c>
      <c r="G174" s="113">
        <v>0</v>
      </c>
      <c r="H174" s="113">
        <v>0</v>
      </c>
      <c r="I174" s="113">
        <v>0</v>
      </c>
    </row>
    <row r="175" spans="2:9" x14ac:dyDescent="0.35">
      <c r="B175" s="103" t="s">
        <v>226</v>
      </c>
      <c r="C175" s="113">
        <v>0</v>
      </c>
      <c r="D175" s="113">
        <v>0</v>
      </c>
      <c r="E175" s="113">
        <v>0</v>
      </c>
      <c r="F175" s="113">
        <v>0</v>
      </c>
      <c r="G175" s="113">
        <v>0</v>
      </c>
      <c r="H175" s="113">
        <v>0</v>
      </c>
      <c r="I175" s="113">
        <v>0</v>
      </c>
    </row>
    <row r="176" spans="2:9" x14ac:dyDescent="0.35">
      <c r="B176" s="110" t="s">
        <v>74</v>
      </c>
      <c r="C176" s="113">
        <v>0</v>
      </c>
      <c r="D176" s="113">
        <v>0</v>
      </c>
      <c r="E176" s="113">
        <v>0</v>
      </c>
      <c r="F176" s="113">
        <v>0</v>
      </c>
      <c r="G176" s="113">
        <v>0</v>
      </c>
      <c r="H176" s="113">
        <v>0</v>
      </c>
      <c r="I176" s="113">
        <v>0</v>
      </c>
    </row>
    <row r="178" spans="2:9" x14ac:dyDescent="0.35">
      <c r="B178" s="121" t="s">
        <v>237</v>
      </c>
      <c r="C178" s="91" t="s">
        <v>105</v>
      </c>
      <c r="D178" s="91" t="s">
        <v>106</v>
      </c>
      <c r="E178" s="91" t="s">
        <v>107</v>
      </c>
      <c r="F178" s="91" t="s">
        <v>108</v>
      </c>
      <c r="G178" s="91" t="s">
        <v>109</v>
      </c>
      <c r="H178" s="91" t="s">
        <v>110</v>
      </c>
      <c r="I178" s="110" t="s">
        <v>74</v>
      </c>
    </row>
    <row r="179" spans="2:9" x14ac:dyDescent="0.35">
      <c r="B179" s="103" t="s">
        <v>223</v>
      </c>
      <c r="C179" s="113" cm="1">
        <f t="array" ref="C179:I183">SA_5-Base_Case_Summary</f>
        <v>0</v>
      </c>
      <c r="D179" s="113">
        <v>0</v>
      </c>
      <c r="E179" s="113">
        <v>0</v>
      </c>
      <c r="F179" s="113">
        <v>0</v>
      </c>
      <c r="G179" s="113">
        <v>0</v>
      </c>
      <c r="H179" s="113">
        <v>0</v>
      </c>
      <c r="I179" s="113">
        <v>0</v>
      </c>
    </row>
    <row r="180" spans="2:9" x14ac:dyDescent="0.35">
      <c r="B180" s="103" t="s">
        <v>224</v>
      </c>
      <c r="C180" s="113">
        <v>0</v>
      </c>
      <c r="D180" s="113">
        <v>0</v>
      </c>
      <c r="E180" s="113">
        <v>0</v>
      </c>
      <c r="F180" s="113">
        <v>0</v>
      </c>
      <c r="G180" s="113">
        <v>0</v>
      </c>
      <c r="H180" s="113">
        <v>0</v>
      </c>
      <c r="I180" s="113">
        <v>0</v>
      </c>
    </row>
    <row r="181" spans="2:9" x14ac:dyDescent="0.35">
      <c r="B181" s="103" t="s">
        <v>225</v>
      </c>
      <c r="C181" s="113">
        <v>0</v>
      </c>
      <c r="D181" s="113">
        <v>0</v>
      </c>
      <c r="E181" s="113">
        <v>0</v>
      </c>
      <c r="F181" s="113">
        <v>0</v>
      </c>
      <c r="G181" s="113">
        <v>0</v>
      </c>
      <c r="H181" s="113">
        <v>0</v>
      </c>
      <c r="I181" s="113">
        <v>0</v>
      </c>
    </row>
    <row r="182" spans="2:9" x14ac:dyDescent="0.35">
      <c r="B182" s="103" t="s">
        <v>226</v>
      </c>
      <c r="C182" s="113">
        <v>0</v>
      </c>
      <c r="D182" s="113">
        <v>0</v>
      </c>
      <c r="E182" s="113">
        <v>0</v>
      </c>
      <c r="F182" s="113">
        <v>0</v>
      </c>
      <c r="G182" s="113">
        <v>0</v>
      </c>
      <c r="H182" s="113">
        <v>0</v>
      </c>
      <c r="I182" s="113">
        <v>0</v>
      </c>
    </row>
    <row r="183" spans="2:9" x14ac:dyDescent="0.35">
      <c r="B183" s="110" t="s">
        <v>74</v>
      </c>
      <c r="C183" s="113">
        <v>0</v>
      </c>
      <c r="D183" s="113">
        <v>0</v>
      </c>
      <c r="E183" s="113">
        <v>0</v>
      </c>
      <c r="F183" s="113">
        <v>0</v>
      </c>
      <c r="G183" s="113">
        <v>0</v>
      </c>
      <c r="H183" s="113">
        <v>0</v>
      </c>
      <c r="I183" s="113">
        <v>0</v>
      </c>
    </row>
  </sheetData>
  <sheetProtection algorithmName="SHA-512" hashValue="8PZuD6rGdJVI10slVaHygspyXp3k5W5rrurazsULHWfgMQVFeVjhqgyzupObfnlFyX+6DiZxBIIzitfAdntoLQ==" saltValue="BWxzRasr0om86pka1T8eMw==" spinCount="100000" sheet="1" objects="1" scenarios="1" formatCells="0" formatColumns="0" formatRows="0" insertColumns="0" insertRow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9" r:id="rId3" name="Button 3">
              <controlPr defaultSize="0" print="0" autoFill="0" autoPict="0" macro="[0]!Save_Base_Case">
                <anchor moveWithCells="1">
                  <from>
                    <xdr:col>0</xdr:col>
                    <xdr:colOff>603250</xdr:colOff>
                    <xdr:row>18</xdr:row>
                    <xdr:rowOff>165100</xdr:rowOff>
                  </from>
                  <to>
                    <xdr:col>1</xdr:col>
                    <xdr:colOff>1250950</xdr:colOff>
                    <xdr:row>20</xdr:row>
                    <xdr:rowOff>19050</xdr:rowOff>
                  </to>
                </anchor>
              </controlPr>
            </control>
          </mc:Choice>
        </mc:AlternateContent>
        <mc:AlternateContent xmlns:mc="http://schemas.openxmlformats.org/markup-compatibility/2006">
          <mc:Choice Requires="x14">
            <control shapeId="86020" r:id="rId4" name="Button 4">
              <controlPr defaultSize="0" print="0" autoFill="0" autoPict="0" macro="[0]!Scenario_Analysis_1">
                <anchor moveWithCells="1">
                  <from>
                    <xdr:col>0</xdr:col>
                    <xdr:colOff>603250</xdr:colOff>
                    <xdr:row>45</xdr:row>
                    <xdr:rowOff>152400</xdr:rowOff>
                  </from>
                  <to>
                    <xdr:col>1</xdr:col>
                    <xdr:colOff>2089150</xdr:colOff>
                    <xdr:row>47</xdr:row>
                    <xdr:rowOff>12700</xdr:rowOff>
                  </to>
                </anchor>
              </controlPr>
            </control>
          </mc:Choice>
        </mc:AlternateContent>
        <mc:AlternateContent xmlns:mc="http://schemas.openxmlformats.org/markup-compatibility/2006">
          <mc:Choice Requires="x14">
            <control shapeId="86021" r:id="rId5" name="Button 5">
              <controlPr defaultSize="0" print="0" autoFill="0" autoPict="0" macro="[0]!Scenario_Analysis_2">
                <anchor moveWithCells="1">
                  <from>
                    <xdr:col>0</xdr:col>
                    <xdr:colOff>603250</xdr:colOff>
                    <xdr:row>76</xdr:row>
                    <xdr:rowOff>152400</xdr:rowOff>
                  </from>
                  <to>
                    <xdr:col>1</xdr:col>
                    <xdr:colOff>2089150</xdr:colOff>
                    <xdr:row>78</xdr:row>
                    <xdr:rowOff>12700</xdr:rowOff>
                  </to>
                </anchor>
              </controlPr>
            </control>
          </mc:Choice>
        </mc:AlternateContent>
        <mc:AlternateContent xmlns:mc="http://schemas.openxmlformats.org/markup-compatibility/2006">
          <mc:Choice Requires="x14">
            <control shapeId="86022" r:id="rId6" name="Button 6">
              <controlPr defaultSize="0" print="0" autoFill="0" autoPict="0" macro="[0]!Scenario_Analysis_3">
                <anchor moveWithCells="1">
                  <from>
                    <xdr:col>0</xdr:col>
                    <xdr:colOff>603250</xdr:colOff>
                    <xdr:row>107</xdr:row>
                    <xdr:rowOff>152400</xdr:rowOff>
                  </from>
                  <to>
                    <xdr:col>1</xdr:col>
                    <xdr:colOff>2089150</xdr:colOff>
                    <xdr:row>109</xdr:row>
                    <xdr:rowOff>12700</xdr:rowOff>
                  </to>
                </anchor>
              </controlPr>
            </control>
          </mc:Choice>
        </mc:AlternateContent>
        <mc:AlternateContent xmlns:mc="http://schemas.openxmlformats.org/markup-compatibility/2006">
          <mc:Choice Requires="x14">
            <control shapeId="86023" r:id="rId7" name="Button 7">
              <controlPr defaultSize="0" print="0" autoFill="0" autoPict="0" macro="[0]!Scenario_Analysis_4">
                <anchor moveWithCells="1">
                  <from>
                    <xdr:col>0</xdr:col>
                    <xdr:colOff>603250</xdr:colOff>
                    <xdr:row>137</xdr:row>
                    <xdr:rowOff>152400</xdr:rowOff>
                  </from>
                  <to>
                    <xdr:col>1</xdr:col>
                    <xdr:colOff>2089150</xdr:colOff>
                    <xdr:row>139</xdr:row>
                    <xdr:rowOff>12700</xdr:rowOff>
                  </to>
                </anchor>
              </controlPr>
            </control>
          </mc:Choice>
        </mc:AlternateContent>
        <mc:AlternateContent xmlns:mc="http://schemas.openxmlformats.org/markup-compatibility/2006">
          <mc:Choice Requires="x14">
            <control shapeId="86024" r:id="rId8" name="Button 8">
              <controlPr defaultSize="0" print="0" autoFill="0" autoPict="0" macro="[0]!Scenario_Analysis_5">
                <anchor moveWithCells="1">
                  <from>
                    <xdr:col>0</xdr:col>
                    <xdr:colOff>603250</xdr:colOff>
                    <xdr:row>167</xdr:row>
                    <xdr:rowOff>152400</xdr:rowOff>
                  </from>
                  <to>
                    <xdr:col>1</xdr:col>
                    <xdr:colOff>2089150</xdr:colOff>
                    <xdr:row>169</xdr:row>
                    <xdr:rowOff>12700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0616C-0631-409C-B34C-BEDB63D1DDD9}">
  <sheetPr codeName="Sheet31">
    <tabColor theme="4"/>
  </sheetPr>
  <dimension ref="B2:AD107"/>
  <sheetViews>
    <sheetView workbookViewId="0">
      <selection activeCell="D32" sqref="D32"/>
    </sheetView>
  </sheetViews>
  <sheetFormatPr defaultRowHeight="14.5" x14ac:dyDescent="0.35"/>
  <cols>
    <col min="3" max="3" width="158.1796875" customWidth="1"/>
  </cols>
  <sheetData>
    <row r="2" spans="2:30" s="43" customFormat="1" ht="47.25" customHeight="1" x14ac:dyDescent="0.35">
      <c r="B2" s="6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row>
    <row r="4" spans="2:30" x14ac:dyDescent="0.35">
      <c r="B4" s="384" t="s">
        <v>246</v>
      </c>
      <c r="C4" s="384"/>
      <c r="D4" s="384"/>
      <c r="E4" s="384"/>
      <c r="F4" s="384"/>
      <c r="G4" s="384"/>
      <c r="H4" s="384"/>
      <c r="I4" s="384"/>
      <c r="J4" s="384"/>
      <c r="K4" s="384"/>
      <c r="L4" s="384"/>
      <c r="M4" s="384"/>
      <c r="N4" s="384"/>
      <c r="O4" s="384"/>
      <c r="P4" s="384"/>
      <c r="Q4" s="384"/>
    </row>
    <row r="5" spans="2:30" x14ac:dyDescent="0.35">
      <c r="B5" s="384"/>
      <c r="C5" s="384"/>
      <c r="D5" s="384"/>
      <c r="E5" s="384"/>
      <c r="F5" s="384"/>
      <c r="G5" s="384"/>
      <c r="H5" s="384"/>
      <c r="I5" s="384"/>
      <c r="J5" s="384"/>
      <c r="K5" s="384"/>
      <c r="L5" s="384"/>
      <c r="M5" s="384"/>
      <c r="N5" s="384"/>
      <c r="O5" s="384"/>
      <c r="P5" s="384"/>
      <c r="Q5" s="384"/>
    </row>
    <row r="6" spans="2:30" x14ac:dyDescent="0.35">
      <c r="B6" s="384"/>
      <c r="C6" s="384"/>
      <c r="D6" s="384"/>
      <c r="E6" s="384"/>
      <c r="F6" s="384"/>
      <c r="G6" s="384"/>
      <c r="H6" s="384"/>
      <c r="I6" s="384"/>
      <c r="J6" s="384"/>
      <c r="K6" s="384"/>
      <c r="L6" s="384"/>
      <c r="M6" s="384"/>
      <c r="N6" s="384"/>
      <c r="O6" s="384"/>
      <c r="P6" s="384"/>
      <c r="Q6" s="384"/>
    </row>
    <row r="8" spans="2:30" x14ac:dyDescent="0.35">
      <c r="B8" s="371">
        <v>1</v>
      </c>
      <c r="C8" s="371"/>
    </row>
    <row r="9" spans="2:30" x14ac:dyDescent="0.35">
      <c r="B9" s="371">
        <v>2</v>
      </c>
      <c r="C9" s="371"/>
    </row>
    <row r="10" spans="2:30" x14ac:dyDescent="0.35">
      <c r="B10" s="371">
        <v>3</v>
      </c>
      <c r="C10" s="371"/>
    </row>
    <row r="11" spans="2:30" x14ac:dyDescent="0.35">
      <c r="B11" s="371">
        <v>4</v>
      </c>
      <c r="C11" s="371"/>
    </row>
    <row r="12" spans="2:30" x14ac:dyDescent="0.35">
      <c r="B12" s="371">
        <v>5</v>
      </c>
      <c r="C12" s="371"/>
    </row>
    <row r="13" spans="2:30" x14ac:dyDescent="0.35">
      <c r="B13" s="371">
        <v>6</v>
      </c>
      <c r="C13" s="371"/>
    </row>
    <row r="14" spans="2:30" x14ac:dyDescent="0.35">
      <c r="B14" s="371">
        <v>7</v>
      </c>
      <c r="C14" s="371"/>
    </row>
    <row r="15" spans="2:30" x14ac:dyDescent="0.35">
      <c r="B15" s="371">
        <v>8</v>
      </c>
      <c r="C15" s="371"/>
    </row>
    <row r="16" spans="2:30" x14ac:dyDescent="0.35">
      <c r="B16" s="371">
        <v>9</v>
      </c>
      <c r="C16" s="371"/>
    </row>
    <row r="17" spans="2:3" x14ac:dyDescent="0.35">
      <c r="B17" s="371">
        <v>10</v>
      </c>
      <c r="C17" s="371"/>
    </row>
    <row r="18" spans="2:3" x14ac:dyDescent="0.35">
      <c r="B18" s="371">
        <v>11</v>
      </c>
      <c r="C18" s="371"/>
    </row>
    <row r="19" spans="2:3" x14ac:dyDescent="0.35">
      <c r="B19" s="371">
        <v>12</v>
      </c>
      <c r="C19" s="371"/>
    </row>
    <row r="20" spans="2:3" x14ac:dyDescent="0.35">
      <c r="B20" s="371">
        <v>13</v>
      </c>
      <c r="C20" s="371"/>
    </row>
    <row r="21" spans="2:3" x14ac:dyDescent="0.35">
      <c r="B21" s="371">
        <v>14</v>
      </c>
      <c r="C21" s="371"/>
    </row>
    <row r="22" spans="2:3" x14ac:dyDescent="0.35">
      <c r="B22" s="371">
        <v>15</v>
      </c>
      <c r="C22" s="371"/>
    </row>
    <row r="23" spans="2:3" x14ac:dyDescent="0.35">
      <c r="B23" s="371">
        <v>16</v>
      </c>
      <c r="C23" s="371"/>
    </row>
    <row r="24" spans="2:3" x14ac:dyDescent="0.35">
      <c r="B24" s="371">
        <v>17</v>
      </c>
      <c r="C24" s="371"/>
    </row>
    <row r="25" spans="2:3" x14ac:dyDescent="0.35">
      <c r="B25" s="371">
        <v>18</v>
      </c>
      <c r="C25" s="371"/>
    </row>
    <row r="26" spans="2:3" x14ac:dyDescent="0.35">
      <c r="B26" s="371">
        <v>19</v>
      </c>
      <c r="C26" s="371"/>
    </row>
    <row r="27" spans="2:3" x14ac:dyDescent="0.35">
      <c r="B27" s="371">
        <v>20</v>
      </c>
      <c r="C27" s="371"/>
    </row>
    <row r="28" spans="2:3" x14ac:dyDescent="0.35">
      <c r="B28" s="371">
        <v>21</v>
      </c>
      <c r="C28" s="371"/>
    </row>
    <row r="29" spans="2:3" x14ac:dyDescent="0.35">
      <c r="B29" s="371">
        <v>22</v>
      </c>
      <c r="C29" s="371"/>
    </row>
    <row r="30" spans="2:3" x14ac:dyDescent="0.35">
      <c r="B30" s="371">
        <v>23</v>
      </c>
      <c r="C30" s="371"/>
    </row>
    <row r="31" spans="2:3" x14ac:dyDescent="0.35">
      <c r="B31" s="371">
        <v>24</v>
      </c>
      <c r="C31" s="371"/>
    </row>
    <row r="32" spans="2:3" x14ac:dyDescent="0.35">
      <c r="B32" s="371">
        <v>25</v>
      </c>
      <c r="C32" s="371"/>
    </row>
    <row r="33" spans="2:3" x14ac:dyDescent="0.35">
      <c r="B33" s="371">
        <v>26</v>
      </c>
      <c r="C33" s="371"/>
    </row>
    <row r="34" spans="2:3" x14ac:dyDescent="0.35">
      <c r="B34" s="371">
        <v>27</v>
      </c>
      <c r="C34" s="371"/>
    </row>
    <row r="35" spans="2:3" x14ac:dyDescent="0.35">
      <c r="B35" s="371">
        <v>28</v>
      </c>
      <c r="C35" s="371"/>
    </row>
    <row r="36" spans="2:3" x14ac:dyDescent="0.35">
      <c r="B36" s="371">
        <v>29</v>
      </c>
      <c r="C36" s="371"/>
    </row>
    <row r="37" spans="2:3" x14ac:dyDescent="0.35">
      <c r="B37" s="371">
        <v>30</v>
      </c>
      <c r="C37" s="371"/>
    </row>
    <row r="38" spans="2:3" x14ac:dyDescent="0.35">
      <c r="B38" s="371">
        <v>31</v>
      </c>
      <c r="C38" s="371"/>
    </row>
    <row r="39" spans="2:3" x14ac:dyDescent="0.35">
      <c r="B39" s="371">
        <v>32</v>
      </c>
      <c r="C39" s="371"/>
    </row>
    <row r="40" spans="2:3" x14ac:dyDescent="0.35">
      <c r="B40" s="371">
        <v>33</v>
      </c>
      <c r="C40" s="371"/>
    </row>
    <row r="41" spans="2:3" x14ac:dyDescent="0.35">
      <c r="B41" s="371">
        <v>34</v>
      </c>
      <c r="C41" s="371"/>
    </row>
    <row r="42" spans="2:3" x14ac:dyDescent="0.35">
      <c r="B42" s="371">
        <v>35</v>
      </c>
      <c r="C42" s="371"/>
    </row>
    <row r="43" spans="2:3" x14ac:dyDescent="0.35">
      <c r="B43" s="371">
        <v>36</v>
      </c>
      <c r="C43" s="371"/>
    </row>
    <row r="44" spans="2:3" x14ac:dyDescent="0.35">
      <c r="B44" s="371">
        <v>37</v>
      </c>
      <c r="C44" s="371"/>
    </row>
    <row r="45" spans="2:3" x14ac:dyDescent="0.35">
      <c r="B45" s="371">
        <v>38</v>
      </c>
      <c r="C45" s="371"/>
    </row>
    <row r="46" spans="2:3" x14ac:dyDescent="0.35">
      <c r="B46" s="371">
        <v>39</v>
      </c>
      <c r="C46" s="371"/>
    </row>
    <row r="47" spans="2:3" x14ac:dyDescent="0.35">
      <c r="B47" s="371">
        <v>40</v>
      </c>
      <c r="C47" s="371"/>
    </row>
    <row r="48" spans="2:3" x14ac:dyDescent="0.35">
      <c r="B48" s="371">
        <v>41</v>
      </c>
      <c r="C48" s="371"/>
    </row>
    <row r="49" spans="2:3" x14ac:dyDescent="0.35">
      <c r="B49" s="371">
        <v>42</v>
      </c>
      <c r="C49" s="371"/>
    </row>
    <row r="50" spans="2:3" x14ac:dyDescent="0.35">
      <c r="B50" s="371">
        <v>43</v>
      </c>
      <c r="C50" s="371"/>
    </row>
    <row r="51" spans="2:3" x14ac:dyDescent="0.35">
      <c r="B51" s="371">
        <v>44</v>
      </c>
      <c r="C51" s="371"/>
    </row>
    <row r="52" spans="2:3" x14ac:dyDescent="0.35">
      <c r="B52" s="371">
        <v>45</v>
      </c>
      <c r="C52" s="371"/>
    </row>
    <row r="53" spans="2:3" x14ac:dyDescent="0.35">
      <c r="B53" s="371">
        <v>46</v>
      </c>
      <c r="C53" s="371"/>
    </row>
    <row r="54" spans="2:3" x14ac:dyDescent="0.35">
      <c r="B54" s="371">
        <v>47</v>
      </c>
      <c r="C54" s="371"/>
    </row>
    <row r="55" spans="2:3" x14ac:dyDescent="0.35">
      <c r="B55" s="371">
        <v>48</v>
      </c>
      <c r="C55" s="371"/>
    </row>
    <row r="56" spans="2:3" x14ac:dyDescent="0.35">
      <c r="B56" s="371">
        <v>49</v>
      </c>
      <c r="C56" s="371"/>
    </row>
    <row r="57" spans="2:3" x14ac:dyDescent="0.35">
      <c r="B57" s="371">
        <v>50</v>
      </c>
      <c r="C57" s="371"/>
    </row>
    <row r="58" spans="2:3" x14ac:dyDescent="0.35">
      <c r="B58" s="371">
        <v>51</v>
      </c>
      <c r="C58" s="371"/>
    </row>
    <row r="59" spans="2:3" x14ac:dyDescent="0.35">
      <c r="B59" s="371">
        <v>52</v>
      </c>
      <c r="C59" s="371"/>
    </row>
    <row r="60" spans="2:3" x14ac:dyDescent="0.35">
      <c r="B60" s="371">
        <v>53</v>
      </c>
      <c r="C60" s="371"/>
    </row>
    <row r="61" spans="2:3" x14ac:dyDescent="0.35">
      <c r="B61" s="371">
        <v>54</v>
      </c>
      <c r="C61" s="371"/>
    </row>
    <row r="62" spans="2:3" x14ac:dyDescent="0.35">
      <c r="B62" s="371">
        <v>55</v>
      </c>
      <c r="C62" s="371"/>
    </row>
    <row r="63" spans="2:3" x14ac:dyDescent="0.35">
      <c r="B63" s="371">
        <v>56</v>
      </c>
      <c r="C63" s="371"/>
    </row>
    <row r="64" spans="2:3" x14ac:dyDescent="0.35">
      <c r="B64" s="371">
        <v>57</v>
      </c>
      <c r="C64" s="371"/>
    </row>
    <row r="65" spans="2:3" x14ac:dyDescent="0.35">
      <c r="B65" s="371">
        <v>58</v>
      </c>
      <c r="C65" s="371"/>
    </row>
    <row r="66" spans="2:3" x14ac:dyDescent="0.35">
      <c r="B66" s="371">
        <v>59</v>
      </c>
      <c r="C66" s="371"/>
    </row>
    <row r="67" spans="2:3" x14ac:dyDescent="0.35">
      <c r="B67" s="371">
        <v>60</v>
      </c>
      <c r="C67" s="371"/>
    </row>
    <row r="68" spans="2:3" x14ac:dyDescent="0.35">
      <c r="B68" s="371">
        <v>61</v>
      </c>
      <c r="C68" s="371"/>
    </row>
    <row r="69" spans="2:3" x14ac:dyDescent="0.35">
      <c r="B69" s="371">
        <v>62</v>
      </c>
      <c r="C69" s="371"/>
    </row>
    <row r="70" spans="2:3" x14ac:dyDescent="0.35">
      <c r="B70" s="371">
        <v>63</v>
      </c>
      <c r="C70" s="371"/>
    </row>
    <row r="71" spans="2:3" x14ac:dyDescent="0.35">
      <c r="B71" s="371">
        <v>64</v>
      </c>
      <c r="C71" s="371"/>
    </row>
    <row r="72" spans="2:3" x14ac:dyDescent="0.35">
      <c r="B72" s="371">
        <v>65</v>
      </c>
      <c r="C72" s="371"/>
    </row>
    <row r="73" spans="2:3" x14ac:dyDescent="0.35">
      <c r="B73" s="371">
        <v>66</v>
      </c>
      <c r="C73" s="371"/>
    </row>
    <row r="74" spans="2:3" x14ac:dyDescent="0.35">
      <c r="B74" s="371">
        <v>67</v>
      </c>
      <c r="C74" s="371"/>
    </row>
    <row r="75" spans="2:3" x14ac:dyDescent="0.35">
      <c r="B75" s="371">
        <v>68</v>
      </c>
      <c r="C75" s="371"/>
    </row>
    <row r="76" spans="2:3" x14ac:dyDescent="0.35">
      <c r="B76" s="371">
        <v>69</v>
      </c>
      <c r="C76" s="371"/>
    </row>
    <row r="77" spans="2:3" x14ac:dyDescent="0.35">
      <c r="B77" s="371">
        <v>70</v>
      </c>
      <c r="C77" s="371"/>
    </row>
    <row r="78" spans="2:3" x14ac:dyDescent="0.35">
      <c r="B78" s="371">
        <v>71</v>
      </c>
      <c r="C78" s="371"/>
    </row>
    <row r="79" spans="2:3" x14ac:dyDescent="0.35">
      <c r="B79" s="371">
        <v>72</v>
      </c>
      <c r="C79" s="371"/>
    </row>
    <row r="80" spans="2:3" x14ac:dyDescent="0.35">
      <c r="B80" s="371">
        <v>73</v>
      </c>
      <c r="C80" s="371"/>
    </row>
    <row r="81" spans="2:3" x14ac:dyDescent="0.35">
      <c r="B81" s="371">
        <v>74</v>
      </c>
      <c r="C81" s="371"/>
    </row>
    <row r="82" spans="2:3" x14ac:dyDescent="0.35">
      <c r="B82" s="371">
        <v>75</v>
      </c>
      <c r="C82" s="371"/>
    </row>
    <row r="83" spans="2:3" x14ac:dyDescent="0.35">
      <c r="B83" s="371">
        <v>76</v>
      </c>
      <c r="C83" s="371"/>
    </row>
    <row r="84" spans="2:3" x14ac:dyDescent="0.35">
      <c r="B84" s="371">
        <v>77</v>
      </c>
      <c r="C84" s="371"/>
    </row>
    <row r="85" spans="2:3" x14ac:dyDescent="0.35">
      <c r="B85" s="371">
        <v>78</v>
      </c>
      <c r="C85" s="371"/>
    </row>
    <row r="86" spans="2:3" x14ac:dyDescent="0.35">
      <c r="B86" s="371">
        <v>79</v>
      </c>
      <c r="C86" s="371"/>
    </row>
    <row r="87" spans="2:3" x14ac:dyDescent="0.35">
      <c r="B87" s="371">
        <v>80</v>
      </c>
      <c r="C87" s="371"/>
    </row>
    <row r="88" spans="2:3" x14ac:dyDescent="0.35">
      <c r="B88" s="371">
        <v>81</v>
      </c>
      <c r="C88" s="371"/>
    </row>
    <row r="89" spans="2:3" x14ac:dyDescent="0.35">
      <c r="B89" s="371">
        <v>82</v>
      </c>
      <c r="C89" s="371"/>
    </row>
    <row r="90" spans="2:3" x14ac:dyDescent="0.35">
      <c r="B90" s="371">
        <v>83</v>
      </c>
      <c r="C90" s="371"/>
    </row>
    <row r="91" spans="2:3" x14ac:dyDescent="0.35">
      <c r="B91" s="371">
        <v>84</v>
      </c>
      <c r="C91" s="371"/>
    </row>
    <row r="92" spans="2:3" x14ac:dyDescent="0.35">
      <c r="B92" s="371">
        <v>85</v>
      </c>
      <c r="C92" s="371"/>
    </row>
    <row r="93" spans="2:3" x14ac:dyDescent="0.35">
      <c r="B93" s="371">
        <v>86</v>
      </c>
      <c r="C93" s="371"/>
    </row>
    <row r="94" spans="2:3" x14ac:dyDescent="0.35">
      <c r="B94" s="371">
        <v>87</v>
      </c>
      <c r="C94" s="371"/>
    </row>
    <row r="95" spans="2:3" x14ac:dyDescent="0.35">
      <c r="B95" s="371">
        <v>88</v>
      </c>
      <c r="C95" s="371"/>
    </row>
    <row r="96" spans="2:3" x14ac:dyDescent="0.35">
      <c r="B96" s="371">
        <v>89</v>
      </c>
      <c r="C96" s="371"/>
    </row>
    <row r="97" spans="2:3" x14ac:dyDescent="0.35">
      <c r="B97" s="371">
        <v>90</v>
      </c>
      <c r="C97" s="371"/>
    </row>
    <row r="98" spans="2:3" x14ac:dyDescent="0.35">
      <c r="B98" s="371">
        <v>91</v>
      </c>
      <c r="C98" s="371"/>
    </row>
    <row r="99" spans="2:3" x14ac:dyDescent="0.35">
      <c r="B99" s="371">
        <v>92</v>
      </c>
      <c r="C99" s="371"/>
    </row>
    <row r="100" spans="2:3" x14ac:dyDescent="0.35">
      <c r="B100" s="371">
        <v>93</v>
      </c>
      <c r="C100" s="371"/>
    </row>
    <row r="101" spans="2:3" x14ac:dyDescent="0.35">
      <c r="B101" s="371">
        <v>94</v>
      </c>
      <c r="C101" s="371"/>
    </row>
    <row r="102" spans="2:3" x14ac:dyDescent="0.35">
      <c r="B102" s="371">
        <v>95</v>
      </c>
      <c r="C102" s="371"/>
    </row>
    <row r="103" spans="2:3" x14ac:dyDescent="0.35">
      <c r="B103" s="371">
        <v>96</v>
      </c>
      <c r="C103" s="371"/>
    </row>
    <row r="104" spans="2:3" x14ac:dyDescent="0.35">
      <c r="B104" s="371">
        <v>97</v>
      </c>
      <c r="C104" s="371"/>
    </row>
    <row r="105" spans="2:3" x14ac:dyDescent="0.35">
      <c r="B105" s="371">
        <v>98</v>
      </c>
      <c r="C105" s="371"/>
    </row>
    <row r="106" spans="2:3" x14ac:dyDescent="0.35">
      <c r="B106" s="371">
        <v>99</v>
      </c>
      <c r="C106" s="371"/>
    </row>
    <row r="107" spans="2:3" x14ac:dyDescent="0.35">
      <c r="B107" s="371">
        <v>100</v>
      </c>
      <c r="C107" s="371"/>
    </row>
  </sheetData>
  <sheetProtection algorithmName="SHA-512" hashValue="3sM3W0oGiILd4pE2+lQ9etmD5IOKd1PCLijvR+h8XGcSyENhifX2+WHPfmO0wZ9FyXdy9glAZlAgjNRd+fS8HQ==" saltValue="BvFzqDaH37CrdXCfpTHz+Q==" spinCount="100000" sheet="1" objects="1" scenarios="1"/>
  <mergeCells count="1">
    <mergeCell ref="B4:Q6"/>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E8F5-9EAC-4DDD-A174-05B5346923F4}">
  <sheetPr codeName="Sheet8">
    <tabColor theme="4" tint="0.79998168889431442"/>
  </sheetPr>
  <dimension ref="B2:AG424"/>
  <sheetViews>
    <sheetView tabSelected="1" topLeftCell="A303" workbookViewId="0">
      <selection activeCell="D308" sqref="D308"/>
    </sheetView>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248</v>
      </c>
      <c r="C4" s="37">
        <f>INDEX('Data store'!$B$19:$K$19,1,MATCH(B4,'Data store'!$B$18:$K$18,0))</f>
        <v>1</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M49" si="21">E$10*M8+IF(M8&gt;L8,(M8-L8)*D$15,0)</f>
        <v>0</v>
      </c>
      <c r="N39" s="15">
        <f t="shared" ref="N39:N49" si="22">F$10*N8+IF(N8&gt;M8,(N8-M8)*E$15,0)</f>
        <v>0</v>
      </c>
      <c r="O39" s="15">
        <f t="shared" si="16"/>
        <v>0</v>
      </c>
      <c r="P39" s="15">
        <f t="shared" ref="P39:P48" si="23">IF(Switch_TH&gt;4,H$10*P8+IF(P8&gt;O8,(P8-O8)*G$15),0)</f>
        <v>0</v>
      </c>
      <c r="Q39" s="31"/>
      <c r="R39" t="s">
        <v>151</v>
      </c>
      <c r="S39" s="15">
        <f>S$35*S8</f>
        <v>0</v>
      </c>
      <c r="T39" s="15">
        <f t="shared" ref="T39:T49" si="24">$D$15*T8</f>
        <v>0</v>
      </c>
      <c r="U39" s="15">
        <f t="shared" ref="U39:U49" si="25">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2"/>
        <v>0</v>
      </c>
      <c r="O40" s="15">
        <f t="shared" si="16"/>
        <v>0</v>
      </c>
      <c r="P40" s="15">
        <f t="shared" si="23"/>
        <v>0</v>
      </c>
      <c r="Q40" s="31"/>
      <c r="R40" t="str">
        <f>IF(Namedrug1="","Drug 1",Namedrug1)</f>
        <v>Drug 1</v>
      </c>
      <c r="S40" s="15">
        <f>S$35*S9</f>
        <v>0</v>
      </c>
      <c r="T40" s="15">
        <f t="shared" si="24"/>
        <v>0</v>
      </c>
      <c r="U40" s="15">
        <f t="shared" si="25"/>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6">K$35*K10</f>
        <v>0</v>
      </c>
      <c r="L41" s="15">
        <f>$D$15*L10</f>
        <v>0</v>
      </c>
      <c r="M41" s="15">
        <f t="shared" si="21"/>
        <v>0</v>
      </c>
      <c r="N41" s="15">
        <f t="shared" si="22"/>
        <v>0</v>
      </c>
      <c r="O41" s="15">
        <f t="shared" si="16"/>
        <v>0</v>
      </c>
      <c r="P41" s="15">
        <f t="shared" si="23"/>
        <v>0</v>
      </c>
      <c r="Q41" s="31"/>
      <c r="R41" t="str">
        <f>IF(Namedrug2="","Drug 2",Namedrug2)</f>
        <v>Drug 2</v>
      </c>
      <c r="S41" s="15">
        <f t="shared" ref="S41:S48" si="27">S$35*S10</f>
        <v>0</v>
      </c>
      <c r="T41" s="15">
        <f t="shared" si="24"/>
        <v>0</v>
      </c>
      <c r="U41" s="15">
        <f t="shared" si="25"/>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6"/>
        <v>0</v>
      </c>
      <c r="L42" s="15">
        <f t="shared" si="20"/>
        <v>0</v>
      </c>
      <c r="M42" s="15">
        <f t="shared" si="21"/>
        <v>0</v>
      </c>
      <c r="N42" s="15">
        <f t="shared" si="22"/>
        <v>0</v>
      </c>
      <c r="O42" s="15">
        <f t="shared" si="16"/>
        <v>0</v>
      </c>
      <c r="P42" s="15">
        <f t="shared" si="23"/>
        <v>0</v>
      </c>
      <c r="Q42" s="31"/>
      <c r="R42" t="str">
        <f>IF(Namedrug3="","Drug 3",Namedrug3)</f>
        <v>Drug 3</v>
      </c>
      <c r="S42" s="15">
        <f t="shared" si="27"/>
        <v>0</v>
      </c>
      <c r="T42" s="15">
        <f t="shared" si="24"/>
        <v>0</v>
      </c>
      <c r="U42" s="15">
        <f t="shared" si="25"/>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6"/>
        <v>0</v>
      </c>
      <c r="L43" s="15">
        <f t="shared" si="20"/>
        <v>0</v>
      </c>
      <c r="M43" s="15">
        <f t="shared" si="21"/>
        <v>0</v>
      </c>
      <c r="N43" s="15">
        <f t="shared" si="22"/>
        <v>0</v>
      </c>
      <c r="O43" s="15">
        <f t="shared" si="16"/>
        <v>0</v>
      </c>
      <c r="P43" s="15">
        <f t="shared" si="23"/>
        <v>0</v>
      </c>
      <c r="Q43" s="31"/>
      <c r="R43" t="str">
        <f>IF(Namedrug4="","Drug 4",Namedrug4)</f>
        <v>Drug 4</v>
      </c>
      <c r="S43" s="15">
        <f t="shared" si="27"/>
        <v>0</v>
      </c>
      <c r="T43" s="15">
        <f t="shared" si="24"/>
        <v>0</v>
      </c>
      <c r="U43" s="15">
        <f t="shared" si="25"/>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6"/>
        <v>0</v>
      </c>
      <c r="L44" s="15">
        <f t="shared" si="20"/>
        <v>0</v>
      </c>
      <c r="M44" s="15">
        <f t="shared" si="21"/>
        <v>0</v>
      </c>
      <c r="N44" s="15">
        <f t="shared" si="22"/>
        <v>0</v>
      </c>
      <c r="O44" s="15">
        <f t="shared" si="16"/>
        <v>0</v>
      </c>
      <c r="P44" s="15">
        <f t="shared" si="23"/>
        <v>0</v>
      </c>
      <c r="Q44" s="31"/>
      <c r="R44" t="str">
        <f>IF(Namedrug5="","Drug 5",Namedrug5)</f>
        <v>Drug 5</v>
      </c>
      <c r="S44" s="15">
        <f t="shared" si="27"/>
        <v>0</v>
      </c>
      <c r="T44" s="15">
        <f t="shared" si="24"/>
        <v>0</v>
      </c>
      <c r="U44" s="15">
        <f t="shared" si="25"/>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6"/>
        <v>0</v>
      </c>
      <c r="L45" s="15">
        <f t="shared" si="20"/>
        <v>0</v>
      </c>
      <c r="M45" s="15">
        <f t="shared" si="21"/>
        <v>0</v>
      </c>
      <c r="N45" s="15">
        <f t="shared" si="22"/>
        <v>0</v>
      </c>
      <c r="O45" s="15">
        <f t="shared" si="16"/>
        <v>0</v>
      </c>
      <c r="P45" s="15">
        <f t="shared" si="23"/>
        <v>0</v>
      </c>
      <c r="Q45" s="31"/>
      <c r="R45" t="str">
        <f>IF(Namedrug6="","Drug 6",Namedrug6)</f>
        <v>Drug 6</v>
      </c>
      <c r="S45" s="15">
        <f t="shared" si="27"/>
        <v>0</v>
      </c>
      <c r="T45" s="15">
        <f t="shared" si="24"/>
        <v>0</v>
      </c>
      <c r="U45" s="15">
        <f t="shared" si="25"/>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6"/>
        <v>0</v>
      </c>
      <c r="L46" s="15">
        <f t="shared" si="20"/>
        <v>0</v>
      </c>
      <c r="M46" s="15">
        <f t="shared" si="21"/>
        <v>0</v>
      </c>
      <c r="N46" s="15">
        <f t="shared" si="22"/>
        <v>0</v>
      </c>
      <c r="O46" s="15">
        <f t="shared" si="16"/>
        <v>0</v>
      </c>
      <c r="P46" s="15">
        <f t="shared" si="23"/>
        <v>0</v>
      </c>
      <c r="Q46" s="31"/>
      <c r="R46" t="str">
        <f>IF(Namedrug7="","Drug 7",Namedrug7)</f>
        <v>Drug 7</v>
      </c>
      <c r="S46" s="15">
        <f t="shared" si="27"/>
        <v>0</v>
      </c>
      <c r="T46" s="15">
        <f t="shared" si="24"/>
        <v>0</v>
      </c>
      <c r="U46" s="15">
        <f t="shared" si="25"/>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6"/>
        <v>0</v>
      </c>
      <c r="L47" s="15">
        <f t="shared" si="20"/>
        <v>0</v>
      </c>
      <c r="M47" s="15">
        <f t="shared" si="21"/>
        <v>0</v>
      </c>
      <c r="N47" s="15">
        <f t="shared" si="22"/>
        <v>0</v>
      </c>
      <c r="O47" s="15">
        <f t="shared" si="16"/>
        <v>0</v>
      </c>
      <c r="P47" s="15">
        <f t="shared" si="23"/>
        <v>0</v>
      </c>
      <c r="Q47" s="31"/>
      <c r="R47" t="str">
        <f>IF(Namedrug8="","Drug 8",Namedrug8)</f>
        <v>Drug 8</v>
      </c>
      <c r="S47" s="15">
        <f t="shared" si="27"/>
        <v>0</v>
      </c>
      <c r="T47" s="15">
        <f t="shared" si="24"/>
        <v>0</v>
      </c>
      <c r="U47" s="15">
        <f t="shared" si="25"/>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6"/>
        <v>0</v>
      </c>
      <c r="L48" s="15">
        <f t="shared" si="20"/>
        <v>0</v>
      </c>
      <c r="M48" s="15">
        <f t="shared" si="21"/>
        <v>0</v>
      </c>
      <c r="N48" s="15">
        <f t="shared" si="22"/>
        <v>0</v>
      </c>
      <c r="O48" s="15">
        <f t="shared" si="16"/>
        <v>0</v>
      </c>
      <c r="P48" s="15">
        <f t="shared" si="23"/>
        <v>0</v>
      </c>
      <c r="Q48" s="31"/>
      <c r="R48" t="str">
        <f>IF(Namedrug9="","Drug 9",Namedrug9)</f>
        <v>Drug 9</v>
      </c>
      <c r="S48" s="15">
        <f t="shared" si="27"/>
        <v>0</v>
      </c>
      <c r="T48" s="15">
        <f t="shared" si="24"/>
        <v>0</v>
      </c>
      <c r="U48" s="15">
        <f t="shared" si="25"/>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2"/>
        <v>0</v>
      </c>
      <c r="O49" s="15">
        <f t="shared" si="16"/>
        <v>0</v>
      </c>
      <c r="P49" s="15">
        <f>IF(Switch_TH&gt;4,H$10*P18+IF(P18&gt;O18,(P18-O18)*G$15),0)</f>
        <v>0</v>
      </c>
      <c r="Q49" s="31"/>
      <c r="R49" t="str">
        <f>IF(Namedrug10="","Drug 10",Namedrug10)</f>
        <v>Drug 10</v>
      </c>
      <c r="S49" s="15">
        <f>S$35*S18</f>
        <v>0</v>
      </c>
      <c r="T49" s="15">
        <f t="shared" si="24"/>
        <v>0</v>
      </c>
      <c r="U49" s="15">
        <f t="shared" si="25"/>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8">IF(Switch_TH&gt;3,IF((W7&lt;V7),V38*(W7/V7),V38),0)</f>
        <v>0</v>
      </c>
      <c r="X52" s="15">
        <f t="shared" ref="X52:X63" si="29">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30">M24-M39</f>
        <v>0</v>
      </c>
      <c r="N53" s="15">
        <f t="shared" ref="N53:N63" si="31">IF((N8&lt;M8),M39*(N8/M8),M39)</f>
        <v>0</v>
      </c>
      <c r="O53" s="15">
        <f t="shared" ref="O53:O63" si="32">IF(Switch_TH&gt;3,IF((O8&lt;N8),N39*(O8/N8),N39),0)</f>
        <v>0</v>
      </c>
      <c r="P53" s="15">
        <f t="shared" ref="P53:P63" si="33">IF(Switch_TH&gt;4,IF((P8&lt;O8),O39*(P8/O8),O39),0)</f>
        <v>0</v>
      </c>
      <c r="Q53" s="31"/>
      <c r="R53" t="s">
        <v>151</v>
      </c>
      <c r="S53" s="15">
        <v>0</v>
      </c>
      <c r="T53" s="15">
        <v>0</v>
      </c>
      <c r="U53" s="15">
        <f t="shared" ref="U53:U62" si="34">U24-U39</f>
        <v>0</v>
      </c>
      <c r="V53" s="15">
        <f t="shared" ref="V53:V63" si="35">IF((V8&lt;U8),U39*(V8/U8),U39)</f>
        <v>0</v>
      </c>
      <c r="W53" s="15">
        <f t="shared" si="28"/>
        <v>0</v>
      </c>
      <c r="X53" s="15">
        <f t="shared" si="29"/>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1"/>
        <v>0</v>
      </c>
      <c r="O54" s="15">
        <f t="shared" si="32"/>
        <v>0</v>
      </c>
      <c r="P54" s="15">
        <f t="shared" si="33"/>
        <v>0</v>
      </c>
      <c r="Q54" s="31"/>
      <c r="R54" t="str">
        <f>IF(Namedrug1="","Drug 1",Namedrug1)</f>
        <v>Drug 1</v>
      </c>
      <c r="S54" s="15">
        <v>0</v>
      </c>
      <c r="T54" s="15">
        <v>0</v>
      </c>
      <c r="U54" s="15">
        <f t="shared" si="34"/>
        <v>0</v>
      </c>
      <c r="V54" s="15">
        <f t="shared" si="35"/>
        <v>0</v>
      </c>
      <c r="W54" s="15">
        <f t="shared" si="28"/>
        <v>0</v>
      </c>
      <c r="X54" s="15">
        <f t="shared" si="29"/>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30"/>
        <v>0</v>
      </c>
      <c r="N55" s="15">
        <f t="shared" si="31"/>
        <v>0</v>
      </c>
      <c r="O55" s="15">
        <f t="shared" si="32"/>
        <v>0</v>
      </c>
      <c r="P55" s="15">
        <f t="shared" si="33"/>
        <v>0</v>
      </c>
      <c r="Q55" s="31"/>
      <c r="R55" t="str">
        <f>IF(Namedrug2="","Drug 2",Namedrug2)</f>
        <v>Drug 2</v>
      </c>
      <c r="S55" s="15">
        <v>0</v>
      </c>
      <c r="T55" s="15">
        <v>0</v>
      </c>
      <c r="U55" s="15">
        <f t="shared" si="34"/>
        <v>0</v>
      </c>
      <c r="V55" s="15">
        <f t="shared" si="35"/>
        <v>0</v>
      </c>
      <c r="W55" s="15">
        <f t="shared" si="28"/>
        <v>0</v>
      </c>
      <c r="X55" s="15">
        <f t="shared" si="29"/>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30"/>
        <v>0</v>
      </c>
      <c r="N56" s="15">
        <f t="shared" si="31"/>
        <v>0</v>
      </c>
      <c r="O56" s="15">
        <f t="shared" si="32"/>
        <v>0</v>
      </c>
      <c r="P56" s="15">
        <f t="shared" si="33"/>
        <v>0</v>
      </c>
      <c r="Q56" s="31"/>
      <c r="R56" t="str">
        <f>IF(Namedrug3="","Drug 3",Namedrug3)</f>
        <v>Drug 3</v>
      </c>
      <c r="S56" s="15">
        <v>0</v>
      </c>
      <c r="T56" s="15">
        <v>0</v>
      </c>
      <c r="U56" s="15">
        <f t="shared" si="34"/>
        <v>0</v>
      </c>
      <c r="V56" s="15">
        <f t="shared" si="35"/>
        <v>0</v>
      </c>
      <c r="W56" s="15">
        <f t="shared" si="28"/>
        <v>0</v>
      </c>
      <c r="X56" s="15">
        <f t="shared" si="29"/>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30"/>
        <v>0</v>
      </c>
      <c r="N57" s="15">
        <f t="shared" si="31"/>
        <v>0</v>
      </c>
      <c r="O57" s="15">
        <f t="shared" si="32"/>
        <v>0</v>
      </c>
      <c r="P57" s="15">
        <f t="shared" si="33"/>
        <v>0</v>
      </c>
      <c r="Q57" s="31"/>
      <c r="R57" t="str">
        <f>IF(Namedrug4="","Drug 4",Namedrug4)</f>
        <v>Drug 4</v>
      </c>
      <c r="S57" s="15">
        <v>0</v>
      </c>
      <c r="T57" s="15">
        <v>0</v>
      </c>
      <c r="U57" s="15">
        <f t="shared" si="34"/>
        <v>0</v>
      </c>
      <c r="V57" s="15">
        <f t="shared" si="35"/>
        <v>0</v>
      </c>
      <c r="W57" s="15">
        <f t="shared" si="28"/>
        <v>0</v>
      </c>
      <c r="X57" s="15">
        <f t="shared" si="29"/>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30"/>
        <v>0</v>
      </c>
      <c r="N58" s="15">
        <f t="shared" si="31"/>
        <v>0</v>
      </c>
      <c r="O58" s="15">
        <f t="shared" si="32"/>
        <v>0</v>
      </c>
      <c r="P58" s="15">
        <f t="shared" si="33"/>
        <v>0</v>
      </c>
      <c r="Q58" s="31"/>
      <c r="R58" t="str">
        <f>IF(Namedrug5="","Drug 5",Namedrug5)</f>
        <v>Drug 5</v>
      </c>
      <c r="S58" s="15">
        <v>0</v>
      </c>
      <c r="T58" s="15">
        <v>0</v>
      </c>
      <c r="U58" s="15">
        <f t="shared" si="34"/>
        <v>0</v>
      </c>
      <c r="V58" s="15">
        <f t="shared" si="35"/>
        <v>0</v>
      </c>
      <c r="W58" s="15">
        <f t="shared" si="28"/>
        <v>0</v>
      </c>
      <c r="X58" s="15">
        <f t="shared" si="29"/>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30"/>
        <v>0</v>
      </c>
      <c r="N59" s="15">
        <f t="shared" si="31"/>
        <v>0</v>
      </c>
      <c r="O59" s="15">
        <f t="shared" si="32"/>
        <v>0</v>
      </c>
      <c r="P59" s="15">
        <f t="shared" si="33"/>
        <v>0</v>
      </c>
      <c r="Q59" s="31"/>
      <c r="R59" t="str">
        <f>IF(Namedrug6="","Drug 6",Namedrug6)</f>
        <v>Drug 6</v>
      </c>
      <c r="S59" s="15">
        <v>0</v>
      </c>
      <c r="T59" s="15">
        <v>0</v>
      </c>
      <c r="U59" s="15">
        <f t="shared" si="34"/>
        <v>0</v>
      </c>
      <c r="V59" s="15">
        <f t="shared" si="35"/>
        <v>0</v>
      </c>
      <c r="W59" s="15">
        <f t="shared" si="28"/>
        <v>0</v>
      </c>
      <c r="X59" s="15">
        <f t="shared" si="29"/>
        <v>0</v>
      </c>
      <c r="Y59" s="31"/>
      <c r="AA59" s="28"/>
      <c r="AB59" s="28"/>
      <c r="AC59" s="28"/>
      <c r="AD59" s="28"/>
      <c r="AE59" s="28"/>
      <c r="AF59" s="28"/>
    </row>
    <row r="60" spans="2:32" x14ac:dyDescent="0.35">
      <c r="J60" t="str">
        <f>IF(Namedrug7="","Drug 7",Namedrug7)</f>
        <v>Drug 7</v>
      </c>
      <c r="K60" s="15">
        <v>0</v>
      </c>
      <c r="L60" s="15">
        <v>0</v>
      </c>
      <c r="M60" s="15">
        <f t="shared" si="30"/>
        <v>0</v>
      </c>
      <c r="N60" s="15">
        <f t="shared" si="31"/>
        <v>0</v>
      </c>
      <c r="O60" s="15">
        <f t="shared" si="32"/>
        <v>0</v>
      </c>
      <c r="P60" s="15">
        <f t="shared" si="33"/>
        <v>0</v>
      </c>
      <c r="Q60" s="31"/>
      <c r="R60" t="str">
        <f>IF(Namedrug7="","Drug 7",Namedrug7)</f>
        <v>Drug 7</v>
      </c>
      <c r="S60" s="15">
        <v>0</v>
      </c>
      <c r="T60" s="15">
        <v>0</v>
      </c>
      <c r="U60" s="15">
        <f t="shared" si="34"/>
        <v>0</v>
      </c>
      <c r="V60" s="15">
        <f t="shared" si="35"/>
        <v>0</v>
      </c>
      <c r="W60" s="15">
        <f t="shared" si="28"/>
        <v>0</v>
      </c>
      <c r="X60" s="15">
        <f t="shared" si="29"/>
        <v>0</v>
      </c>
      <c r="Y60" s="31"/>
      <c r="AA60" s="28"/>
      <c r="AB60" s="28"/>
      <c r="AC60" s="28"/>
      <c r="AD60" s="28"/>
      <c r="AE60" s="28"/>
      <c r="AF60" s="28"/>
    </row>
    <row r="61" spans="2:32" x14ac:dyDescent="0.35">
      <c r="B61" s="24"/>
      <c r="J61" t="str">
        <f>IF(Namedrug8="","Drug 8",Namedrug8)</f>
        <v>Drug 8</v>
      </c>
      <c r="K61" s="15">
        <v>0</v>
      </c>
      <c r="L61" s="15">
        <v>0</v>
      </c>
      <c r="M61" s="15">
        <f t="shared" si="30"/>
        <v>0</v>
      </c>
      <c r="N61" s="15">
        <f t="shared" si="31"/>
        <v>0</v>
      </c>
      <c r="O61" s="15">
        <f t="shared" si="32"/>
        <v>0</v>
      </c>
      <c r="P61" s="15">
        <f t="shared" si="33"/>
        <v>0</v>
      </c>
      <c r="Q61" s="31"/>
      <c r="R61" t="str">
        <f>IF(Namedrug8="","Drug 8",Namedrug8)</f>
        <v>Drug 8</v>
      </c>
      <c r="S61" s="15">
        <v>0</v>
      </c>
      <c r="T61" s="15">
        <v>0</v>
      </c>
      <c r="U61" s="15">
        <f t="shared" si="34"/>
        <v>0</v>
      </c>
      <c r="V61" s="15">
        <f t="shared" si="35"/>
        <v>0</v>
      </c>
      <c r="W61" s="15">
        <f t="shared" si="28"/>
        <v>0</v>
      </c>
      <c r="X61" s="15">
        <f t="shared" si="29"/>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30"/>
        <v>0</v>
      </c>
      <c r="N62" s="15">
        <f t="shared" si="31"/>
        <v>0</v>
      </c>
      <c r="O62" s="15">
        <f t="shared" si="32"/>
        <v>0</v>
      </c>
      <c r="P62" s="15">
        <f t="shared" si="33"/>
        <v>0</v>
      </c>
      <c r="Q62" s="31"/>
      <c r="R62" t="str">
        <f>IF(Namedrug9="","Drug 9",Namedrug9)</f>
        <v>Drug 9</v>
      </c>
      <c r="S62" s="15">
        <v>0</v>
      </c>
      <c r="T62" s="15">
        <v>0</v>
      </c>
      <c r="U62" s="15">
        <f t="shared" si="34"/>
        <v>0</v>
      </c>
      <c r="V62" s="15">
        <f t="shared" si="35"/>
        <v>0</v>
      </c>
      <c r="W62" s="15">
        <f t="shared" si="28"/>
        <v>0</v>
      </c>
      <c r="X62" s="15">
        <f t="shared" si="29"/>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1"/>
        <v>0</v>
      </c>
      <c r="O63" s="15">
        <f t="shared" si="32"/>
        <v>0</v>
      </c>
      <c r="P63" s="15">
        <f t="shared" si="33"/>
        <v>0</v>
      </c>
      <c r="Q63" s="31"/>
      <c r="R63" t="str">
        <f>IF(Namedrug10="","Drug 10",Namedrug10)</f>
        <v>Drug 10</v>
      </c>
      <c r="S63" s="15">
        <v>0</v>
      </c>
      <c r="T63" s="15">
        <v>0</v>
      </c>
      <c r="U63" s="15">
        <f>U34-U49</f>
        <v>0</v>
      </c>
      <c r="V63" s="15">
        <f t="shared" si="35"/>
        <v>0</v>
      </c>
      <c r="W63" s="15">
        <f t="shared" si="28"/>
        <v>0</v>
      </c>
      <c r="X63" s="15">
        <f t="shared" si="29"/>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6">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7">N24-N39-N53</f>
        <v>0</v>
      </c>
      <c r="O67" s="15">
        <f t="shared" ref="O67:O77" si="38">IF(Switch_TH&gt;3,IF((O8&lt;N8),N53*(O8/N8),N53),0)</f>
        <v>0</v>
      </c>
      <c r="P67" s="15">
        <f t="shared" ref="P67:P77" si="39">IF(Switch_TH&gt;4,IF((P8&lt;O8),O53*(P8/O8),O53),0)</f>
        <v>0</v>
      </c>
      <c r="Q67" s="31"/>
      <c r="R67" t="s">
        <v>151</v>
      </c>
      <c r="S67" s="15">
        <v>0</v>
      </c>
      <c r="T67" s="15">
        <v>0</v>
      </c>
      <c r="U67" s="15">
        <v>0</v>
      </c>
      <c r="V67" s="15">
        <f t="shared" ref="V67:V77" si="40">V24-V39-V53</f>
        <v>0</v>
      </c>
      <c r="W67" s="15">
        <f t="shared" ref="W67:W77" si="41">IF(Switch_TH&gt;3,IF((W8&lt;V8),V53*(W8/V8),V53),0)</f>
        <v>0</v>
      </c>
      <c r="X67" s="15">
        <f t="shared" si="36"/>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7"/>
        <v>0</v>
      </c>
      <c r="O68" s="15">
        <f t="shared" si="38"/>
        <v>0</v>
      </c>
      <c r="P68" s="15">
        <f t="shared" si="39"/>
        <v>0</v>
      </c>
      <c r="Q68" s="31"/>
      <c r="R68" t="str">
        <f>IF(Namedrug1="","Drug 1",Namedrug1)</f>
        <v>Drug 1</v>
      </c>
      <c r="S68" s="15">
        <v>0</v>
      </c>
      <c r="T68" s="15">
        <v>0</v>
      </c>
      <c r="U68" s="15">
        <v>0</v>
      </c>
      <c r="V68" s="15">
        <f t="shared" si="40"/>
        <v>0</v>
      </c>
      <c r="W68" s="15">
        <f t="shared" si="41"/>
        <v>0</v>
      </c>
      <c r="X68" s="15">
        <f t="shared" si="36"/>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7"/>
        <v>0</v>
      </c>
      <c r="O69" s="15">
        <f t="shared" si="38"/>
        <v>0</v>
      </c>
      <c r="P69" s="15">
        <f t="shared" si="39"/>
        <v>0</v>
      </c>
      <c r="Q69" s="31"/>
      <c r="R69" t="str">
        <f>IF(Namedrug2="","Drug 2",Namedrug2)</f>
        <v>Drug 2</v>
      </c>
      <c r="S69" s="15">
        <v>0</v>
      </c>
      <c r="T69" s="15">
        <v>0</v>
      </c>
      <c r="U69" s="15">
        <v>0</v>
      </c>
      <c r="V69" s="15">
        <f t="shared" si="40"/>
        <v>0</v>
      </c>
      <c r="W69" s="15">
        <f t="shared" si="41"/>
        <v>0</v>
      </c>
      <c r="X69" s="15">
        <f t="shared" si="36"/>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7"/>
        <v>0</v>
      </c>
      <c r="O70" s="15">
        <f t="shared" si="38"/>
        <v>0</v>
      </c>
      <c r="P70" s="15">
        <f t="shared" si="39"/>
        <v>0</v>
      </c>
      <c r="Q70" s="31"/>
      <c r="R70" t="str">
        <f>IF(Namedrug3="","Drug 3",Namedrug3)</f>
        <v>Drug 3</v>
      </c>
      <c r="S70" s="15">
        <v>0</v>
      </c>
      <c r="T70" s="15">
        <v>0</v>
      </c>
      <c r="U70" s="15">
        <v>0</v>
      </c>
      <c r="V70" s="15">
        <f t="shared" si="40"/>
        <v>0</v>
      </c>
      <c r="W70" s="15">
        <f t="shared" si="41"/>
        <v>0</v>
      </c>
      <c r="X70" s="15">
        <f t="shared" si="36"/>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7"/>
        <v>0</v>
      </c>
      <c r="O71" s="15">
        <f t="shared" si="38"/>
        <v>0</v>
      </c>
      <c r="P71" s="15">
        <f t="shared" si="39"/>
        <v>0</v>
      </c>
      <c r="Q71" s="31"/>
      <c r="R71" t="str">
        <f>IF(Namedrug4="","Drug 4",Namedrug4)</f>
        <v>Drug 4</v>
      </c>
      <c r="S71" s="15">
        <v>0</v>
      </c>
      <c r="T71" s="15">
        <v>0</v>
      </c>
      <c r="U71" s="15">
        <v>0</v>
      </c>
      <c r="V71" s="15">
        <f t="shared" si="40"/>
        <v>0</v>
      </c>
      <c r="W71" s="15">
        <f t="shared" si="41"/>
        <v>0</v>
      </c>
      <c r="X71" s="15">
        <f t="shared" si="36"/>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7"/>
        <v>0</v>
      </c>
      <c r="O72" s="15">
        <f t="shared" si="38"/>
        <v>0</v>
      </c>
      <c r="P72" s="15">
        <f t="shared" si="39"/>
        <v>0</v>
      </c>
      <c r="Q72" s="31"/>
      <c r="R72" t="str">
        <f>IF(Namedrug5="","Drug 5",Namedrug5)</f>
        <v>Drug 5</v>
      </c>
      <c r="S72" s="15">
        <v>0</v>
      </c>
      <c r="T72" s="15">
        <v>0</v>
      </c>
      <c r="U72" s="15">
        <v>0</v>
      </c>
      <c r="V72" s="15">
        <f t="shared" si="40"/>
        <v>0</v>
      </c>
      <c r="W72" s="15">
        <f t="shared" si="41"/>
        <v>0</v>
      </c>
      <c r="X72" s="15">
        <f t="shared" si="36"/>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7"/>
        <v>0</v>
      </c>
      <c r="O73" s="15">
        <f t="shared" si="38"/>
        <v>0</v>
      </c>
      <c r="P73" s="15">
        <f t="shared" si="39"/>
        <v>0</v>
      </c>
      <c r="Q73" s="31"/>
      <c r="R73" t="str">
        <f>IF(Namedrug6="","Drug 6",Namedrug6)</f>
        <v>Drug 6</v>
      </c>
      <c r="S73" s="15">
        <v>0</v>
      </c>
      <c r="T73" s="15">
        <v>0</v>
      </c>
      <c r="U73" s="15">
        <v>0</v>
      </c>
      <c r="V73" s="15">
        <f t="shared" si="40"/>
        <v>0</v>
      </c>
      <c r="W73" s="15">
        <f t="shared" si="41"/>
        <v>0</v>
      </c>
      <c r="X73" s="15">
        <f t="shared" si="36"/>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7"/>
        <v>0</v>
      </c>
      <c r="O74" s="15">
        <f t="shared" si="38"/>
        <v>0</v>
      </c>
      <c r="P74" s="15">
        <f t="shared" si="39"/>
        <v>0</v>
      </c>
      <c r="Q74" s="31"/>
      <c r="R74" t="str">
        <f>IF(Namedrug7="","Drug 7",Namedrug7)</f>
        <v>Drug 7</v>
      </c>
      <c r="S74" s="15">
        <v>0</v>
      </c>
      <c r="T74" s="15">
        <v>0</v>
      </c>
      <c r="U74" s="15">
        <v>0</v>
      </c>
      <c r="V74" s="15">
        <f t="shared" si="40"/>
        <v>0</v>
      </c>
      <c r="W74" s="15">
        <f t="shared" si="41"/>
        <v>0</v>
      </c>
      <c r="X74" s="15">
        <f t="shared" si="36"/>
        <v>0</v>
      </c>
      <c r="Y74" s="31"/>
      <c r="AA74" s="28"/>
      <c r="AB74" s="28"/>
      <c r="AC74" s="28"/>
      <c r="AD74" s="28"/>
      <c r="AE74" s="28"/>
      <c r="AF74" s="28"/>
    </row>
    <row r="75" spans="2:32" x14ac:dyDescent="0.35">
      <c r="B75" s="24"/>
      <c r="J75" t="str">
        <f>IF(Namedrug8="","Drug 8",Namedrug8)</f>
        <v>Drug 8</v>
      </c>
      <c r="K75" s="15">
        <v>0</v>
      </c>
      <c r="L75" s="15">
        <v>0</v>
      </c>
      <c r="M75" s="15">
        <v>0</v>
      </c>
      <c r="N75" s="15">
        <f t="shared" si="37"/>
        <v>0</v>
      </c>
      <c r="O75" s="15">
        <f t="shared" si="38"/>
        <v>0</v>
      </c>
      <c r="P75" s="15">
        <f t="shared" si="39"/>
        <v>0</v>
      </c>
      <c r="Q75" s="31"/>
      <c r="R75" t="str">
        <f>IF(Namedrug8="","Drug 8",Namedrug8)</f>
        <v>Drug 8</v>
      </c>
      <c r="S75" s="15">
        <v>0</v>
      </c>
      <c r="T75" s="15">
        <v>0</v>
      </c>
      <c r="U75" s="15">
        <v>0</v>
      </c>
      <c r="V75" s="15">
        <f t="shared" si="40"/>
        <v>0</v>
      </c>
      <c r="W75" s="15">
        <f t="shared" si="41"/>
        <v>0</v>
      </c>
      <c r="X75" s="15">
        <f t="shared" si="36"/>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7"/>
        <v>0</v>
      </c>
      <c r="O76" s="15">
        <f t="shared" si="38"/>
        <v>0</v>
      </c>
      <c r="P76" s="15">
        <f t="shared" si="39"/>
        <v>0</v>
      </c>
      <c r="Q76" s="31"/>
      <c r="R76" t="str">
        <f>IF(Namedrug9="","Drug 9",Namedrug9)</f>
        <v>Drug 9</v>
      </c>
      <c r="S76" s="15">
        <v>0</v>
      </c>
      <c r="T76" s="15">
        <v>0</v>
      </c>
      <c r="U76" s="15">
        <v>0</v>
      </c>
      <c r="V76" s="15">
        <f t="shared" si="40"/>
        <v>0</v>
      </c>
      <c r="W76" s="15">
        <f t="shared" si="41"/>
        <v>0</v>
      </c>
      <c r="X76" s="15">
        <f t="shared" si="36"/>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8"/>
        <v>0</v>
      </c>
      <c r="P77" s="15">
        <f t="shared" si="39"/>
        <v>0</v>
      </c>
      <c r="Q77" s="31"/>
      <c r="R77" t="str">
        <f>IF(Namedrug10="","Drug 10",Namedrug10)</f>
        <v>Drug 10</v>
      </c>
      <c r="S77" s="15">
        <v>0</v>
      </c>
      <c r="T77" s="15">
        <v>0</v>
      </c>
      <c r="U77" s="15">
        <v>0</v>
      </c>
      <c r="V77" s="15">
        <f t="shared" si="40"/>
        <v>0</v>
      </c>
      <c r="W77" s="15">
        <f t="shared" si="41"/>
        <v>0</v>
      </c>
      <c r="X77" s="15">
        <f t="shared" si="36"/>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2">IF(Switch_TH&gt;3,O24-O39-O53-O67,0)</f>
        <v>0</v>
      </c>
      <c r="P81" s="15">
        <f t="shared" ref="P81:P91" si="43">IF(Switch_TH&gt;4,IF((P8&lt;O8),O67*(P8/O8),O67),0)</f>
        <v>0</v>
      </c>
      <c r="Q81" s="31"/>
      <c r="R81" t="s">
        <v>151</v>
      </c>
      <c r="S81" s="15">
        <v>0</v>
      </c>
      <c r="T81" s="15">
        <v>0</v>
      </c>
      <c r="U81" s="15">
        <v>0</v>
      </c>
      <c r="V81" s="15">
        <v>0</v>
      </c>
      <c r="W81" s="15">
        <f t="shared" ref="W81:W90" si="44">IF(Switch_TH&gt;3,W24-W39-W53-W67,0)</f>
        <v>0</v>
      </c>
      <c r="X81" s="15">
        <f t="shared" ref="X81:X91" si="45">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2"/>
        <v>0</v>
      </c>
      <c r="P82" s="15">
        <f t="shared" si="43"/>
        <v>0</v>
      </c>
      <c r="Q82" s="31"/>
      <c r="R82" t="str">
        <f>IF(Namedrug1="","Drug 1",Namedrug1)</f>
        <v>Drug 1</v>
      </c>
      <c r="S82" s="15">
        <v>0</v>
      </c>
      <c r="T82" s="15">
        <v>0</v>
      </c>
      <c r="U82" s="15">
        <v>0</v>
      </c>
      <c r="V82" s="15">
        <v>0</v>
      </c>
      <c r="W82" s="15">
        <f t="shared" si="44"/>
        <v>0</v>
      </c>
      <c r="X82" s="15">
        <f t="shared" si="45"/>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2"/>
        <v>0</v>
      </c>
      <c r="P83" s="15">
        <f t="shared" si="43"/>
        <v>0</v>
      </c>
      <c r="Q83" s="31"/>
      <c r="R83" t="str">
        <f>IF(Namedrug2="","Drug 2",Namedrug2)</f>
        <v>Drug 2</v>
      </c>
      <c r="S83" s="15">
        <v>0</v>
      </c>
      <c r="T83" s="15">
        <v>0</v>
      </c>
      <c r="U83" s="15">
        <v>0</v>
      </c>
      <c r="V83" s="15">
        <v>0</v>
      </c>
      <c r="W83" s="15">
        <f t="shared" si="44"/>
        <v>0</v>
      </c>
      <c r="X83" s="15">
        <f t="shared" si="45"/>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2"/>
        <v>0</v>
      </c>
      <c r="P84" s="15">
        <f t="shared" si="43"/>
        <v>0</v>
      </c>
      <c r="Q84" s="31"/>
      <c r="R84" t="str">
        <f>IF(Namedrug3="","Drug 3",Namedrug3)</f>
        <v>Drug 3</v>
      </c>
      <c r="S84" s="15">
        <v>0</v>
      </c>
      <c r="T84" s="15">
        <v>0</v>
      </c>
      <c r="U84" s="15">
        <v>0</v>
      </c>
      <c r="V84" s="15">
        <v>0</v>
      </c>
      <c r="W84" s="15">
        <f t="shared" si="44"/>
        <v>0</v>
      </c>
      <c r="X84" s="15">
        <f t="shared" si="45"/>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2"/>
        <v>0</v>
      </c>
      <c r="P85" s="15">
        <f t="shared" si="43"/>
        <v>0</v>
      </c>
      <c r="Q85" s="31"/>
      <c r="R85" t="str">
        <f>IF(Namedrug4="","Drug 4",Namedrug4)</f>
        <v>Drug 4</v>
      </c>
      <c r="S85" s="15">
        <v>0</v>
      </c>
      <c r="T85" s="15">
        <v>0</v>
      </c>
      <c r="U85" s="15">
        <v>0</v>
      </c>
      <c r="V85" s="15">
        <v>0</v>
      </c>
      <c r="W85" s="15">
        <f t="shared" si="44"/>
        <v>0</v>
      </c>
      <c r="X85" s="15">
        <f t="shared" si="45"/>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2"/>
        <v>0</v>
      </c>
      <c r="P86" s="15">
        <f t="shared" si="43"/>
        <v>0</v>
      </c>
      <c r="Q86" s="31"/>
      <c r="R86" t="str">
        <f>IF(Namedrug5="","Drug 5",Namedrug5)</f>
        <v>Drug 5</v>
      </c>
      <c r="S86" s="15">
        <v>0</v>
      </c>
      <c r="T86" s="15">
        <v>0</v>
      </c>
      <c r="U86" s="15">
        <v>0</v>
      </c>
      <c r="V86" s="15">
        <v>0</v>
      </c>
      <c r="W86" s="15">
        <f t="shared" si="44"/>
        <v>0</v>
      </c>
      <c r="X86" s="15">
        <f t="shared" si="45"/>
        <v>0</v>
      </c>
      <c r="Y86" s="31"/>
      <c r="AA86" s="28"/>
      <c r="AB86" s="28"/>
      <c r="AC86" s="28"/>
      <c r="AD86" s="28"/>
      <c r="AE86" s="28"/>
      <c r="AF86" s="28"/>
    </row>
    <row r="87" spans="2:32" x14ac:dyDescent="0.35">
      <c r="J87" t="str">
        <f>IF(Namedrug6="","Drug 6",Namedrug6)</f>
        <v>Drug 6</v>
      </c>
      <c r="K87" s="15">
        <v>0</v>
      </c>
      <c r="L87" s="15">
        <v>0</v>
      </c>
      <c r="M87" s="15">
        <v>0</v>
      </c>
      <c r="N87" s="15">
        <v>0</v>
      </c>
      <c r="O87" s="15">
        <f t="shared" si="42"/>
        <v>0</v>
      </c>
      <c r="P87" s="15">
        <f t="shared" si="43"/>
        <v>0</v>
      </c>
      <c r="Q87" s="31"/>
      <c r="R87" t="str">
        <f>IF(Namedrug6="","Drug 6",Namedrug6)</f>
        <v>Drug 6</v>
      </c>
      <c r="S87" s="15">
        <v>0</v>
      </c>
      <c r="T87" s="15">
        <v>0</v>
      </c>
      <c r="U87" s="15">
        <v>0</v>
      </c>
      <c r="V87" s="15">
        <v>0</v>
      </c>
      <c r="W87" s="15">
        <f t="shared" si="44"/>
        <v>0</v>
      </c>
      <c r="X87" s="15">
        <f t="shared" si="45"/>
        <v>0</v>
      </c>
      <c r="Y87" s="31"/>
      <c r="AA87" s="28"/>
      <c r="AB87" s="28"/>
      <c r="AC87" s="28"/>
      <c r="AD87" s="28"/>
      <c r="AE87" s="28"/>
      <c r="AF87" s="28"/>
    </row>
    <row r="88" spans="2:32" x14ac:dyDescent="0.35">
      <c r="J88" t="str">
        <f>IF(Namedrug7="","Drug 7",Namedrug7)</f>
        <v>Drug 7</v>
      </c>
      <c r="K88" s="15">
        <v>0</v>
      </c>
      <c r="L88" s="15">
        <v>0</v>
      </c>
      <c r="M88" s="15">
        <v>0</v>
      </c>
      <c r="N88" s="15">
        <v>0</v>
      </c>
      <c r="O88" s="15">
        <f t="shared" si="42"/>
        <v>0</v>
      </c>
      <c r="P88" s="15">
        <f t="shared" si="43"/>
        <v>0</v>
      </c>
      <c r="Q88" s="31"/>
      <c r="R88" t="str">
        <f>IF(Namedrug7="","Drug 7",Namedrug7)</f>
        <v>Drug 7</v>
      </c>
      <c r="S88" s="15">
        <v>0</v>
      </c>
      <c r="T88" s="15">
        <v>0</v>
      </c>
      <c r="U88" s="15">
        <v>0</v>
      </c>
      <c r="V88" s="15">
        <v>0</v>
      </c>
      <c r="W88" s="15">
        <f t="shared" si="44"/>
        <v>0</v>
      </c>
      <c r="X88" s="15">
        <f t="shared" si="45"/>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2"/>
        <v>0</v>
      </c>
      <c r="P89" s="15">
        <f t="shared" si="43"/>
        <v>0</v>
      </c>
      <c r="Q89" s="31"/>
      <c r="R89" t="str">
        <f>IF(Namedrug8="","Drug 8",Namedrug8)</f>
        <v>Drug 8</v>
      </c>
      <c r="S89" s="15">
        <v>0</v>
      </c>
      <c r="T89" s="15">
        <v>0</v>
      </c>
      <c r="U89" s="15">
        <v>0</v>
      </c>
      <c r="V89" s="15">
        <v>0</v>
      </c>
      <c r="W89" s="15">
        <f t="shared" si="44"/>
        <v>0</v>
      </c>
      <c r="X89" s="15">
        <f t="shared" si="45"/>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2"/>
        <v>0</v>
      </c>
      <c r="P90" s="15">
        <f t="shared" si="43"/>
        <v>0</v>
      </c>
      <c r="Q90" s="31"/>
      <c r="R90" t="str">
        <f>IF(Namedrug9="","Drug 9",Namedrug9)</f>
        <v>Drug 9</v>
      </c>
      <c r="S90" s="15">
        <v>0</v>
      </c>
      <c r="T90" s="15">
        <v>0</v>
      </c>
      <c r="U90" s="15">
        <v>0</v>
      </c>
      <c r="V90" s="15">
        <v>0</v>
      </c>
      <c r="W90" s="15">
        <f t="shared" si="44"/>
        <v>0</v>
      </c>
      <c r="X90" s="15">
        <f t="shared" si="45"/>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3"/>
        <v>0</v>
      </c>
      <c r="Q91" s="31"/>
      <c r="R91" t="str">
        <f>IF(Namedrug10="","Drug 10",Namedrug10)</f>
        <v>Drug 10</v>
      </c>
      <c r="S91" s="15">
        <v>0</v>
      </c>
      <c r="T91" s="15">
        <v>0</v>
      </c>
      <c r="U91" s="15">
        <v>0</v>
      </c>
      <c r="V91" s="15">
        <v>0</v>
      </c>
      <c r="W91" s="15">
        <f>IF(Switch_TH&gt;3,W34-W49-W63-W77,0)</f>
        <v>0</v>
      </c>
      <c r="X91" s="15">
        <f t="shared" si="45"/>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6">IF(Switch_TH&gt;4,P23-P38-P52-P66-P80,0)</f>
        <v>0</v>
      </c>
      <c r="Q94" s="31"/>
      <c r="R94" t="str">
        <f>IF(Name_DUR="","Drug Under Review",Name_DUR)</f>
        <v>Drug Under Review</v>
      </c>
      <c r="S94" s="15">
        <v>0</v>
      </c>
      <c r="T94" s="15">
        <v>0</v>
      </c>
      <c r="U94" s="15">
        <v>0</v>
      </c>
      <c r="V94" s="15">
        <v>0</v>
      </c>
      <c r="W94" s="15">
        <v>0</v>
      </c>
      <c r="X94" s="15">
        <f t="shared" ref="X94:X105" si="47">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6"/>
        <v>0</v>
      </c>
      <c r="Q95" s="31"/>
      <c r="R95" t="s">
        <v>151</v>
      </c>
      <c r="S95" s="15">
        <v>0</v>
      </c>
      <c r="T95" s="15">
        <v>0</v>
      </c>
      <c r="U95" s="15">
        <v>0</v>
      </c>
      <c r="V95" s="15">
        <v>0</v>
      </c>
      <c r="W95" s="15">
        <v>0</v>
      </c>
      <c r="X95" s="15">
        <f t="shared" si="47"/>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6"/>
        <v>0</v>
      </c>
      <c r="Q96" s="31"/>
      <c r="R96" t="str">
        <f>IF(Namedrug1="","Drug 1",Namedrug1)</f>
        <v>Drug 1</v>
      </c>
      <c r="S96" s="15">
        <v>0</v>
      </c>
      <c r="T96" s="15">
        <v>0</v>
      </c>
      <c r="U96" s="15">
        <v>0</v>
      </c>
      <c r="V96" s="15">
        <v>0</v>
      </c>
      <c r="W96" s="15">
        <v>0</v>
      </c>
      <c r="X96" s="15">
        <f t="shared" si="47"/>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6"/>
        <v>0</v>
      </c>
      <c r="Q97" s="31"/>
      <c r="R97" t="str">
        <f>IF(Namedrug2="","Drug 2",Namedrug2)</f>
        <v>Drug 2</v>
      </c>
      <c r="S97" s="15">
        <v>0</v>
      </c>
      <c r="T97" s="15">
        <v>0</v>
      </c>
      <c r="U97" s="15">
        <v>0</v>
      </c>
      <c r="V97" s="15">
        <v>0</v>
      </c>
      <c r="W97" s="15">
        <v>0</v>
      </c>
      <c r="X97" s="15">
        <f t="shared" si="47"/>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6"/>
        <v>0</v>
      </c>
      <c r="Q98" s="31"/>
      <c r="R98" t="str">
        <f>IF(Namedrug3="","Drug 3",Namedrug3)</f>
        <v>Drug 3</v>
      </c>
      <c r="S98" s="15">
        <v>0</v>
      </c>
      <c r="T98" s="15">
        <v>0</v>
      </c>
      <c r="U98" s="15">
        <v>0</v>
      </c>
      <c r="V98" s="15">
        <v>0</v>
      </c>
      <c r="W98" s="15">
        <v>0</v>
      </c>
      <c r="X98" s="15">
        <f t="shared" si="47"/>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6"/>
        <v>0</v>
      </c>
      <c r="Q99" s="31"/>
      <c r="R99" t="str">
        <f>IF(Namedrug4="","Drug 4",Namedrug4)</f>
        <v>Drug 4</v>
      </c>
      <c r="S99" s="15">
        <v>0</v>
      </c>
      <c r="T99" s="15">
        <v>0</v>
      </c>
      <c r="U99" s="15">
        <v>0</v>
      </c>
      <c r="V99" s="15">
        <v>0</v>
      </c>
      <c r="W99" s="15">
        <v>0</v>
      </c>
      <c r="X99" s="15">
        <f t="shared" si="47"/>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6"/>
        <v>0</v>
      </c>
      <c r="Q100" s="31"/>
      <c r="R100" t="str">
        <f>IF(Namedrug5="","Drug 5",Namedrug5)</f>
        <v>Drug 5</v>
      </c>
      <c r="S100" s="15">
        <v>0</v>
      </c>
      <c r="T100" s="15">
        <v>0</v>
      </c>
      <c r="U100" s="15">
        <v>0</v>
      </c>
      <c r="V100" s="15">
        <v>0</v>
      </c>
      <c r="W100" s="15">
        <v>0</v>
      </c>
      <c r="X100" s="15">
        <f t="shared" si="47"/>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6"/>
        <v>0</v>
      </c>
      <c r="Q101" s="31"/>
      <c r="R101" t="str">
        <f>IF(Namedrug6="","Drug 6",Namedrug6)</f>
        <v>Drug 6</v>
      </c>
      <c r="S101" s="15">
        <v>0</v>
      </c>
      <c r="T101" s="15">
        <v>0</v>
      </c>
      <c r="U101" s="15">
        <v>0</v>
      </c>
      <c r="V101" s="15">
        <v>0</v>
      </c>
      <c r="W101" s="15">
        <v>0</v>
      </c>
      <c r="X101" s="15">
        <f t="shared" si="47"/>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6"/>
        <v>0</v>
      </c>
      <c r="Q102" s="31"/>
      <c r="R102" t="str">
        <f>IF(Namedrug7="","Drug 7",Namedrug7)</f>
        <v>Drug 7</v>
      </c>
      <c r="S102" s="15">
        <v>0</v>
      </c>
      <c r="T102" s="15">
        <v>0</v>
      </c>
      <c r="U102" s="15">
        <v>0</v>
      </c>
      <c r="V102" s="15">
        <v>0</v>
      </c>
      <c r="W102" s="15">
        <v>0</v>
      </c>
      <c r="X102" s="15">
        <f t="shared" si="47"/>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6"/>
        <v>0</v>
      </c>
      <c r="Q103" s="31"/>
      <c r="R103" t="str">
        <f>IF(Namedrug8="","Drug 8",Namedrug8)</f>
        <v>Drug 8</v>
      </c>
      <c r="S103" s="15">
        <v>0</v>
      </c>
      <c r="T103" s="15">
        <v>0</v>
      </c>
      <c r="U103" s="15">
        <v>0</v>
      </c>
      <c r="V103" s="15">
        <v>0</v>
      </c>
      <c r="W103" s="15">
        <v>0</v>
      </c>
      <c r="X103" s="15">
        <f t="shared" si="47"/>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6"/>
        <v>0</v>
      </c>
      <c r="Q104" s="31"/>
      <c r="R104" t="str">
        <f>IF(Namedrug9="","Drug 9",Namedrug9)</f>
        <v>Drug 9</v>
      </c>
      <c r="S104" s="15">
        <v>0</v>
      </c>
      <c r="T104" s="15">
        <v>0</v>
      </c>
      <c r="U104" s="15">
        <v>0</v>
      </c>
      <c r="V104" s="15">
        <v>0</v>
      </c>
      <c r="W104" s="15">
        <v>0</v>
      </c>
      <c r="X104" s="15">
        <f t="shared" si="47"/>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6"/>
        <v>0</v>
      </c>
      <c r="Q105" s="31"/>
      <c r="R105" t="str">
        <f>IF(Namedrug10="","Drug 10",Namedrug10)</f>
        <v>Drug 10</v>
      </c>
      <c r="S105" s="15">
        <v>0</v>
      </c>
      <c r="T105" s="15">
        <v>0</v>
      </c>
      <c r="U105" s="15">
        <v>0</v>
      </c>
      <c r="V105" s="15">
        <v>0</v>
      </c>
      <c r="W105" s="15">
        <v>0</v>
      </c>
      <c r="X105" s="15">
        <f t="shared" si="47"/>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8">SUM(N38:N49,N52:N63,N66:N77,N80:N91,N94:N105)-N35</f>
        <v>0</v>
      </c>
      <c r="O107" s="31">
        <f t="shared" si="48"/>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9">SUM(V38:V49,V52:V63,V66:V77,V80:V91,V94:V105)-V35</f>
        <v>0</v>
      </c>
      <c r="W107" s="31">
        <f t="shared" si="49"/>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50">U111-M111</f>
        <v>0</v>
      </c>
      <c r="AD111" s="30">
        <f t="shared" si="50"/>
        <v>0</v>
      </c>
      <c r="AE111" s="30">
        <f t="shared" si="50"/>
        <v>0</v>
      </c>
      <c r="AF111" s="30">
        <f t="shared" si="50"/>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1">S112-K112</f>
        <v>0</v>
      </c>
      <c r="AB112" s="30">
        <f t="shared" si="51"/>
        <v>0</v>
      </c>
      <c r="AC112" s="30">
        <f t="shared" si="50"/>
        <v>0</v>
      </c>
      <c r="AD112" s="30">
        <f t="shared" si="50"/>
        <v>0</v>
      </c>
      <c r="AE112" s="30">
        <f t="shared" si="50"/>
        <v>0</v>
      </c>
      <c r="AF112" s="30">
        <f t="shared" si="50"/>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1"/>
        <v>0</v>
      </c>
      <c r="AB113" s="30">
        <f t="shared" si="51"/>
        <v>0</v>
      </c>
      <c r="AC113" s="30">
        <f t="shared" si="50"/>
        <v>0</v>
      </c>
      <c r="AD113" s="30">
        <f t="shared" si="50"/>
        <v>0</v>
      </c>
      <c r="AE113" s="30">
        <f t="shared" si="50"/>
        <v>0</v>
      </c>
      <c r="AF113" s="30">
        <f t="shared" si="50"/>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1"/>
        <v>0</v>
      </c>
      <c r="AB114" s="30">
        <f>T114-L114</f>
        <v>0</v>
      </c>
      <c r="AC114" s="30">
        <f t="shared" si="50"/>
        <v>0</v>
      </c>
      <c r="AD114" s="30">
        <f t="shared" si="50"/>
        <v>0</v>
      </c>
      <c r="AE114" s="30">
        <f t="shared" si="50"/>
        <v>0</v>
      </c>
      <c r="AF114" s="30">
        <f t="shared" si="50"/>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1"/>
        <v>0</v>
      </c>
      <c r="AB115" s="30">
        <f t="shared" si="51"/>
        <v>0</v>
      </c>
      <c r="AC115" s="30">
        <f t="shared" si="50"/>
        <v>0</v>
      </c>
      <c r="AD115" s="30">
        <f t="shared" si="50"/>
        <v>0</v>
      </c>
      <c r="AE115" s="30">
        <f t="shared" si="50"/>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1"/>
        <v>0</v>
      </c>
      <c r="AB116" s="30">
        <f t="shared" si="51"/>
        <v>0</v>
      </c>
      <c r="AC116" s="30">
        <f t="shared" si="50"/>
        <v>0</v>
      </c>
      <c r="AD116" s="30">
        <f t="shared" si="50"/>
        <v>0</v>
      </c>
      <c r="AE116" s="30">
        <f t="shared" si="50"/>
        <v>0</v>
      </c>
      <c r="AF116" s="30">
        <f t="shared" si="50"/>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1"/>
        <v>0</v>
      </c>
      <c r="AB117" s="30">
        <f t="shared" si="51"/>
        <v>0</v>
      </c>
      <c r="AC117" s="30">
        <f t="shared" si="50"/>
        <v>0</v>
      </c>
      <c r="AD117" s="30">
        <f>V117-N117</f>
        <v>0</v>
      </c>
      <c r="AE117" s="30">
        <f t="shared" si="50"/>
        <v>0</v>
      </c>
      <c r="AF117" s="30">
        <f t="shared" si="50"/>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1"/>
        <v>0</v>
      </c>
      <c r="AB118" s="30">
        <f t="shared" si="51"/>
        <v>0</v>
      </c>
      <c r="AC118" s="30">
        <f t="shared" si="50"/>
        <v>0</v>
      </c>
      <c r="AD118" s="30">
        <f t="shared" si="50"/>
        <v>0</v>
      </c>
      <c r="AE118" s="30">
        <f t="shared" si="50"/>
        <v>0</v>
      </c>
      <c r="AF118" s="30">
        <f t="shared" si="50"/>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1"/>
        <v>0</v>
      </c>
      <c r="AB119" s="30">
        <f t="shared" si="51"/>
        <v>0</v>
      </c>
      <c r="AC119" s="30">
        <f t="shared" si="50"/>
        <v>0</v>
      </c>
      <c r="AD119" s="30">
        <f t="shared" si="50"/>
        <v>0</v>
      </c>
      <c r="AE119" s="30">
        <f t="shared" si="50"/>
        <v>0</v>
      </c>
      <c r="AF119" s="30">
        <f t="shared" si="50"/>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1"/>
        <v>0</v>
      </c>
      <c r="AB120" s="30">
        <f t="shared" si="51"/>
        <v>0</v>
      </c>
      <c r="AC120" s="30">
        <f t="shared" si="50"/>
        <v>0</v>
      </c>
      <c r="AD120" s="30">
        <f t="shared" si="50"/>
        <v>0</v>
      </c>
      <c r="AE120" s="30">
        <f t="shared" si="50"/>
        <v>0</v>
      </c>
      <c r="AF120" s="30">
        <f t="shared" si="50"/>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1"/>
        <v>0</v>
      </c>
      <c r="AB121" s="30">
        <f t="shared" si="51"/>
        <v>0</v>
      </c>
      <c r="AC121" s="30">
        <f t="shared" si="50"/>
        <v>0</v>
      </c>
      <c r="AD121" s="30">
        <f t="shared" si="50"/>
        <v>0</v>
      </c>
      <c r="AE121" s="30">
        <f t="shared" si="50"/>
        <v>0</v>
      </c>
      <c r="AF121" s="30">
        <f t="shared" si="50"/>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1"/>
        <v>0</v>
      </c>
      <c r="AB122" s="30">
        <f t="shared" si="51"/>
        <v>0</v>
      </c>
      <c r="AC122" s="30">
        <f t="shared" si="50"/>
        <v>0</v>
      </c>
      <c r="AD122" s="30">
        <f t="shared" si="50"/>
        <v>0</v>
      </c>
      <c r="AE122" s="30">
        <f t="shared" si="50"/>
        <v>0</v>
      </c>
      <c r="AF122" s="30">
        <f t="shared" si="50"/>
        <v>0</v>
      </c>
    </row>
    <row r="123" spans="9:32" x14ac:dyDescent="0.35">
      <c r="J123" s="1" t="s">
        <v>74</v>
      </c>
      <c r="K123" s="39">
        <f>SUM(K111:K122)</f>
        <v>0</v>
      </c>
      <c r="L123" s="39">
        <f t="shared" ref="L123:P123" si="52">SUM(L111:L122)</f>
        <v>0</v>
      </c>
      <c r="M123" s="39">
        <f t="shared" si="52"/>
        <v>0</v>
      </c>
      <c r="N123" s="39">
        <f t="shared" si="52"/>
        <v>0</v>
      </c>
      <c r="O123" s="39">
        <f t="shared" si="52"/>
        <v>0</v>
      </c>
      <c r="P123" s="39">
        <f t="shared" si="52"/>
        <v>0</v>
      </c>
      <c r="R123" s="1" t="s">
        <v>74</v>
      </c>
      <c r="S123" s="39">
        <f>SUM(S111:S122)</f>
        <v>0</v>
      </c>
      <c r="T123" s="39">
        <f t="shared" ref="T123:X123" si="53">SUM(T111:T122)</f>
        <v>0</v>
      </c>
      <c r="U123" s="32">
        <f t="shared" si="53"/>
        <v>0</v>
      </c>
      <c r="V123" s="32">
        <f t="shared" si="53"/>
        <v>0</v>
      </c>
      <c r="W123" s="32">
        <f t="shared" si="53"/>
        <v>0</v>
      </c>
      <c r="X123" s="32">
        <f t="shared" si="53"/>
        <v>0</v>
      </c>
      <c r="Y123" s="32"/>
      <c r="Z123" s="1" t="s">
        <v>74</v>
      </c>
      <c r="AA123" s="32">
        <f>SUM(AA111:AA122)</f>
        <v>0</v>
      </c>
      <c r="AB123" s="32">
        <f t="shared" ref="AB123:AE123" si="54">SUM(AB111:AB122)</f>
        <v>0</v>
      </c>
      <c r="AC123" s="32">
        <f t="shared" si="54"/>
        <v>0</v>
      </c>
      <c r="AD123" s="32">
        <f t="shared" si="54"/>
        <v>0</v>
      </c>
      <c r="AE123" s="32">
        <f t="shared" si="54"/>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5">T128-L128</f>
        <v>0</v>
      </c>
      <c r="AC128" s="28">
        <f t="shared" si="55"/>
        <v>0</v>
      </c>
      <c r="AD128" s="28">
        <f t="shared" si="55"/>
        <v>0</v>
      </c>
      <c r="AE128" s="28">
        <f t="shared" si="55"/>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6">S129-K129</f>
        <v>0</v>
      </c>
      <c r="AB129" s="28">
        <f t="shared" si="55"/>
        <v>0</v>
      </c>
      <c r="AC129" s="28">
        <f t="shared" si="55"/>
        <v>0</v>
      </c>
      <c r="AD129" s="28">
        <f t="shared" si="55"/>
        <v>0</v>
      </c>
      <c r="AE129" s="28">
        <f t="shared" si="55"/>
        <v>0</v>
      </c>
      <c r="AF129" s="28">
        <f t="shared" si="55"/>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6"/>
        <v>0</v>
      </c>
      <c r="AB130" s="28">
        <f t="shared" si="55"/>
        <v>0</v>
      </c>
      <c r="AC130" s="28">
        <f t="shared" si="55"/>
        <v>0</v>
      </c>
      <c r="AD130" s="28">
        <f t="shared" si="55"/>
        <v>0</v>
      </c>
      <c r="AE130" s="28">
        <f t="shared" si="55"/>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6"/>
        <v>0</v>
      </c>
      <c r="AB131" s="28">
        <f t="shared" si="55"/>
        <v>0</v>
      </c>
      <c r="AC131" s="28">
        <f t="shared" si="55"/>
        <v>0</v>
      </c>
      <c r="AD131" s="28">
        <f t="shared" si="55"/>
        <v>0</v>
      </c>
      <c r="AE131" s="28">
        <f t="shared" si="55"/>
        <v>0</v>
      </c>
      <c r="AF131" s="28">
        <f t="shared" si="55"/>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6"/>
        <v>0</v>
      </c>
      <c r="AB132" s="28">
        <f t="shared" si="55"/>
        <v>0</v>
      </c>
      <c r="AC132" s="28">
        <f t="shared" si="55"/>
        <v>0</v>
      </c>
      <c r="AD132" s="28">
        <f t="shared" si="55"/>
        <v>0</v>
      </c>
      <c r="AE132" s="28">
        <f t="shared" si="55"/>
        <v>0</v>
      </c>
      <c r="AF132" s="28">
        <f t="shared" si="55"/>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6"/>
        <v>0</v>
      </c>
      <c r="AB133" s="28">
        <f t="shared" si="55"/>
        <v>0</v>
      </c>
      <c r="AC133" s="28">
        <f t="shared" si="55"/>
        <v>0</v>
      </c>
      <c r="AD133" s="28">
        <f t="shared" si="55"/>
        <v>0</v>
      </c>
      <c r="AE133" s="28">
        <f t="shared" si="55"/>
        <v>0</v>
      </c>
      <c r="AF133" s="28">
        <f t="shared" si="55"/>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6"/>
        <v>0</v>
      </c>
      <c r="AB134" s="28">
        <f t="shared" si="55"/>
        <v>0</v>
      </c>
      <c r="AC134" s="28">
        <f t="shared" si="55"/>
        <v>0</v>
      </c>
      <c r="AD134" s="28">
        <f t="shared" si="55"/>
        <v>0</v>
      </c>
      <c r="AE134" s="28">
        <f t="shared" si="55"/>
        <v>0</v>
      </c>
      <c r="AF134" s="28">
        <f t="shared" si="55"/>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6"/>
        <v>0</v>
      </c>
      <c r="AB135" s="28">
        <f t="shared" si="55"/>
        <v>0</v>
      </c>
      <c r="AC135" s="28">
        <f t="shared" si="55"/>
        <v>0</v>
      </c>
      <c r="AD135" s="28">
        <f t="shared" si="55"/>
        <v>0</v>
      </c>
      <c r="AE135" s="28">
        <f t="shared" si="55"/>
        <v>0</v>
      </c>
      <c r="AF135" s="28">
        <f t="shared" si="55"/>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6"/>
        <v>0</v>
      </c>
      <c r="AB136" s="28">
        <f t="shared" si="55"/>
        <v>0</v>
      </c>
      <c r="AC136" s="28">
        <f t="shared" si="55"/>
        <v>0</v>
      </c>
      <c r="AD136" s="28">
        <f t="shared" si="55"/>
        <v>0</v>
      </c>
      <c r="AE136" s="28">
        <f t="shared" si="55"/>
        <v>0</v>
      </c>
      <c r="AF136" s="28">
        <f t="shared" si="55"/>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6"/>
        <v>0</v>
      </c>
      <c r="AB137" s="28">
        <f t="shared" si="55"/>
        <v>0</v>
      </c>
      <c r="AC137" s="28">
        <f t="shared" si="55"/>
        <v>0</v>
      </c>
      <c r="AD137" s="28">
        <f t="shared" si="55"/>
        <v>0</v>
      </c>
      <c r="AE137" s="28">
        <f t="shared" si="55"/>
        <v>0</v>
      </c>
      <c r="AF137" s="28">
        <f t="shared" si="55"/>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6"/>
        <v>0</v>
      </c>
      <c r="AB138" s="28">
        <f t="shared" si="55"/>
        <v>0</v>
      </c>
      <c r="AC138" s="28">
        <f t="shared" si="55"/>
        <v>0</v>
      </c>
      <c r="AD138" s="28">
        <f t="shared" si="55"/>
        <v>0</v>
      </c>
      <c r="AE138" s="28">
        <f t="shared" si="55"/>
        <v>0</v>
      </c>
      <c r="AF138" s="28">
        <f t="shared" si="55"/>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6"/>
        <v>0</v>
      </c>
      <c r="AB139" s="28">
        <f t="shared" si="55"/>
        <v>0</v>
      </c>
      <c r="AC139" s="28">
        <f t="shared" si="55"/>
        <v>0</v>
      </c>
      <c r="AD139" s="28">
        <f t="shared" si="55"/>
        <v>0</v>
      </c>
      <c r="AE139" s="28">
        <f t="shared" si="55"/>
        <v>0</v>
      </c>
      <c r="AF139" s="28">
        <f t="shared" si="55"/>
        <v>0</v>
      </c>
    </row>
    <row r="140" spans="9:32" x14ac:dyDescent="0.35">
      <c r="J140" s="1" t="s">
        <v>74</v>
      </c>
      <c r="K140" s="39">
        <f>SUM(K128:K139)</f>
        <v>0</v>
      </c>
      <c r="L140" s="39">
        <f t="shared" ref="L140:P140" si="57">SUM(L128:L139)</f>
        <v>0</v>
      </c>
      <c r="M140" s="39">
        <f t="shared" si="57"/>
        <v>0</v>
      </c>
      <c r="N140" s="39">
        <f t="shared" si="57"/>
        <v>0</v>
      </c>
      <c r="O140" s="39">
        <f t="shared" si="57"/>
        <v>0</v>
      </c>
      <c r="P140" s="39">
        <f t="shared" si="57"/>
        <v>0</v>
      </c>
      <c r="Q140" s="39"/>
      <c r="R140" s="1" t="s">
        <v>74</v>
      </c>
      <c r="S140" s="39">
        <f>SUM(S128:S139)</f>
        <v>0</v>
      </c>
      <c r="T140" s="39">
        <f t="shared" ref="T140:X140" si="58">SUM(T128:T139)</f>
        <v>0</v>
      </c>
      <c r="U140" s="32">
        <f t="shared" si="58"/>
        <v>0</v>
      </c>
      <c r="V140" s="32">
        <f t="shared" si="58"/>
        <v>0</v>
      </c>
      <c r="W140" s="32">
        <f t="shared" si="58"/>
        <v>0</v>
      </c>
      <c r="X140" s="32">
        <f t="shared" si="58"/>
        <v>0</v>
      </c>
      <c r="Y140" s="32"/>
      <c r="Z140" s="1" t="s">
        <v>74</v>
      </c>
      <c r="AA140" s="32">
        <f>SUM(AA128:AA139)</f>
        <v>0</v>
      </c>
      <c r="AB140" s="32">
        <f t="shared" ref="AB140:AF140" si="59">SUM(AB128:AB139)</f>
        <v>0</v>
      </c>
      <c r="AC140" s="32">
        <f t="shared" si="59"/>
        <v>0</v>
      </c>
      <c r="AD140" s="32">
        <f t="shared" si="59"/>
        <v>0</v>
      </c>
      <c r="AE140" s="32">
        <f t="shared" si="59"/>
        <v>0</v>
      </c>
      <c r="AF140" s="32">
        <f t="shared" si="59"/>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60">T145-L145</f>
        <v>0</v>
      </c>
      <c r="AC145" s="28">
        <f t="shared" si="60"/>
        <v>0</v>
      </c>
      <c r="AD145" s="28">
        <f t="shared" si="60"/>
        <v>0</v>
      </c>
      <c r="AE145" s="28">
        <f t="shared" si="60"/>
        <v>0</v>
      </c>
      <c r="AF145" s="28">
        <f t="shared" si="60"/>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1">S146-K146</f>
        <v>0</v>
      </c>
      <c r="AB146" s="28">
        <f t="shared" si="60"/>
        <v>0</v>
      </c>
      <c r="AC146" s="28">
        <f t="shared" si="60"/>
        <v>0</v>
      </c>
      <c r="AD146" s="28">
        <f t="shared" si="60"/>
        <v>0</v>
      </c>
      <c r="AE146" s="28">
        <f t="shared" si="60"/>
        <v>0</v>
      </c>
      <c r="AF146" s="28">
        <f t="shared" si="60"/>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1"/>
        <v>0</v>
      </c>
      <c r="AB147" s="28">
        <f t="shared" si="60"/>
        <v>0</v>
      </c>
      <c r="AC147" s="28">
        <f t="shared" si="60"/>
        <v>0</v>
      </c>
      <c r="AD147" s="28">
        <f t="shared" si="60"/>
        <v>0</v>
      </c>
      <c r="AE147" s="28">
        <f t="shared" si="60"/>
        <v>0</v>
      </c>
      <c r="AF147" s="28">
        <f t="shared" si="60"/>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1"/>
        <v>0</v>
      </c>
      <c r="AB148" s="28">
        <f t="shared" si="60"/>
        <v>0</v>
      </c>
      <c r="AC148" s="28">
        <f t="shared" si="60"/>
        <v>0</v>
      </c>
      <c r="AD148" s="28">
        <f t="shared" si="60"/>
        <v>0</v>
      </c>
      <c r="AE148" s="28">
        <f t="shared" si="60"/>
        <v>0</v>
      </c>
      <c r="AF148" s="28">
        <f t="shared" si="60"/>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1"/>
        <v>0</v>
      </c>
      <c r="AB149" s="28">
        <f t="shared" si="60"/>
        <v>0</v>
      </c>
      <c r="AC149" s="28">
        <f t="shared" si="60"/>
        <v>0</v>
      </c>
      <c r="AD149" s="28">
        <f t="shared" si="60"/>
        <v>0</v>
      </c>
      <c r="AE149" s="28">
        <f t="shared" si="60"/>
        <v>0</v>
      </c>
      <c r="AF149" s="28">
        <f t="shared" si="60"/>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1"/>
        <v>0</v>
      </c>
      <c r="AB150" s="28">
        <f t="shared" si="60"/>
        <v>0</v>
      </c>
      <c r="AC150" s="28">
        <f t="shared" si="60"/>
        <v>0</v>
      </c>
      <c r="AD150" s="28">
        <f t="shared" si="60"/>
        <v>0</v>
      </c>
      <c r="AE150" s="28">
        <f t="shared" si="60"/>
        <v>0</v>
      </c>
      <c r="AF150" s="28">
        <f t="shared" si="60"/>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1"/>
        <v>0</v>
      </c>
      <c r="AB151" s="28">
        <f t="shared" si="60"/>
        <v>0</v>
      </c>
      <c r="AC151" s="28">
        <f t="shared" si="60"/>
        <v>0</v>
      </c>
      <c r="AD151" s="28">
        <f t="shared" si="60"/>
        <v>0</v>
      </c>
      <c r="AE151" s="28">
        <f t="shared" si="60"/>
        <v>0</v>
      </c>
      <c r="AF151" s="28">
        <f t="shared" si="60"/>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1"/>
        <v>0</v>
      </c>
      <c r="AB152" s="28">
        <f t="shared" si="60"/>
        <v>0</v>
      </c>
      <c r="AC152" s="28">
        <f t="shared" si="60"/>
        <v>0</v>
      </c>
      <c r="AD152" s="28">
        <f t="shared" si="60"/>
        <v>0</v>
      </c>
      <c r="AE152" s="28">
        <f t="shared" si="60"/>
        <v>0</v>
      </c>
      <c r="AF152" s="28">
        <f t="shared" si="60"/>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1"/>
        <v>0</v>
      </c>
      <c r="AB153" s="28">
        <f t="shared" si="60"/>
        <v>0</v>
      </c>
      <c r="AC153" s="28">
        <f t="shared" si="60"/>
        <v>0</v>
      </c>
      <c r="AD153" s="28">
        <f t="shared" si="60"/>
        <v>0</v>
      </c>
      <c r="AE153" s="28">
        <f t="shared" si="60"/>
        <v>0</v>
      </c>
      <c r="AF153" s="28">
        <f t="shared" si="60"/>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1"/>
        <v>0</v>
      </c>
      <c r="AB154" s="28">
        <f t="shared" si="60"/>
        <v>0</v>
      </c>
      <c r="AC154" s="28">
        <f t="shared" si="60"/>
        <v>0</v>
      </c>
      <c r="AD154" s="28">
        <f t="shared" si="60"/>
        <v>0</v>
      </c>
      <c r="AE154" s="28">
        <f t="shared" si="60"/>
        <v>0</v>
      </c>
      <c r="AF154" s="28">
        <f t="shared" si="60"/>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1"/>
        <v>0</v>
      </c>
      <c r="AB155" s="28">
        <f t="shared" si="60"/>
        <v>0</v>
      </c>
      <c r="AC155" s="28">
        <f t="shared" si="60"/>
        <v>0</v>
      </c>
      <c r="AD155" s="28">
        <f t="shared" si="60"/>
        <v>0</v>
      </c>
      <c r="AE155" s="28">
        <f t="shared" si="60"/>
        <v>0</v>
      </c>
      <c r="AF155" s="28">
        <f t="shared" si="60"/>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1"/>
        <v>0</v>
      </c>
      <c r="AB156" s="28">
        <f t="shared" si="60"/>
        <v>0</v>
      </c>
      <c r="AC156" s="28">
        <f t="shared" si="60"/>
        <v>0</v>
      </c>
      <c r="AD156" s="28">
        <f t="shared" si="60"/>
        <v>0</v>
      </c>
      <c r="AE156" s="28">
        <f t="shared" si="60"/>
        <v>0</v>
      </c>
      <c r="AF156" s="28">
        <f t="shared" si="60"/>
        <v>0</v>
      </c>
    </row>
    <row r="157" spans="9:32" x14ac:dyDescent="0.35">
      <c r="J157" s="1" t="s">
        <v>74</v>
      </c>
      <c r="K157" s="32">
        <f>SUM(K145:K156)</f>
        <v>0</v>
      </c>
      <c r="L157" s="32">
        <f t="shared" ref="L157:P157" si="62">SUM(L145:L156)</f>
        <v>0</v>
      </c>
      <c r="M157" s="32">
        <f t="shared" si="62"/>
        <v>0</v>
      </c>
      <c r="N157" s="32">
        <f t="shared" si="62"/>
        <v>0</v>
      </c>
      <c r="O157" s="32">
        <f t="shared" si="62"/>
        <v>0</v>
      </c>
      <c r="P157" s="32">
        <f t="shared" si="62"/>
        <v>0</v>
      </c>
      <c r="Q157" s="32"/>
      <c r="R157" s="1" t="s">
        <v>74</v>
      </c>
      <c r="S157" s="32">
        <f>SUM(S145:S156)</f>
        <v>0</v>
      </c>
      <c r="T157" s="32">
        <f t="shared" ref="T157:X157" si="63">SUM(T145:T156)</f>
        <v>0</v>
      </c>
      <c r="U157" s="32">
        <f t="shared" si="63"/>
        <v>0</v>
      </c>
      <c r="V157" s="32">
        <f t="shared" si="63"/>
        <v>0</v>
      </c>
      <c r="W157" s="32">
        <f t="shared" si="63"/>
        <v>0</v>
      </c>
      <c r="X157" s="32">
        <f t="shared" si="63"/>
        <v>0</v>
      </c>
      <c r="Y157" s="32"/>
      <c r="Z157" s="1" t="s">
        <v>74</v>
      </c>
      <c r="AA157" s="32">
        <f>SUM(AA145:AA156)</f>
        <v>0</v>
      </c>
      <c r="AB157" s="32">
        <f t="shared" ref="AB157:AF157" si="64">SUM(AB145:AB156)</f>
        <v>0</v>
      </c>
      <c r="AC157" s="32">
        <f t="shared" si="64"/>
        <v>0</v>
      </c>
      <c r="AD157" s="32">
        <f t="shared" si="64"/>
        <v>0</v>
      </c>
      <c r="AE157" s="32">
        <f t="shared" si="64"/>
        <v>0</v>
      </c>
      <c r="AF157" s="32">
        <f t="shared" si="64"/>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5">T163-L163</f>
        <v>0</v>
      </c>
      <c r="AC163" s="33">
        <f t="shared" si="65"/>
        <v>0</v>
      </c>
      <c r="AD163" s="33">
        <f t="shared" si="65"/>
        <v>0</v>
      </c>
      <c r="AE163" s="33">
        <f t="shared" si="65"/>
        <v>0</v>
      </c>
      <c r="AF163" s="33">
        <f t="shared" si="65"/>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6">SUM(L170:L181)</f>
        <v>0</v>
      </c>
      <c r="M182" s="5">
        <f t="shared" si="66"/>
        <v>0</v>
      </c>
      <c r="N182" s="5">
        <f t="shared" si="66"/>
        <v>0</v>
      </c>
      <c r="O182" s="5">
        <f t="shared" si="66"/>
        <v>0</v>
      </c>
      <c r="P182" s="5">
        <f t="shared" si="66"/>
        <v>0</v>
      </c>
      <c r="Q182" s="5"/>
      <c r="R182" s="1" t="s">
        <v>74</v>
      </c>
      <c r="S182" s="5">
        <f t="shared" ref="S182:X182" si="67">SUM(S170:S181)</f>
        <v>0</v>
      </c>
      <c r="T182" s="5">
        <f t="shared" si="67"/>
        <v>0</v>
      </c>
      <c r="U182" s="5">
        <f t="shared" si="67"/>
        <v>0</v>
      </c>
      <c r="V182" s="5">
        <f t="shared" si="67"/>
        <v>0</v>
      </c>
      <c r="W182" s="5">
        <f t="shared" si="67"/>
        <v>0</v>
      </c>
      <c r="X182" s="5">
        <f t="shared" si="67"/>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8">$C$7*K170</f>
        <v>0</v>
      </c>
      <c r="L186" s="28">
        <f t="shared" ref="L186:L197" si="69">$D$7*L170</f>
        <v>0</v>
      </c>
      <c r="M186" s="28">
        <f t="shared" ref="M186:M197" si="70">$E$7*M170</f>
        <v>0</v>
      </c>
      <c r="N186" s="28">
        <f t="shared" ref="N186:N197" si="71">$F$7*N170</f>
        <v>0</v>
      </c>
      <c r="O186" s="28">
        <f t="shared" ref="O186:O197" si="72">IF(Switch_TH&gt;3,$G$7*O170,0)</f>
        <v>0</v>
      </c>
      <c r="P186" s="28">
        <f t="shared" ref="P186:P197" si="73">IF(Switch_TH&gt;4,$H$7*P170,0)</f>
        <v>0</v>
      </c>
      <c r="Q186" s="28"/>
      <c r="R186" t="str">
        <f>IF(Name_DUR="","Drug Under Review",Name_DUR)</f>
        <v>Drug Under Review</v>
      </c>
      <c r="S186" s="28">
        <f t="shared" ref="S186:S197" si="74">$C$7*S170</f>
        <v>0</v>
      </c>
      <c r="T186" s="28">
        <f t="shared" ref="T186:T197" si="75">$D$7*T170</f>
        <v>0</v>
      </c>
      <c r="U186" s="28">
        <f t="shared" ref="U186:U197" si="76">$E$7*U170</f>
        <v>0</v>
      </c>
      <c r="V186" s="28">
        <f t="shared" ref="V186:V197" si="77">$F$7*V170</f>
        <v>0</v>
      </c>
      <c r="W186" s="28">
        <f t="shared" ref="W186:W197" si="78">IF(Switch_TH&gt;3,$G$7*W170,0)</f>
        <v>0</v>
      </c>
      <c r="X186" s="28">
        <f t="shared" ref="X186:X197" si="79">IF(Switch_TH&gt;4,$H$7*X170,0)</f>
        <v>0</v>
      </c>
      <c r="Y186" s="28"/>
    </row>
    <row r="187" spans="2:26" x14ac:dyDescent="0.35">
      <c r="J187" t="s">
        <v>151</v>
      </c>
      <c r="K187" s="28">
        <f t="shared" si="68"/>
        <v>0</v>
      </c>
      <c r="L187" s="28">
        <f>$D$7*L171</f>
        <v>0</v>
      </c>
      <c r="M187" s="28">
        <f t="shared" si="70"/>
        <v>0</v>
      </c>
      <c r="N187" s="28">
        <f t="shared" si="71"/>
        <v>0</v>
      </c>
      <c r="O187" s="28">
        <f t="shared" si="72"/>
        <v>0</v>
      </c>
      <c r="P187" s="28">
        <f t="shared" si="73"/>
        <v>0</v>
      </c>
      <c r="Q187" s="28"/>
      <c r="R187" t="s">
        <v>151</v>
      </c>
      <c r="S187" s="28">
        <f t="shared" si="74"/>
        <v>0</v>
      </c>
      <c r="T187" s="28">
        <f t="shared" si="75"/>
        <v>0</v>
      </c>
      <c r="U187" s="28">
        <f t="shared" si="76"/>
        <v>0</v>
      </c>
      <c r="V187" s="28">
        <f t="shared" si="77"/>
        <v>0</v>
      </c>
      <c r="W187" s="28">
        <f t="shared" si="78"/>
        <v>0</v>
      </c>
      <c r="X187" s="28">
        <f t="shared" si="79"/>
        <v>0</v>
      </c>
      <c r="Y187" s="28"/>
    </row>
    <row r="188" spans="2:26" x14ac:dyDescent="0.35">
      <c r="J188" t="str">
        <f>IF(Namedrug1="","Drug 1",Namedrug1)</f>
        <v>Drug 1</v>
      </c>
      <c r="K188" s="28">
        <f t="shared" si="68"/>
        <v>0</v>
      </c>
      <c r="L188" s="28">
        <f t="shared" si="69"/>
        <v>0</v>
      </c>
      <c r="M188" s="28">
        <f t="shared" si="70"/>
        <v>0</v>
      </c>
      <c r="N188" s="28">
        <f t="shared" si="71"/>
        <v>0</v>
      </c>
      <c r="O188" s="28">
        <f t="shared" si="72"/>
        <v>0</v>
      </c>
      <c r="P188" s="28">
        <f t="shared" si="73"/>
        <v>0</v>
      </c>
      <c r="Q188" s="28"/>
      <c r="R188" t="str">
        <f>IF(Namedrug1="","Drug 1",Namedrug1)</f>
        <v>Drug 1</v>
      </c>
      <c r="S188" s="28">
        <f t="shared" si="74"/>
        <v>0</v>
      </c>
      <c r="T188" s="28">
        <f t="shared" si="75"/>
        <v>0</v>
      </c>
      <c r="U188" s="28">
        <f t="shared" si="76"/>
        <v>0</v>
      </c>
      <c r="V188" s="28">
        <f t="shared" si="77"/>
        <v>0</v>
      </c>
      <c r="W188" s="28">
        <f t="shared" si="78"/>
        <v>0</v>
      </c>
      <c r="X188" s="28">
        <f t="shared" si="79"/>
        <v>0</v>
      </c>
      <c r="Y188" s="28"/>
    </row>
    <row r="189" spans="2:26" x14ac:dyDescent="0.35">
      <c r="J189" t="str">
        <f>IF(Namedrug2="","Drug 2",Namedrug2)</f>
        <v>Drug 2</v>
      </c>
      <c r="K189" s="28">
        <f t="shared" si="68"/>
        <v>0</v>
      </c>
      <c r="L189" s="28">
        <f>$D$7*L173</f>
        <v>0</v>
      </c>
      <c r="M189" s="28">
        <f t="shared" si="70"/>
        <v>0</v>
      </c>
      <c r="N189" s="28">
        <f t="shared" si="71"/>
        <v>0</v>
      </c>
      <c r="O189" s="28">
        <f t="shared" si="72"/>
        <v>0</v>
      </c>
      <c r="P189" s="28">
        <f t="shared" si="73"/>
        <v>0</v>
      </c>
      <c r="Q189" s="28"/>
      <c r="R189" t="str">
        <f>IF(Namedrug2="","Drug 2",Namedrug2)</f>
        <v>Drug 2</v>
      </c>
      <c r="S189" s="28">
        <f t="shared" si="74"/>
        <v>0</v>
      </c>
      <c r="T189" s="28">
        <f t="shared" si="75"/>
        <v>0</v>
      </c>
      <c r="U189" s="28">
        <f t="shared" si="76"/>
        <v>0</v>
      </c>
      <c r="V189" s="28">
        <f t="shared" si="77"/>
        <v>0</v>
      </c>
      <c r="W189" s="28">
        <f t="shared" si="78"/>
        <v>0</v>
      </c>
      <c r="X189" s="28">
        <f t="shared" si="79"/>
        <v>0</v>
      </c>
      <c r="Y189" s="28"/>
    </row>
    <row r="190" spans="2:26" x14ac:dyDescent="0.35">
      <c r="J190" t="str">
        <f>IF(Namedrug3="","Drug 3",Namedrug3)</f>
        <v>Drug 3</v>
      </c>
      <c r="K190" s="28">
        <f t="shared" si="68"/>
        <v>0</v>
      </c>
      <c r="L190" s="28">
        <f t="shared" si="69"/>
        <v>0</v>
      </c>
      <c r="M190" s="28">
        <f>$E$7*M174</f>
        <v>0</v>
      </c>
      <c r="N190" s="28">
        <f t="shared" si="71"/>
        <v>0</v>
      </c>
      <c r="O190" s="28">
        <f t="shared" si="72"/>
        <v>0</v>
      </c>
      <c r="P190" s="28">
        <f t="shared" si="73"/>
        <v>0</v>
      </c>
      <c r="Q190" s="28"/>
      <c r="R190" t="str">
        <f>IF(Namedrug3="","Drug 3",Namedrug3)</f>
        <v>Drug 3</v>
      </c>
      <c r="S190" s="28">
        <f t="shared" si="74"/>
        <v>0</v>
      </c>
      <c r="T190" s="28">
        <f t="shared" si="75"/>
        <v>0</v>
      </c>
      <c r="U190" s="28">
        <f t="shared" si="76"/>
        <v>0</v>
      </c>
      <c r="V190" s="28">
        <f t="shared" si="77"/>
        <v>0</v>
      </c>
      <c r="W190" s="28">
        <f t="shared" si="78"/>
        <v>0</v>
      </c>
      <c r="X190" s="28">
        <f t="shared" si="79"/>
        <v>0</v>
      </c>
      <c r="Y190" s="28"/>
    </row>
    <row r="191" spans="2:26" x14ac:dyDescent="0.35">
      <c r="J191" t="str">
        <f>IF(Namedrug4="","Drug 4",Namedrug4)</f>
        <v>Drug 4</v>
      </c>
      <c r="K191" s="28">
        <f t="shared" si="68"/>
        <v>0</v>
      </c>
      <c r="L191" s="28">
        <f t="shared" si="69"/>
        <v>0</v>
      </c>
      <c r="M191" s="28">
        <f t="shared" si="70"/>
        <v>0</v>
      </c>
      <c r="N191" s="28">
        <f t="shared" si="71"/>
        <v>0</v>
      </c>
      <c r="O191" s="28">
        <f t="shared" si="72"/>
        <v>0</v>
      </c>
      <c r="P191" s="28">
        <f t="shared" si="73"/>
        <v>0</v>
      </c>
      <c r="Q191" s="28"/>
      <c r="R191" t="str">
        <f>IF(Namedrug4="","Drug 4",Namedrug4)</f>
        <v>Drug 4</v>
      </c>
      <c r="S191" s="28">
        <f t="shared" si="74"/>
        <v>0</v>
      </c>
      <c r="T191" s="28">
        <f t="shared" si="75"/>
        <v>0</v>
      </c>
      <c r="U191" s="28">
        <f t="shared" si="76"/>
        <v>0</v>
      </c>
      <c r="V191" s="28">
        <f t="shared" si="77"/>
        <v>0</v>
      </c>
      <c r="W191" s="28">
        <f t="shared" si="78"/>
        <v>0</v>
      </c>
      <c r="X191" s="28">
        <f t="shared" si="79"/>
        <v>0</v>
      </c>
      <c r="Y191" s="28"/>
    </row>
    <row r="192" spans="2:26" x14ac:dyDescent="0.35">
      <c r="J192" t="str">
        <f>IF(Namedrug5="","Drug 5",Namedrug5)</f>
        <v>Drug 5</v>
      </c>
      <c r="K192" s="28">
        <f t="shared" si="68"/>
        <v>0</v>
      </c>
      <c r="L192" s="28">
        <f t="shared" si="69"/>
        <v>0</v>
      </c>
      <c r="M192" s="28">
        <f t="shared" si="70"/>
        <v>0</v>
      </c>
      <c r="N192" s="28">
        <f t="shared" si="71"/>
        <v>0</v>
      </c>
      <c r="O192" s="28">
        <f t="shared" si="72"/>
        <v>0</v>
      </c>
      <c r="P192" s="28">
        <f t="shared" si="73"/>
        <v>0</v>
      </c>
      <c r="Q192" s="28"/>
      <c r="R192" t="str">
        <f>IF(Namedrug5="","Drug 5",Namedrug5)</f>
        <v>Drug 5</v>
      </c>
      <c r="S192" s="28">
        <f t="shared" si="74"/>
        <v>0</v>
      </c>
      <c r="T192" s="28">
        <f t="shared" si="75"/>
        <v>0</v>
      </c>
      <c r="U192" s="28">
        <f t="shared" si="76"/>
        <v>0</v>
      </c>
      <c r="V192" s="28">
        <f t="shared" si="77"/>
        <v>0</v>
      </c>
      <c r="W192" s="28">
        <f t="shared" si="78"/>
        <v>0</v>
      </c>
      <c r="X192" s="28">
        <f t="shared" si="79"/>
        <v>0</v>
      </c>
      <c r="Y192" s="28"/>
    </row>
    <row r="193" spans="10:32" x14ac:dyDescent="0.35">
      <c r="J193" t="str">
        <f>IF(Namedrug6="","Drug 6",Namedrug6)</f>
        <v>Drug 6</v>
      </c>
      <c r="K193" s="28">
        <f t="shared" si="68"/>
        <v>0</v>
      </c>
      <c r="L193" s="28">
        <f t="shared" si="69"/>
        <v>0</v>
      </c>
      <c r="M193" s="28">
        <f t="shared" si="70"/>
        <v>0</v>
      </c>
      <c r="N193" s="28">
        <f t="shared" si="71"/>
        <v>0</v>
      </c>
      <c r="O193" s="28">
        <f t="shared" si="72"/>
        <v>0</v>
      </c>
      <c r="P193" s="28">
        <f t="shared" si="73"/>
        <v>0</v>
      </c>
      <c r="Q193" s="28"/>
      <c r="R193" t="str">
        <f>IF(Namedrug6="","Drug 6",Namedrug6)</f>
        <v>Drug 6</v>
      </c>
      <c r="S193" s="28">
        <f t="shared" si="74"/>
        <v>0</v>
      </c>
      <c r="T193" s="28">
        <f t="shared" si="75"/>
        <v>0</v>
      </c>
      <c r="U193" s="28">
        <f t="shared" si="76"/>
        <v>0</v>
      </c>
      <c r="V193" s="28">
        <f t="shared" si="77"/>
        <v>0</v>
      </c>
      <c r="W193" s="28">
        <f t="shared" si="78"/>
        <v>0</v>
      </c>
      <c r="X193" s="28">
        <f t="shared" si="79"/>
        <v>0</v>
      </c>
      <c r="Y193" s="28"/>
    </row>
    <row r="194" spans="10:32" x14ac:dyDescent="0.35">
      <c r="J194" t="str">
        <f>IF(Namedrug7="","Drug 7",Namedrug7)</f>
        <v>Drug 7</v>
      </c>
      <c r="K194" s="28">
        <f t="shared" si="68"/>
        <v>0</v>
      </c>
      <c r="L194" s="28">
        <f t="shared" si="69"/>
        <v>0</v>
      </c>
      <c r="M194" s="28">
        <f t="shared" si="70"/>
        <v>0</v>
      </c>
      <c r="N194" s="28">
        <f t="shared" si="71"/>
        <v>0</v>
      </c>
      <c r="O194" s="28">
        <f t="shared" si="72"/>
        <v>0</v>
      </c>
      <c r="P194" s="28">
        <f t="shared" si="73"/>
        <v>0</v>
      </c>
      <c r="Q194" s="28"/>
      <c r="R194" t="str">
        <f>IF(Namedrug7="","Drug 7",Namedrug7)</f>
        <v>Drug 7</v>
      </c>
      <c r="S194" s="28">
        <f t="shared" si="74"/>
        <v>0</v>
      </c>
      <c r="T194" s="28">
        <f t="shared" si="75"/>
        <v>0</v>
      </c>
      <c r="U194" s="28">
        <f t="shared" si="76"/>
        <v>0</v>
      </c>
      <c r="V194" s="28">
        <f t="shared" si="77"/>
        <v>0</v>
      </c>
      <c r="W194" s="28">
        <f t="shared" si="78"/>
        <v>0</v>
      </c>
      <c r="X194" s="28">
        <f t="shared" si="79"/>
        <v>0</v>
      </c>
      <c r="Y194" s="28"/>
    </row>
    <row r="195" spans="10:32" x14ac:dyDescent="0.35">
      <c r="J195" t="str">
        <f>IF(Namedrug8="","Drug 8",Namedrug8)</f>
        <v>Drug 8</v>
      </c>
      <c r="K195" s="28">
        <f t="shared" si="68"/>
        <v>0</v>
      </c>
      <c r="L195" s="28">
        <f t="shared" si="69"/>
        <v>0</v>
      </c>
      <c r="M195" s="28">
        <f t="shared" si="70"/>
        <v>0</v>
      </c>
      <c r="N195" s="28">
        <f t="shared" si="71"/>
        <v>0</v>
      </c>
      <c r="O195" s="28">
        <f t="shared" si="72"/>
        <v>0</v>
      </c>
      <c r="P195" s="28">
        <f t="shared" si="73"/>
        <v>0</v>
      </c>
      <c r="Q195" s="28"/>
      <c r="R195" t="str">
        <f>IF(Namedrug8="","Drug 8",Namedrug8)</f>
        <v>Drug 8</v>
      </c>
      <c r="S195" s="28">
        <f t="shared" si="74"/>
        <v>0</v>
      </c>
      <c r="T195" s="28">
        <f t="shared" si="75"/>
        <v>0</v>
      </c>
      <c r="U195" s="28">
        <f t="shared" si="76"/>
        <v>0</v>
      </c>
      <c r="V195" s="28">
        <f t="shared" si="77"/>
        <v>0</v>
      </c>
      <c r="W195" s="28">
        <f t="shared" si="78"/>
        <v>0</v>
      </c>
      <c r="X195" s="28">
        <f t="shared" si="79"/>
        <v>0</v>
      </c>
      <c r="Y195" s="28"/>
    </row>
    <row r="196" spans="10:32" x14ac:dyDescent="0.35">
      <c r="J196" t="str">
        <f>IF(Namedrug9="","Drug 9",Namedrug9)</f>
        <v>Drug 9</v>
      </c>
      <c r="K196" s="28">
        <f t="shared" si="68"/>
        <v>0</v>
      </c>
      <c r="L196" s="28">
        <f t="shared" si="69"/>
        <v>0</v>
      </c>
      <c r="M196" s="28">
        <f t="shared" si="70"/>
        <v>0</v>
      </c>
      <c r="N196" s="28">
        <f t="shared" si="71"/>
        <v>0</v>
      </c>
      <c r="O196" s="28">
        <f t="shared" si="72"/>
        <v>0</v>
      </c>
      <c r="P196" s="28">
        <f t="shared" si="73"/>
        <v>0</v>
      </c>
      <c r="Q196" s="28"/>
      <c r="R196" t="str">
        <f>IF(Namedrug9="","Drug 9",Namedrug9)</f>
        <v>Drug 9</v>
      </c>
      <c r="S196" s="28">
        <f t="shared" si="74"/>
        <v>0</v>
      </c>
      <c r="T196" s="28">
        <f t="shared" si="75"/>
        <v>0</v>
      </c>
      <c r="U196" s="28">
        <f t="shared" si="76"/>
        <v>0</v>
      </c>
      <c r="V196" s="28">
        <f t="shared" si="77"/>
        <v>0</v>
      </c>
      <c r="W196" s="28">
        <f t="shared" si="78"/>
        <v>0</v>
      </c>
      <c r="X196" s="28">
        <f t="shared" si="79"/>
        <v>0</v>
      </c>
      <c r="Y196" s="28"/>
    </row>
    <row r="197" spans="10:32" x14ac:dyDescent="0.35">
      <c r="J197" t="str">
        <f>IF(Namedrug10="","Drug 10",Namedrug10)</f>
        <v>Drug 10</v>
      </c>
      <c r="K197" s="28">
        <f t="shared" si="68"/>
        <v>0</v>
      </c>
      <c r="L197" s="28">
        <f t="shared" si="69"/>
        <v>0</v>
      </c>
      <c r="M197" s="28">
        <f t="shared" si="70"/>
        <v>0</v>
      </c>
      <c r="N197" s="28">
        <f t="shared" si="71"/>
        <v>0</v>
      </c>
      <c r="O197" s="28">
        <f t="shared" si="72"/>
        <v>0</v>
      </c>
      <c r="P197" s="28">
        <f t="shared" si="73"/>
        <v>0</v>
      </c>
      <c r="Q197" s="28"/>
      <c r="R197" t="str">
        <f>IF(Namedrug10="","Drug 10",Namedrug10)</f>
        <v>Drug 10</v>
      </c>
      <c r="S197" s="28">
        <f t="shared" si="74"/>
        <v>0</v>
      </c>
      <c r="T197" s="28">
        <f t="shared" si="75"/>
        <v>0</v>
      </c>
      <c r="U197" s="28">
        <f t="shared" si="76"/>
        <v>0</v>
      </c>
      <c r="V197" s="28">
        <f t="shared" si="77"/>
        <v>0</v>
      </c>
      <c r="W197" s="28">
        <f t="shared" si="78"/>
        <v>0</v>
      </c>
      <c r="X197" s="28">
        <f t="shared" si="79"/>
        <v>0</v>
      </c>
      <c r="Y197" s="28"/>
    </row>
    <row r="198" spans="10:32" x14ac:dyDescent="0.35">
      <c r="J198" s="1" t="s">
        <v>74</v>
      </c>
      <c r="K198" s="31">
        <f>SUM(K186:K197)</f>
        <v>0</v>
      </c>
      <c r="L198" s="31">
        <f t="shared" ref="L198:O198" si="80">SUM(L186:L197)</f>
        <v>0</v>
      </c>
      <c r="M198" s="31">
        <f t="shared" si="80"/>
        <v>0</v>
      </c>
      <c r="N198" s="31">
        <f t="shared" si="80"/>
        <v>0</v>
      </c>
      <c r="O198" s="31">
        <f t="shared" si="80"/>
        <v>0</v>
      </c>
      <c r="P198" s="31">
        <f>SUM(P186:P197)</f>
        <v>0</v>
      </c>
      <c r="Q198" s="31"/>
      <c r="R198" s="1" t="s">
        <v>74</v>
      </c>
      <c r="S198" s="31">
        <f>SUM(S186:S197)</f>
        <v>0</v>
      </c>
      <c r="T198" s="31">
        <f t="shared" ref="T198:W198" si="81">SUM(T186:T197)</f>
        <v>0</v>
      </c>
      <c r="U198" s="31">
        <f t="shared" si="81"/>
        <v>0</v>
      </c>
      <c r="V198" s="31">
        <f t="shared" si="81"/>
        <v>0</v>
      </c>
      <c r="W198" s="31">
        <f t="shared" si="81"/>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2">L$198*L170</f>
        <v>0</v>
      </c>
      <c r="M201" s="28">
        <f t="shared" si="82"/>
        <v>0</v>
      </c>
      <c r="N201" s="28">
        <f t="shared" si="82"/>
        <v>0</v>
      </c>
      <c r="O201" s="28">
        <f t="shared" ref="O201:O212" si="83">IF(Switch_TH&gt;3,O$198*O170,0)</f>
        <v>0</v>
      </c>
      <c r="P201" s="28">
        <f t="shared" ref="P201:P212" si="84">IF(Switch_TH&gt;4,P$198*P170,0)</f>
        <v>0</v>
      </c>
      <c r="Q201" s="31"/>
      <c r="R201" t="str">
        <f>IF(Name_DUR="","Drug Under Review",Name_DUR)</f>
        <v>Drug Under Review</v>
      </c>
      <c r="S201" s="28">
        <f>S$198*S170</f>
        <v>0</v>
      </c>
      <c r="T201" s="28">
        <f t="shared" ref="T201:V201" si="85">T$198*T170</f>
        <v>0</v>
      </c>
      <c r="U201" s="28">
        <f>U$198*U170</f>
        <v>0</v>
      </c>
      <c r="V201" s="28">
        <f t="shared" si="85"/>
        <v>0</v>
      </c>
      <c r="W201" s="28">
        <f t="shared" ref="W201:W212" si="86">IF(Switch_TH&gt;3,W$198*W170,0)</f>
        <v>0</v>
      </c>
      <c r="X201" s="28">
        <f t="shared" ref="X201:X212" si="87">IF(Switch_TH&gt;4,X$198*X170,0)</f>
        <v>0</v>
      </c>
      <c r="Y201" s="31"/>
      <c r="AA201" s="28"/>
      <c r="AB201" s="28"/>
      <c r="AC201" s="28"/>
      <c r="AD201" s="28"/>
      <c r="AE201" s="28"/>
      <c r="AF201" s="28"/>
    </row>
    <row r="202" spans="10:32" x14ac:dyDescent="0.35">
      <c r="J202" t="s">
        <v>151</v>
      </c>
      <c r="K202" s="28">
        <f t="shared" ref="K202:N212" si="88">K$198*K171</f>
        <v>0</v>
      </c>
      <c r="L202" s="28">
        <f t="shared" si="88"/>
        <v>0</v>
      </c>
      <c r="M202" s="28">
        <f t="shared" si="88"/>
        <v>0</v>
      </c>
      <c r="N202" s="28">
        <f t="shared" si="88"/>
        <v>0</v>
      </c>
      <c r="O202" s="28">
        <f t="shared" si="83"/>
        <v>0</v>
      </c>
      <c r="P202" s="28">
        <f t="shared" si="84"/>
        <v>0</v>
      </c>
      <c r="Q202" s="31"/>
      <c r="R202" t="s">
        <v>151</v>
      </c>
      <c r="S202" s="28">
        <f t="shared" ref="S202:V212" si="89">S$198*S171</f>
        <v>0</v>
      </c>
      <c r="T202" s="28">
        <f t="shared" si="89"/>
        <v>0</v>
      </c>
      <c r="U202" s="28">
        <f t="shared" si="89"/>
        <v>0</v>
      </c>
      <c r="V202" s="28">
        <f t="shared" si="89"/>
        <v>0</v>
      </c>
      <c r="W202" s="28">
        <f t="shared" si="86"/>
        <v>0</v>
      </c>
      <c r="X202" s="28">
        <f t="shared" si="87"/>
        <v>0</v>
      </c>
      <c r="Y202" s="31"/>
      <c r="AA202" s="28"/>
      <c r="AB202" s="28"/>
      <c r="AC202" s="28"/>
      <c r="AD202" s="28"/>
      <c r="AE202" s="28"/>
      <c r="AF202" s="28"/>
    </row>
    <row r="203" spans="10:32" x14ac:dyDescent="0.35">
      <c r="J203" t="str">
        <f>IF(Namedrug1="","Drug 1",Namedrug1)</f>
        <v>Drug 1</v>
      </c>
      <c r="K203" s="28">
        <f t="shared" si="88"/>
        <v>0</v>
      </c>
      <c r="L203" s="28">
        <f>L$198*L172</f>
        <v>0</v>
      </c>
      <c r="M203" s="28">
        <f t="shared" si="88"/>
        <v>0</v>
      </c>
      <c r="N203" s="28">
        <f t="shared" si="88"/>
        <v>0</v>
      </c>
      <c r="O203" s="28">
        <f t="shared" si="83"/>
        <v>0</v>
      </c>
      <c r="P203" s="28">
        <f t="shared" si="84"/>
        <v>0</v>
      </c>
      <c r="Q203" s="31"/>
      <c r="R203" t="str">
        <f>IF(Namedrug1="","Drug 1",Namedrug1)</f>
        <v>Drug 1</v>
      </c>
      <c r="S203" s="28">
        <f t="shared" si="89"/>
        <v>0</v>
      </c>
      <c r="T203" s="28">
        <f t="shared" si="89"/>
        <v>0</v>
      </c>
      <c r="U203" s="28">
        <f t="shared" si="89"/>
        <v>0</v>
      </c>
      <c r="V203" s="28">
        <f t="shared" si="89"/>
        <v>0</v>
      </c>
      <c r="W203" s="28">
        <f t="shared" si="86"/>
        <v>0</v>
      </c>
      <c r="X203" s="28">
        <f t="shared" si="87"/>
        <v>0</v>
      </c>
      <c r="Y203" s="31"/>
      <c r="AA203" s="28"/>
      <c r="AB203" s="28"/>
      <c r="AC203" s="28"/>
      <c r="AD203" s="28"/>
      <c r="AE203" s="28"/>
      <c r="AF203" s="28"/>
    </row>
    <row r="204" spans="10:32" x14ac:dyDescent="0.35">
      <c r="J204" t="str">
        <f>IF(Namedrug2="","Drug 2",Namedrug2)</f>
        <v>Drug 2</v>
      </c>
      <c r="K204" s="28">
        <f t="shared" si="88"/>
        <v>0</v>
      </c>
      <c r="L204" s="28">
        <f t="shared" si="88"/>
        <v>0</v>
      </c>
      <c r="M204" s="28">
        <f t="shared" si="88"/>
        <v>0</v>
      </c>
      <c r="N204" s="28">
        <f t="shared" si="88"/>
        <v>0</v>
      </c>
      <c r="O204" s="28">
        <f t="shared" si="83"/>
        <v>0</v>
      </c>
      <c r="P204" s="28">
        <f t="shared" si="84"/>
        <v>0</v>
      </c>
      <c r="Q204" s="31"/>
      <c r="R204" t="str">
        <f>IF(Namedrug2="","Drug 2",Namedrug2)</f>
        <v>Drug 2</v>
      </c>
      <c r="S204" s="28">
        <f t="shared" si="89"/>
        <v>0</v>
      </c>
      <c r="T204" s="28">
        <f t="shared" si="89"/>
        <v>0</v>
      </c>
      <c r="U204" s="28">
        <f t="shared" si="89"/>
        <v>0</v>
      </c>
      <c r="V204" s="28">
        <f t="shared" si="89"/>
        <v>0</v>
      </c>
      <c r="W204" s="28">
        <f t="shared" si="86"/>
        <v>0</v>
      </c>
      <c r="X204" s="28">
        <f t="shared" si="87"/>
        <v>0</v>
      </c>
      <c r="Y204" s="31"/>
      <c r="AA204" s="28"/>
      <c r="AB204" s="28"/>
      <c r="AC204" s="28"/>
      <c r="AD204" s="28"/>
      <c r="AE204" s="28"/>
      <c r="AF204" s="28"/>
    </row>
    <row r="205" spans="10:32" x14ac:dyDescent="0.35">
      <c r="J205" t="str">
        <f>IF(Namedrug3="","Drug 3",Namedrug3)</f>
        <v>Drug 3</v>
      </c>
      <c r="K205" s="28">
        <f t="shared" si="88"/>
        <v>0</v>
      </c>
      <c r="L205" s="28">
        <f t="shared" si="88"/>
        <v>0</v>
      </c>
      <c r="M205" s="28">
        <f t="shared" si="88"/>
        <v>0</v>
      </c>
      <c r="N205" s="28">
        <f t="shared" si="88"/>
        <v>0</v>
      </c>
      <c r="O205" s="28">
        <f t="shared" si="83"/>
        <v>0</v>
      </c>
      <c r="P205" s="28">
        <f t="shared" si="84"/>
        <v>0</v>
      </c>
      <c r="Q205" s="31"/>
      <c r="R205" t="str">
        <f>IF(Namedrug3="","Drug 3",Namedrug3)</f>
        <v>Drug 3</v>
      </c>
      <c r="S205" s="28">
        <f t="shared" si="89"/>
        <v>0</v>
      </c>
      <c r="T205" s="28">
        <f t="shared" si="89"/>
        <v>0</v>
      </c>
      <c r="U205" s="28">
        <f t="shared" si="89"/>
        <v>0</v>
      </c>
      <c r="V205" s="28">
        <f t="shared" si="89"/>
        <v>0</v>
      </c>
      <c r="W205" s="28">
        <f t="shared" si="86"/>
        <v>0</v>
      </c>
      <c r="X205" s="28">
        <f t="shared" si="87"/>
        <v>0</v>
      </c>
      <c r="Y205" s="31"/>
      <c r="AA205" s="28"/>
      <c r="AB205" s="28"/>
      <c r="AC205" s="28"/>
      <c r="AD205" s="28"/>
      <c r="AE205" s="28"/>
      <c r="AF205" s="28"/>
    </row>
    <row r="206" spans="10:32" x14ac:dyDescent="0.35">
      <c r="J206" t="str">
        <f>IF(Namedrug4="","Drug 4",Namedrug4)</f>
        <v>Drug 4</v>
      </c>
      <c r="K206" s="28">
        <f t="shared" si="88"/>
        <v>0</v>
      </c>
      <c r="L206" s="28">
        <f t="shared" si="88"/>
        <v>0</v>
      </c>
      <c r="M206" s="28">
        <f t="shared" si="88"/>
        <v>0</v>
      </c>
      <c r="N206" s="28">
        <f t="shared" si="88"/>
        <v>0</v>
      </c>
      <c r="O206" s="28">
        <f t="shared" si="83"/>
        <v>0</v>
      </c>
      <c r="P206" s="28">
        <f t="shared" si="84"/>
        <v>0</v>
      </c>
      <c r="Q206" s="31"/>
      <c r="R206" t="str">
        <f>IF(Namedrug4="","Drug 4",Namedrug4)</f>
        <v>Drug 4</v>
      </c>
      <c r="S206" s="28">
        <f t="shared" si="89"/>
        <v>0</v>
      </c>
      <c r="T206" s="28">
        <f t="shared" si="89"/>
        <v>0</v>
      </c>
      <c r="U206" s="28">
        <f t="shared" si="89"/>
        <v>0</v>
      </c>
      <c r="V206" s="28">
        <f t="shared" si="89"/>
        <v>0</v>
      </c>
      <c r="W206" s="28">
        <f t="shared" si="86"/>
        <v>0</v>
      </c>
      <c r="X206" s="28">
        <f t="shared" si="87"/>
        <v>0</v>
      </c>
      <c r="Y206" s="31"/>
      <c r="AA206" s="28"/>
      <c r="AB206" s="28"/>
      <c r="AC206" s="28"/>
      <c r="AD206" s="28"/>
      <c r="AE206" s="28"/>
      <c r="AF206" s="28"/>
    </row>
    <row r="207" spans="10:32" x14ac:dyDescent="0.35">
      <c r="J207" t="str">
        <f>IF(Namedrug5="","Drug 5",Namedrug5)</f>
        <v>Drug 5</v>
      </c>
      <c r="K207" s="28">
        <f t="shared" si="88"/>
        <v>0</v>
      </c>
      <c r="L207" s="28">
        <f t="shared" si="88"/>
        <v>0</v>
      </c>
      <c r="M207" s="28">
        <f t="shared" si="88"/>
        <v>0</v>
      </c>
      <c r="N207" s="28">
        <f t="shared" si="88"/>
        <v>0</v>
      </c>
      <c r="O207" s="28">
        <f t="shared" si="83"/>
        <v>0</v>
      </c>
      <c r="P207" s="28">
        <f t="shared" si="84"/>
        <v>0</v>
      </c>
      <c r="Q207" s="31"/>
      <c r="R207" t="str">
        <f>IF(Namedrug5="","Drug 5",Namedrug5)</f>
        <v>Drug 5</v>
      </c>
      <c r="S207" s="28">
        <f t="shared" si="89"/>
        <v>0</v>
      </c>
      <c r="T207" s="28">
        <f t="shared" si="89"/>
        <v>0</v>
      </c>
      <c r="U207" s="28">
        <f t="shared" si="89"/>
        <v>0</v>
      </c>
      <c r="V207" s="28">
        <f t="shared" si="89"/>
        <v>0</v>
      </c>
      <c r="W207" s="28">
        <f t="shared" si="86"/>
        <v>0</v>
      </c>
      <c r="X207" s="28">
        <f t="shared" si="87"/>
        <v>0</v>
      </c>
      <c r="Y207" s="31"/>
      <c r="AA207" s="28"/>
      <c r="AB207" s="28"/>
      <c r="AC207" s="28"/>
      <c r="AD207" s="28"/>
      <c r="AE207" s="28"/>
      <c r="AF207" s="28"/>
    </row>
    <row r="208" spans="10:32" x14ac:dyDescent="0.35">
      <c r="J208" t="str">
        <f>IF(Namedrug6="","Drug 6",Namedrug6)</f>
        <v>Drug 6</v>
      </c>
      <c r="K208" s="28">
        <f t="shared" si="88"/>
        <v>0</v>
      </c>
      <c r="L208" s="28">
        <f t="shared" si="88"/>
        <v>0</v>
      </c>
      <c r="M208" s="28">
        <f t="shared" si="88"/>
        <v>0</v>
      </c>
      <c r="N208" s="28">
        <f t="shared" si="88"/>
        <v>0</v>
      </c>
      <c r="O208" s="28">
        <f t="shared" si="83"/>
        <v>0</v>
      </c>
      <c r="P208" s="28">
        <f t="shared" si="84"/>
        <v>0</v>
      </c>
      <c r="Q208" s="31"/>
      <c r="R208" t="str">
        <f>IF(Namedrug6="","Drug 6",Namedrug6)</f>
        <v>Drug 6</v>
      </c>
      <c r="S208" s="28">
        <f t="shared" si="89"/>
        <v>0</v>
      </c>
      <c r="T208" s="28">
        <f t="shared" si="89"/>
        <v>0</v>
      </c>
      <c r="U208" s="28">
        <f t="shared" si="89"/>
        <v>0</v>
      </c>
      <c r="V208" s="28">
        <f t="shared" si="89"/>
        <v>0</v>
      </c>
      <c r="W208" s="28">
        <f t="shared" si="86"/>
        <v>0</v>
      </c>
      <c r="X208" s="28">
        <f t="shared" si="87"/>
        <v>0</v>
      </c>
      <c r="Y208" s="31"/>
      <c r="AA208" s="28"/>
      <c r="AB208" s="28"/>
      <c r="AC208" s="28"/>
      <c r="AD208" s="28"/>
      <c r="AE208" s="28"/>
      <c r="AF208" s="28"/>
    </row>
    <row r="209" spans="10:32" x14ac:dyDescent="0.35">
      <c r="J209" t="str">
        <f>IF(Namedrug7="","Drug 7",Namedrug7)</f>
        <v>Drug 7</v>
      </c>
      <c r="K209" s="28">
        <f t="shared" si="88"/>
        <v>0</v>
      </c>
      <c r="L209" s="28">
        <f t="shared" si="88"/>
        <v>0</v>
      </c>
      <c r="M209" s="28">
        <f t="shared" si="88"/>
        <v>0</v>
      </c>
      <c r="N209" s="28">
        <f t="shared" si="88"/>
        <v>0</v>
      </c>
      <c r="O209" s="28">
        <f t="shared" si="83"/>
        <v>0</v>
      </c>
      <c r="P209" s="28">
        <f t="shared" si="84"/>
        <v>0</v>
      </c>
      <c r="Q209" s="31"/>
      <c r="R209" t="str">
        <f>IF(Namedrug7="","Drug 7",Namedrug7)</f>
        <v>Drug 7</v>
      </c>
      <c r="S209" s="28">
        <f t="shared" si="89"/>
        <v>0</v>
      </c>
      <c r="T209" s="28">
        <f t="shared" si="89"/>
        <v>0</v>
      </c>
      <c r="U209" s="28">
        <f t="shared" si="89"/>
        <v>0</v>
      </c>
      <c r="V209" s="28">
        <f t="shared" si="89"/>
        <v>0</v>
      </c>
      <c r="W209" s="28">
        <f t="shared" si="86"/>
        <v>0</v>
      </c>
      <c r="X209" s="28">
        <f t="shared" si="87"/>
        <v>0</v>
      </c>
      <c r="Y209" s="31"/>
      <c r="AA209" s="28"/>
      <c r="AB209" s="28"/>
      <c r="AC209" s="28"/>
      <c r="AD209" s="28"/>
      <c r="AE209" s="28"/>
      <c r="AF209" s="28"/>
    </row>
    <row r="210" spans="10:32" x14ac:dyDescent="0.35">
      <c r="J210" t="str">
        <f>IF(Namedrug8="","Drug 8",Namedrug8)</f>
        <v>Drug 8</v>
      </c>
      <c r="K210" s="28">
        <f t="shared" si="88"/>
        <v>0</v>
      </c>
      <c r="L210" s="28">
        <f t="shared" si="88"/>
        <v>0</v>
      </c>
      <c r="M210" s="28">
        <f t="shared" si="88"/>
        <v>0</v>
      </c>
      <c r="N210" s="28">
        <f t="shared" si="88"/>
        <v>0</v>
      </c>
      <c r="O210" s="28">
        <f t="shared" si="83"/>
        <v>0</v>
      </c>
      <c r="P210" s="28">
        <f t="shared" si="84"/>
        <v>0</v>
      </c>
      <c r="Q210" s="31"/>
      <c r="R210" t="str">
        <f>IF(Namedrug8="","Drug 8",Namedrug8)</f>
        <v>Drug 8</v>
      </c>
      <c r="S210" s="28">
        <f t="shared" si="89"/>
        <v>0</v>
      </c>
      <c r="T210" s="28">
        <f t="shared" si="89"/>
        <v>0</v>
      </c>
      <c r="U210" s="28">
        <f t="shared" si="89"/>
        <v>0</v>
      </c>
      <c r="V210" s="28">
        <f t="shared" si="89"/>
        <v>0</v>
      </c>
      <c r="W210" s="28">
        <f t="shared" si="86"/>
        <v>0</v>
      </c>
      <c r="X210" s="28">
        <f t="shared" si="87"/>
        <v>0</v>
      </c>
      <c r="Y210" s="31"/>
      <c r="AA210" s="28"/>
      <c r="AB210" s="28"/>
      <c r="AC210" s="28"/>
      <c r="AD210" s="28"/>
      <c r="AE210" s="28"/>
      <c r="AF210" s="28"/>
    </row>
    <row r="211" spans="10:32" x14ac:dyDescent="0.35">
      <c r="J211" t="str">
        <f>IF(Namedrug9="","Drug 9",Namedrug9)</f>
        <v>Drug 9</v>
      </c>
      <c r="K211" s="28">
        <f t="shared" si="88"/>
        <v>0</v>
      </c>
      <c r="L211" s="28">
        <f t="shared" si="88"/>
        <v>0</v>
      </c>
      <c r="M211" s="28">
        <f t="shared" si="88"/>
        <v>0</v>
      </c>
      <c r="N211" s="28">
        <f t="shared" si="88"/>
        <v>0</v>
      </c>
      <c r="O211" s="28">
        <f t="shared" si="83"/>
        <v>0</v>
      </c>
      <c r="P211" s="28">
        <f t="shared" si="84"/>
        <v>0</v>
      </c>
      <c r="Q211" s="31"/>
      <c r="R211" t="str">
        <f>IF(Namedrug9="","Drug 9",Namedrug9)</f>
        <v>Drug 9</v>
      </c>
      <c r="S211" s="28">
        <f t="shared" si="89"/>
        <v>0</v>
      </c>
      <c r="T211" s="28">
        <f t="shared" si="89"/>
        <v>0</v>
      </c>
      <c r="U211" s="28">
        <f t="shared" si="89"/>
        <v>0</v>
      </c>
      <c r="V211" s="28">
        <f t="shared" si="89"/>
        <v>0</v>
      </c>
      <c r="W211" s="28">
        <f t="shared" si="86"/>
        <v>0</v>
      </c>
      <c r="X211" s="28">
        <f t="shared" si="87"/>
        <v>0</v>
      </c>
      <c r="Y211" s="31"/>
      <c r="AA211" s="28"/>
      <c r="AB211" s="28"/>
      <c r="AC211" s="28"/>
      <c r="AD211" s="28"/>
      <c r="AE211" s="28"/>
      <c r="AF211" s="28"/>
    </row>
    <row r="212" spans="10:32" x14ac:dyDescent="0.35">
      <c r="J212" t="str">
        <f>IF(Namedrug10="","Drug 10",Namedrug10)</f>
        <v>Drug 10</v>
      </c>
      <c r="K212" s="28">
        <f t="shared" si="88"/>
        <v>0</v>
      </c>
      <c r="L212" s="28">
        <f t="shared" si="88"/>
        <v>0</v>
      </c>
      <c r="M212" s="28">
        <f t="shared" si="88"/>
        <v>0</v>
      </c>
      <c r="N212" s="28">
        <f t="shared" si="88"/>
        <v>0</v>
      </c>
      <c r="O212" s="28">
        <f t="shared" si="83"/>
        <v>0</v>
      </c>
      <c r="P212" s="28">
        <f t="shared" si="84"/>
        <v>0</v>
      </c>
      <c r="Q212" s="31"/>
      <c r="R212" t="str">
        <f>IF(Namedrug10="","Drug 10",Namedrug10)</f>
        <v>Drug 10</v>
      </c>
      <c r="S212" s="28">
        <f t="shared" si="89"/>
        <v>0</v>
      </c>
      <c r="T212" s="28">
        <f t="shared" si="89"/>
        <v>0</v>
      </c>
      <c r="U212" s="28">
        <f t="shared" si="89"/>
        <v>0</v>
      </c>
      <c r="V212" s="28">
        <f t="shared" si="89"/>
        <v>0</v>
      </c>
      <c r="W212" s="28">
        <f t="shared" si="86"/>
        <v>0</v>
      </c>
      <c r="X212" s="28">
        <f t="shared" si="87"/>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90">M201</f>
        <v>0</v>
      </c>
      <c r="O215" s="28">
        <f t="shared" ref="O215:O226" si="91">IF(Switch_TH&gt;3,N201,0)</f>
        <v>0</v>
      </c>
      <c r="P215" s="28">
        <f t="shared" ref="P215:P226" si="92">IF(Switch_TH&gt;4,O201,0)</f>
        <v>0</v>
      </c>
      <c r="Q215" s="31"/>
      <c r="R215" t="str">
        <f>IF(Name_DUR="","Drug Under Review",Name_DUR)</f>
        <v>Drug Under Review</v>
      </c>
      <c r="S215">
        <v>0</v>
      </c>
      <c r="T215">
        <v>0</v>
      </c>
      <c r="U215" s="28">
        <f>T201</f>
        <v>0</v>
      </c>
      <c r="V215" s="28">
        <f t="shared" ref="V215" si="93">U201</f>
        <v>0</v>
      </c>
      <c r="W215" s="28">
        <f t="shared" ref="W215:W226" si="94">IF(Switch_TH&gt;3,V201,0)</f>
        <v>0</v>
      </c>
      <c r="X215" s="28">
        <f t="shared" ref="X215:X226" si="95">IF(Switch_TH&gt;4,W201,0)</f>
        <v>0</v>
      </c>
      <c r="Y215" s="31"/>
      <c r="AA215" s="28"/>
      <c r="AB215" s="28"/>
      <c r="AC215" s="28"/>
      <c r="AD215" s="28"/>
      <c r="AE215" s="28"/>
      <c r="AF215" s="28"/>
    </row>
    <row r="216" spans="10:32" x14ac:dyDescent="0.35">
      <c r="J216" t="s">
        <v>151</v>
      </c>
      <c r="K216">
        <v>0</v>
      </c>
      <c r="L216">
        <v>0</v>
      </c>
      <c r="M216" s="28">
        <f t="shared" ref="M216:N226" si="96">L202</f>
        <v>0</v>
      </c>
      <c r="N216" s="28">
        <f t="shared" si="96"/>
        <v>0</v>
      </c>
      <c r="O216" s="28">
        <f t="shared" si="91"/>
        <v>0</v>
      </c>
      <c r="P216" s="28">
        <f t="shared" si="92"/>
        <v>0</v>
      </c>
      <c r="Q216" s="31"/>
      <c r="R216" t="s">
        <v>151</v>
      </c>
      <c r="S216">
        <v>0</v>
      </c>
      <c r="T216">
        <v>0</v>
      </c>
      <c r="U216" s="28">
        <f t="shared" ref="U216:V226" si="97">T202</f>
        <v>0</v>
      </c>
      <c r="V216" s="28">
        <f t="shared" si="97"/>
        <v>0</v>
      </c>
      <c r="W216" s="28">
        <f t="shared" si="94"/>
        <v>0</v>
      </c>
      <c r="X216" s="28">
        <f t="shared" si="95"/>
        <v>0</v>
      </c>
      <c r="Y216" s="31"/>
      <c r="AA216" s="28"/>
      <c r="AB216" s="28"/>
      <c r="AC216" s="28"/>
      <c r="AD216" s="28"/>
      <c r="AE216" s="28"/>
      <c r="AF216" s="28"/>
    </row>
    <row r="217" spans="10:32" x14ac:dyDescent="0.35">
      <c r="J217" t="str">
        <f>IF(Namedrug1="","Drug 1",Namedrug1)</f>
        <v>Drug 1</v>
      </c>
      <c r="K217">
        <v>0</v>
      </c>
      <c r="L217">
        <v>0</v>
      </c>
      <c r="M217" s="28">
        <f t="shared" si="96"/>
        <v>0</v>
      </c>
      <c r="N217" s="28">
        <f t="shared" si="96"/>
        <v>0</v>
      </c>
      <c r="O217" s="28">
        <f t="shared" si="91"/>
        <v>0</v>
      </c>
      <c r="P217" s="28">
        <f t="shared" si="92"/>
        <v>0</v>
      </c>
      <c r="Q217" s="31"/>
      <c r="R217" t="str">
        <f>IF(Namedrug1="","Drug 1",Namedrug1)</f>
        <v>Drug 1</v>
      </c>
      <c r="S217">
        <v>0</v>
      </c>
      <c r="T217">
        <v>0</v>
      </c>
      <c r="U217" s="28">
        <f t="shared" si="97"/>
        <v>0</v>
      </c>
      <c r="V217" s="28">
        <f t="shared" si="97"/>
        <v>0</v>
      </c>
      <c r="W217" s="28">
        <f t="shared" si="94"/>
        <v>0</v>
      </c>
      <c r="X217" s="28">
        <f t="shared" si="95"/>
        <v>0</v>
      </c>
      <c r="Y217" s="31"/>
      <c r="AA217" s="28"/>
      <c r="AB217" s="28"/>
      <c r="AC217" s="28"/>
      <c r="AD217" s="28"/>
      <c r="AE217" s="28"/>
      <c r="AF217" s="28"/>
    </row>
    <row r="218" spans="10:32" x14ac:dyDescent="0.35">
      <c r="J218" t="str">
        <f>IF(Namedrug2="","Drug 2",Namedrug2)</f>
        <v>Drug 2</v>
      </c>
      <c r="K218">
        <v>0</v>
      </c>
      <c r="L218">
        <v>0</v>
      </c>
      <c r="M218" s="28">
        <f>L204</f>
        <v>0</v>
      </c>
      <c r="N218" s="28">
        <f t="shared" si="96"/>
        <v>0</v>
      </c>
      <c r="O218" s="28">
        <f t="shared" si="91"/>
        <v>0</v>
      </c>
      <c r="P218" s="28">
        <f t="shared" si="92"/>
        <v>0</v>
      </c>
      <c r="Q218" s="31"/>
      <c r="R218" t="str">
        <f>IF(Namedrug2="","Drug 2",Namedrug2)</f>
        <v>Drug 2</v>
      </c>
      <c r="S218">
        <v>0</v>
      </c>
      <c r="T218">
        <v>0</v>
      </c>
      <c r="U218" s="28">
        <f t="shared" si="97"/>
        <v>0</v>
      </c>
      <c r="V218" s="28">
        <f>U204</f>
        <v>0</v>
      </c>
      <c r="W218" s="28">
        <f t="shared" si="94"/>
        <v>0</v>
      </c>
      <c r="X218" s="28">
        <f t="shared" si="95"/>
        <v>0</v>
      </c>
      <c r="Y218" s="31"/>
      <c r="AA218" s="28"/>
      <c r="AB218" s="28"/>
      <c r="AC218" s="28"/>
      <c r="AD218" s="28"/>
      <c r="AE218" s="28"/>
      <c r="AF218" s="28"/>
    </row>
    <row r="219" spans="10:32" x14ac:dyDescent="0.35">
      <c r="J219" t="str">
        <f>IF(Namedrug3="","Drug 3",Namedrug3)</f>
        <v>Drug 3</v>
      </c>
      <c r="K219">
        <v>0</v>
      </c>
      <c r="L219">
        <v>0</v>
      </c>
      <c r="M219" s="28">
        <f t="shared" si="96"/>
        <v>0</v>
      </c>
      <c r="N219" s="28">
        <f t="shared" si="96"/>
        <v>0</v>
      </c>
      <c r="O219" s="28">
        <f t="shared" si="91"/>
        <v>0</v>
      </c>
      <c r="P219" s="28">
        <f t="shared" si="92"/>
        <v>0</v>
      </c>
      <c r="Q219" s="31"/>
      <c r="R219" t="str">
        <f>IF(Namedrug3="","Drug 3",Namedrug3)</f>
        <v>Drug 3</v>
      </c>
      <c r="S219">
        <v>0</v>
      </c>
      <c r="T219">
        <v>0</v>
      </c>
      <c r="U219" s="28">
        <f t="shared" si="97"/>
        <v>0</v>
      </c>
      <c r="V219" s="28">
        <f t="shared" si="97"/>
        <v>0</v>
      </c>
      <c r="W219" s="28">
        <f t="shared" si="94"/>
        <v>0</v>
      </c>
      <c r="X219" s="28">
        <f t="shared" si="95"/>
        <v>0</v>
      </c>
      <c r="Y219" s="31"/>
      <c r="AA219" s="28"/>
      <c r="AB219" s="28"/>
      <c r="AC219" s="28"/>
      <c r="AD219" s="28"/>
      <c r="AE219" s="28"/>
      <c r="AF219" s="28"/>
    </row>
    <row r="220" spans="10:32" x14ac:dyDescent="0.35">
      <c r="J220" t="str">
        <f>IF(Namedrug4="","Drug 4",Namedrug4)</f>
        <v>Drug 4</v>
      </c>
      <c r="K220">
        <v>0</v>
      </c>
      <c r="L220">
        <v>0</v>
      </c>
      <c r="M220" s="28">
        <f t="shared" si="96"/>
        <v>0</v>
      </c>
      <c r="N220" s="28">
        <f t="shared" si="96"/>
        <v>0</v>
      </c>
      <c r="O220" s="28">
        <f t="shared" si="91"/>
        <v>0</v>
      </c>
      <c r="P220" s="28">
        <f t="shared" si="92"/>
        <v>0</v>
      </c>
      <c r="Q220" s="31"/>
      <c r="R220" t="str">
        <f>IF(Namedrug4="","Drug 4",Namedrug4)</f>
        <v>Drug 4</v>
      </c>
      <c r="S220">
        <v>0</v>
      </c>
      <c r="T220">
        <v>0</v>
      </c>
      <c r="U220" s="28">
        <f t="shared" si="97"/>
        <v>0</v>
      </c>
      <c r="V220" s="28">
        <f t="shared" si="97"/>
        <v>0</v>
      </c>
      <c r="W220" s="28">
        <f t="shared" si="94"/>
        <v>0</v>
      </c>
      <c r="X220" s="28">
        <f t="shared" si="95"/>
        <v>0</v>
      </c>
      <c r="Y220" s="31"/>
      <c r="AA220" s="28"/>
      <c r="AB220" s="28"/>
      <c r="AC220" s="28"/>
      <c r="AD220" s="28"/>
      <c r="AE220" s="28"/>
      <c r="AF220" s="28"/>
    </row>
    <row r="221" spans="10:32" x14ac:dyDescent="0.35">
      <c r="J221" t="str">
        <f>IF(Namedrug5="","Drug 5",Namedrug5)</f>
        <v>Drug 5</v>
      </c>
      <c r="K221">
        <v>0</v>
      </c>
      <c r="L221">
        <v>0</v>
      </c>
      <c r="M221" s="28">
        <f>L207</f>
        <v>0</v>
      </c>
      <c r="N221" s="28">
        <f t="shared" si="96"/>
        <v>0</v>
      </c>
      <c r="O221" s="28">
        <f t="shared" si="91"/>
        <v>0</v>
      </c>
      <c r="P221" s="28">
        <f t="shared" si="92"/>
        <v>0</v>
      </c>
      <c r="Q221" s="31"/>
      <c r="R221" t="str">
        <f>IF(Namedrug5="","Drug 5",Namedrug5)</f>
        <v>Drug 5</v>
      </c>
      <c r="S221">
        <v>0</v>
      </c>
      <c r="T221">
        <v>0</v>
      </c>
      <c r="U221" s="28">
        <f t="shared" si="97"/>
        <v>0</v>
      </c>
      <c r="V221" s="28">
        <f t="shared" si="97"/>
        <v>0</v>
      </c>
      <c r="W221" s="28">
        <f t="shared" si="94"/>
        <v>0</v>
      </c>
      <c r="X221" s="28">
        <f t="shared" si="95"/>
        <v>0</v>
      </c>
      <c r="Y221" s="31"/>
      <c r="AA221" s="28"/>
      <c r="AB221" s="28"/>
      <c r="AC221" s="28"/>
      <c r="AD221" s="28"/>
      <c r="AE221" s="28"/>
      <c r="AF221" s="28"/>
    </row>
    <row r="222" spans="10:32" x14ac:dyDescent="0.35">
      <c r="J222" t="str">
        <f>IF(Namedrug6="","Drug 6",Namedrug6)</f>
        <v>Drug 6</v>
      </c>
      <c r="K222">
        <v>0</v>
      </c>
      <c r="L222">
        <v>0</v>
      </c>
      <c r="M222" s="28">
        <f t="shared" si="96"/>
        <v>0</v>
      </c>
      <c r="N222" s="28">
        <f t="shared" si="96"/>
        <v>0</v>
      </c>
      <c r="O222" s="28">
        <f t="shared" si="91"/>
        <v>0</v>
      </c>
      <c r="P222" s="28">
        <f t="shared" si="92"/>
        <v>0</v>
      </c>
      <c r="Q222" s="31"/>
      <c r="R222" t="str">
        <f>IF(Namedrug6="","Drug 6",Namedrug6)</f>
        <v>Drug 6</v>
      </c>
      <c r="S222">
        <v>0</v>
      </c>
      <c r="T222">
        <v>0</v>
      </c>
      <c r="U222" s="28">
        <f t="shared" si="97"/>
        <v>0</v>
      </c>
      <c r="V222" s="28">
        <f t="shared" si="97"/>
        <v>0</v>
      </c>
      <c r="W222" s="28">
        <f t="shared" si="94"/>
        <v>0</v>
      </c>
      <c r="X222" s="28">
        <f t="shared" si="95"/>
        <v>0</v>
      </c>
      <c r="Y222" s="31"/>
      <c r="AA222" s="28"/>
      <c r="AB222" s="28"/>
      <c r="AC222" s="28"/>
      <c r="AD222" s="28"/>
      <c r="AE222" s="28"/>
      <c r="AF222" s="28"/>
    </row>
    <row r="223" spans="10:32" x14ac:dyDescent="0.35">
      <c r="J223" t="str">
        <f>IF(Namedrug7="","Drug 7",Namedrug7)</f>
        <v>Drug 7</v>
      </c>
      <c r="K223">
        <v>0</v>
      </c>
      <c r="L223">
        <v>0</v>
      </c>
      <c r="M223" s="28">
        <f t="shared" si="96"/>
        <v>0</v>
      </c>
      <c r="N223" s="28">
        <f t="shared" si="96"/>
        <v>0</v>
      </c>
      <c r="O223" s="28">
        <f t="shared" si="91"/>
        <v>0</v>
      </c>
      <c r="P223" s="28">
        <f t="shared" si="92"/>
        <v>0</v>
      </c>
      <c r="Q223" s="31"/>
      <c r="R223" t="str">
        <f>IF(Namedrug7="","Drug 7",Namedrug7)</f>
        <v>Drug 7</v>
      </c>
      <c r="S223">
        <v>0</v>
      </c>
      <c r="T223">
        <v>0</v>
      </c>
      <c r="U223" s="28">
        <f t="shared" si="97"/>
        <v>0</v>
      </c>
      <c r="V223" s="28">
        <f t="shared" si="97"/>
        <v>0</v>
      </c>
      <c r="W223" s="28">
        <f t="shared" si="94"/>
        <v>0</v>
      </c>
      <c r="X223" s="28">
        <f t="shared" si="95"/>
        <v>0</v>
      </c>
      <c r="Y223" s="31"/>
      <c r="AA223" s="28"/>
      <c r="AB223" s="28"/>
      <c r="AC223" s="28"/>
      <c r="AD223" s="28"/>
      <c r="AE223" s="28"/>
      <c r="AF223" s="28"/>
    </row>
    <row r="224" spans="10:32" x14ac:dyDescent="0.35">
      <c r="J224" t="str">
        <f>IF(Namedrug8="","Drug 8",Namedrug8)</f>
        <v>Drug 8</v>
      </c>
      <c r="K224">
        <v>0</v>
      </c>
      <c r="L224">
        <v>0</v>
      </c>
      <c r="M224" s="28">
        <f t="shared" si="96"/>
        <v>0</v>
      </c>
      <c r="N224" s="28">
        <f t="shared" si="96"/>
        <v>0</v>
      </c>
      <c r="O224" s="28">
        <f t="shared" si="91"/>
        <v>0</v>
      </c>
      <c r="P224" s="28">
        <f t="shared" si="92"/>
        <v>0</v>
      </c>
      <c r="Q224" s="31"/>
      <c r="R224" t="str">
        <f>IF(Namedrug8="","Drug 8",Namedrug8)</f>
        <v>Drug 8</v>
      </c>
      <c r="S224">
        <v>0</v>
      </c>
      <c r="T224">
        <v>0</v>
      </c>
      <c r="U224" s="28">
        <f t="shared" si="97"/>
        <v>0</v>
      </c>
      <c r="V224" s="28">
        <f t="shared" si="97"/>
        <v>0</v>
      </c>
      <c r="W224" s="28">
        <f t="shared" si="94"/>
        <v>0</v>
      </c>
      <c r="X224" s="28">
        <f t="shared" si="95"/>
        <v>0</v>
      </c>
      <c r="Y224" s="31"/>
      <c r="AA224" s="28"/>
      <c r="AB224" s="28"/>
      <c r="AC224" s="28"/>
      <c r="AD224" s="28"/>
      <c r="AE224" s="28"/>
      <c r="AF224" s="28"/>
    </row>
    <row r="225" spans="10:32" x14ac:dyDescent="0.35">
      <c r="J225" t="str">
        <f>IF(Namedrug9="","Drug 9",Namedrug9)</f>
        <v>Drug 9</v>
      </c>
      <c r="K225">
        <v>0</v>
      </c>
      <c r="L225">
        <v>0</v>
      </c>
      <c r="M225" s="28">
        <f t="shared" si="96"/>
        <v>0</v>
      </c>
      <c r="N225" s="28">
        <f t="shared" si="96"/>
        <v>0</v>
      </c>
      <c r="O225" s="28">
        <f t="shared" si="91"/>
        <v>0</v>
      </c>
      <c r="P225" s="28">
        <f t="shared" si="92"/>
        <v>0</v>
      </c>
      <c r="Q225" s="31"/>
      <c r="R225" t="str">
        <f>IF(Namedrug9="","Drug 9",Namedrug9)</f>
        <v>Drug 9</v>
      </c>
      <c r="S225">
        <v>0</v>
      </c>
      <c r="T225">
        <v>0</v>
      </c>
      <c r="U225" s="28">
        <f t="shared" si="97"/>
        <v>0</v>
      </c>
      <c r="V225" s="28">
        <f t="shared" si="97"/>
        <v>0</v>
      </c>
      <c r="W225" s="28">
        <f t="shared" si="94"/>
        <v>0</v>
      </c>
      <c r="X225" s="28">
        <f t="shared" si="95"/>
        <v>0</v>
      </c>
      <c r="Y225" s="31"/>
      <c r="AA225" s="28"/>
      <c r="AB225" s="28"/>
      <c r="AC225" s="28"/>
      <c r="AD225" s="28"/>
      <c r="AE225" s="28"/>
      <c r="AF225" s="28"/>
    </row>
    <row r="226" spans="10:32" x14ac:dyDescent="0.35">
      <c r="J226" t="str">
        <f>IF(Namedrug10="","Drug 10",Namedrug10)</f>
        <v>Drug 10</v>
      </c>
      <c r="K226">
        <v>0</v>
      </c>
      <c r="L226">
        <v>0</v>
      </c>
      <c r="M226" s="28">
        <f t="shared" si="96"/>
        <v>0</v>
      </c>
      <c r="N226" s="28">
        <f t="shared" si="96"/>
        <v>0</v>
      </c>
      <c r="O226" s="28">
        <f t="shared" si="91"/>
        <v>0</v>
      </c>
      <c r="P226" s="28">
        <f t="shared" si="92"/>
        <v>0</v>
      </c>
      <c r="Q226" s="31"/>
      <c r="R226" t="str">
        <f>IF(Namedrug10="","Drug 10",Namedrug10)</f>
        <v>Drug 10</v>
      </c>
      <c r="S226">
        <v>0</v>
      </c>
      <c r="T226">
        <v>0</v>
      </c>
      <c r="U226" s="28">
        <f t="shared" si="97"/>
        <v>0</v>
      </c>
      <c r="V226" s="28">
        <f t="shared" si="97"/>
        <v>0</v>
      </c>
      <c r="W226" s="28">
        <f t="shared" si="94"/>
        <v>0</v>
      </c>
      <c r="X226" s="28">
        <f t="shared" si="95"/>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8">IF(Switch_TH&gt;3,N215,0)</f>
        <v>0</v>
      </c>
      <c r="P229" s="28">
        <f t="shared" ref="P229:P240" si="99">IF(Switch_TH&gt;4,O215,0)</f>
        <v>0</v>
      </c>
      <c r="Q229" s="31"/>
      <c r="R229" t="str">
        <f>IF(Name_DUR="","Drug Under Review",Name_DUR)</f>
        <v>Drug Under Review</v>
      </c>
      <c r="S229">
        <v>0</v>
      </c>
      <c r="T229" s="15">
        <v>0</v>
      </c>
      <c r="U229" s="15">
        <v>0</v>
      </c>
      <c r="V229" s="15">
        <f>U215</f>
        <v>0</v>
      </c>
      <c r="W229" s="28">
        <f t="shared" ref="W229:W240" si="100">IF(Switch_TH&gt;3,V215,0)</f>
        <v>0</v>
      </c>
      <c r="X229" s="28">
        <f t="shared" ref="X229:X240" si="101">IF(Switch_TH&gt;4,W215,0)</f>
        <v>0</v>
      </c>
      <c r="Y229" s="31"/>
      <c r="AA229" s="28"/>
      <c r="AB229" s="28"/>
      <c r="AC229" s="28"/>
      <c r="AD229" s="28"/>
      <c r="AE229" s="28"/>
      <c r="AF229" s="28"/>
    </row>
    <row r="230" spans="10:32" x14ac:dyDescent="0.35">
      <c r="J230" t="s">
        <v>151</v>
      </c>
      <c r="K230">
        <v>0</v>
      </c>
      <c r="L230" s="15">
        <v>0</v>
      </c>
      <c r="M230" s="15">
        <v>0</v>
      </c>
      <c r="N230" s="15">
        <f t="shared" ref="N230:N240" si="102">M216</f>
        <v>0</v>
      </c>
      <c r="O230" s="28">
        <f t="shared" si="98"/>
        <v>0</v>
      </c>
      <c r="P230" s="28">
        <f t="shared" si="99"/>
        <v>0</v>
      </c>
      <c r="Q230" s="31"/>
      <c r="R230" t="s">
        <v>151</v>
      </c>
      <c r="S230">
        <v>0</v>
      </c>
      <c r="T230" s="15">
        <v>0</v>
      </c>
      <c r="U230" s="15">
        <v>0</v>
      </c>
      <c r="V230" s="15">
        <f t="shared" ref="V230:V240" si="103">U216</f>
        <v>0</v>
      </c>
      <c r="W230" s="28">
        <f t="shared" si="100"/>
        <v>0</v>
      </c>
      <c r="X230" s="28">
        <f t="shared" si="101"/>
        <v>0</v>
      </c>
      <c r="Y230" s="31"/>
      <c r="AA230" s="28"/>
      <c r="AB230" s="28"/>
      <c r="AC230" s="28"/>
      <c r="AD230" s="28"/>
      <c r="AE230" s="28"/>
      <c r="AF230" s="28"/>
    </row>
    <row r="231" spans="10:32" x14ac:dyDescent="0.35">
      <c r="J231" t="str">
        <f>IF(Namedrug1="","Drug 1",Namedrug1)</f>
        <v>Drug 1</v>
      </c>
      <c r="K231">
        <v>0</v>
      </c>
      <c r="L231" s="15">
        <v>0</v>
      </c>
      <c r="M231" s="15">
        <v>0</v>
      </c>
      <c r="N231" s="15">
        <f t="shared" si="102"/>
        <v>0</v>
      </c>
      <c r="O231" s="28">
        <f t="shared" si="98"/>
        <v>0</v>
      </c>
      <c r="P231" s="28">
        <f t="shared" si="99"/>
        <v>0</v>
      </c>
      <c r="Q231" s="31"/>
      <c r="R231" t="str">
        <f>IF(Namedrug1="","Drug 1",Namedrug1)</f>
        <v>Drug 1</v>
      </c>
      <c r="S231">
        <v>0</v>
      </c>
      <c r="T231" s="15">
        <v>0</v>
      </c>
      <c r="U231" s="15">
        <v>0</v>
      </c>
      <c r="V231" s="15">
        <f t="shared" si="103"/>
        <v>0</v>
      </c>
      <c r="W231" s="28">
        <f t="shared" si="100"/>
        <v>0</v>
      </c>
      <c r="X231" s="28">
        <f t="shared" si="101"/>
        <v>0</v>
      </c>
      <c r="Y231" s="31"/>
      <c r="AA231" s="28"/>
      <c r="AB231" s="28"/>
      <c r="AC231" s="28"/>
      <c r="AD231" s="28"/>
      <c r="AE231" s="28"/>
      <c r="AF231" s="28"/>
    </row>
    <row r="232" spans="10:32" x14ac:dyDescent="0.35">
      <c r="J232" t="str">
        <f>IF(Namedrug2="","Drug 2",Namedrug2)</f>
        <v>Drug 2</v>
      </c>
      <c r="K232">
        <v>0</v>
      </c>
      <c r="L232" s="15">
        <v>0</v>
      </c>
      <c r="M232" s="15">
        <v>0</v>
      </c>
      <c r="N232" s="15">
        <f t="shared" si="102"/>
        <v>0</v>
      </c>
      <c r="O232" s="28">
        <f t="shared" si="98"/>
        <v>0</v>
      </c>
      <c r="P232" s="28">
        <f t="shared" si="99"/>
        <v>0</v>
      </c>
      <c r="Q232" s="31"/>
      <c r="R232" t="str">
        <f>IF(Namedrug2="","Drug 2",Namedrug2)</f>
        <v>Drug 2</v>
      </c>
      <c r="S232">
        <v>0</v>
      </c>
      <c r="T232" s="15">
        <v>0</v>
      </c>
      <c r="U232" s="15">
        <v>0</v>
      </c>
      <c r="V232" s="15">
        <f t="shared" si="103"/>
        <v>0</v>
      </c>
      <c r="W232" s="28">
        <f t="shared" si="100"/>
        <v>0</v>
      </c>
      <c r="X232" s="28">
        <f t="shared" si="101"/>
        <v>0</v>
      </c>
      <c r="Y232" s="31"/>
      <c r="AA232" s="28"/>
      <c r="AB232" s="28"/>
      <c r="AC232" s="28"/>
      <c r="AD232" s="28"/>
      <c r="AE232" s="28"/>
      <c r="AF232" s="28"/>
    </row>
    <row r="233" spans="10:32" x14ac:dyDescent="0.35">
      <c r="J233" t="str">
        <f>IF(Namedrug3="","Drug 3",Namedrug3)</f>
        <v>Drug 3</v>
      </c>
      <c r="K233">
        <v>0</v>
      </c>
      <c r="L233" s="15">
        <v>0</v>
      </c>
      <c r="M233" s="15">
        <v>0</v>
      </c>
      <c r="N233" s="15">
        <f t="shared" si="102"/>
        <v>0</v>
      </c>
      <c r="O233" s="28">
        <f t="shared" si="98"/>
        <v>0</v>
      </c>
      <c r="P233" s="28">
        <f t="shared" si="99"/>
        <v>0</v>
      </c>
      <c r="Q233" s="31"/>
      <c r="R233" t="str">
        <f>IF(Namedrug3="","Drug 3",Namedrug3)</f>
        <v>Drug 3</v>
      </c>
      <c r="S233">
        <v>0</v>
      </c>
      <c r="T233" s="15">
        <v>0</v>
      </c>
      <c r="U233" s="15">
        <v>0</v>
      </c>
      <c r="V233" s="15">
        <f t="shared" si="103"/>
        <v>0</v>
      </c>
      <c r="W233" s="28">
        <f t="shared" si="100"/>
        <v>0</v>
      </c>
      <c r="X233" s="28">
        <f t="shared" si="101"/>
        <v>0</v>
      </c>
      <c r="Y233" s="31"/>
      <c r="AA233" s="28"/>
      <c r="AB233" s="28"/>
      <c r="AC233" s="28"/>
      <c r="AD233" s="28"/>
      <c r="AE233" s="28"/>
      <c r="AF233" s="28"/>
    </row>
    <row r="234" spans="10:32" x14ac:dyDescent="0.35">
      <c r="J234" t="str">
        <f>IF(Namedrug4="","Drug 4",Namedrug4)</f>
        <v>Drug 4</v>
      </c>
      <c r="K234">
        <v>0</v>
      </c>
      <c r="L234" s="15">
        <v>0</v>
      </c>
      <c r="M234" s="15">
        <v>0</v>
      </c>
      <c r="N234" s="15">
        <f t="shared" si="102"/>
        <v>0</v>
      </c>
      <c r="O234" s="28">
        <f t="shared" si="98"/>
        <v>0</v>
      </c>
      <c r="P234" s="28">
        <f t="shared" si="99"/>
        <v>0</v>
      </c>
      <c r="Q234" s="31"/>
      <c r="R234" t="str">
        <f>IF(Namedrug4="","Drug 4",Namedrug4)</f>
        <v>Drug 4</v>
      </c>
      <c r="S234">
        <v>0</v>
      </c>
      <c r="T234" s="15">
        <v>0</v>
      </c>
      <c r="U234" s="15">
        <v>0</v>
      </c>
      <c r="V234" s="15">
        <f t="shared" si="103"/>
        <v>0</v>
      </c>
      <c r="W234" s="28">
        <f t="shared" si="100"/>
        <v>0</v>
      </c>
      <c r="X234" s="28">
        <f t="shared" si="101"/>
        <v>0</v>
      </c>
      <c r="Y234" s="31"/>
      <c r="AA234" s="28"/>
      <c r="AB234" s="28"/>
      <c r="AC234" s="28"/>
      <c r="AD234" s="28"/>
      <c r="AE234" s="28"/>
      <c r="AF234" s="28"/>
    </row>
    <row r="235" spans="10:32" x14ac:dyDescent="0.35">
      <c r="J235" t="str">
        <f>IF(Namedrug5="","Drug 5",Namedrug5)</f>
        <v>Drug 5</v>
      </c>
      <c r="K235">
        <v>0</v>
      </c>
      <c r="L235" s="15">
        <v>0</v>
      </c>
      <c r="M235" s="15">
        <v>0</v>
      </c>
      <c r="N235" s="15">
        <f t="shared" si="102"/>
        <v>0</v>
      </c>
      <c r="O235" s="28">
        <f t="shared" si="98"/>
        <v>0</v>
      </c>
      <c r="P235" s="28">
        <f t="shared" si="99"/>
        <v>0</v>
      </c>
      <c r="Q235" s="31"/>
      <c r="R235" t="str">
        <f>IF(Namedrug5="","Drug 5",Namedrug5)</f>
        <v>Drug 5</v>
      </c>
      <c r="S235">
        <v>0</v>
      </c>
      <c r="T235" s="15">
        <v>0</v>
      </c>
      <c r="U235" s="15">
        <v>0</v>
      </c>
      <c r="V235" s="15">
        <f t="shared" si="103"/>
        <v>0</v>
      </c>
      <c r="W235" s="28">
        <f t="shared" si="100"/>
        <v>0</v>
      </c>
      <c r="X235" s="28">
        <f t="shared" si="101"/>
        <v>0</v>
      </c>
      <c r="Y235" s="31"/>
      <c r="AA235" s="28"/>
      <c r="AB235" s="28"/>
      <c r="AC235" s="28"/>
      <c r="AD235" s="28"/>
      <c r="AE235" s="28"/>
      <c r="AF235" s="28"/>
    </row>
    <row r="236" spans="10:32" x14ac:dyDescent="0.35">
      <c r="J236" t="str">
        <f>IF(Namedrug6="","Drug 6",Namedrug6)</f>
        <v>Drug 6</v>
      </c>
      <c r="K236">
        <v>0</v>
      </c>
      <c r="L236" s="15">
        <v>0</v>
      </c>
      <c r="M236" s="15">
        <v>0</v>
      </c>
      <c r="N236" s="15">
        <f t="shared" si="102"/>
        <v>0</v>
      </c>
      <c r="O236" s="28">
        <f t="shared" si="98"/>
        <v>0</v>
      </c>
      <c r="P236" s="28">
        <f t="shared" si="99"/>
        <v>0</v>
      </c>
      <c r="Q236" s="31"/>
      <c r="R236" t="str">
        <f>IF(Namedrug6="","Drug 6",Namedrug6)</f>
        <v>Drug 6</v>
      </c>
      <c r="S236">
        <v>0</v>
      </c>
      <c r="T236" s="15">
        <v>0</v>
      </c>
      <c r="U236" s="15">
        <v>0</v>
      </c>
      <c r="V236" s="15">
        <f t="shared" si="103"/>
        <v>0</v>
      </c>
      <c r="W236" s="28">
        <f t="shared" si="100"/>
        <v>0</v>
      </c>
      <c r="X236" s="28">
        <f t="shared" si="101"/>
        <v>0</v>
      </c>
      <c r="Y236" s="31"/>
      <c r="AA236" s="28"/>
      <c r="AB236" s="28"/>
      <c r="AC236" s="28"/>
      <c r="AD236" s="28"/>
      <c r="AE236" s="28"/>
      <c r="AF236" s="28"/>
    </row>
    <row r="237" spans="10:32" x14ac:dyDescent="0.35">
      <c r="J237" t="str">
        <f>IF(Namedrug7="","Drug 7",Namedrug7)</f>
        <v>Drug 7</v>
      </c>
      <c r="K237">
        <v>0</v>
      </c>
      <c r="L237" s="15">
        <v>0</v>
      </c>
      <c r="M237" s="15">
        <v>0</v>
      </c>
      <c r="N237" s="15">
        <f t="shared" si="102"/>
        <v>0</v>
      </c>
      <c r="O237" s="28">
        <f t="shared" si="98"/>
        <v>0</v>
      </c>
      <c r="P237" s="28">
        <f t="shared" si="99"/>
        <v>0</v>
      </c>
      <c r="Q237" s="31"/>
      <c r="R237" t="str">
        <f>IF(Namedrug7="","Drug 7",Namedrug7)</f>
        <v>Drug 7</v>
      </c>
      <c r="S237">
        <v>0</v>
      </c>
      <c r="T237" s="15">
        <v>0</v>
      </c>
      <c r="U237" s="15">
        <v>0</v>
      </c>
      <c r="V237" s="15">
        <f t="shared" si="103"/>
        <v>0</v>
      </c>
      <c r="W237" s="28">
        <f t="shared" si="100"/>
        <v>0</v>
      </c>
      <c r="X237" s="28">
        <f t="shared" si="101"/>
        <v>0</v>
      </c>
      <c r="Y237" s="31"/>
      <c r="AA237" s="28"/>
      <c r="AB237" s="28"/>
      <c r="AC237" s="28"/>
      <c r="AD237" s="28"/>
      <c r="AE237" s="28"/>
      <c r="AF237" s="28"/>
    </row>
    <row r="238" spans="10:32" x14ac:dyDescent="0.35">
      <c r="J238" t="str">
        <f>IF(Namedrug8="","Drug 8",Namedrug8)</f>
        <v>Drug 8</v>
      </c>
      <c r="K238">
        <v>0</v>
      </c>
      <c r="L238" s="15">
        <v>0</v>
      </c>
      <c r="M238" s="15">
        <v>0</v>
      </c>
      <c r="N238" s="15">
        <f t="shared" si="102"/>
        <v>0</v>
      </c>
      <c r="O238" s="28">
        <f t="shared" si="98"/>
        <v>0</v>
      </c>
      <c r="P238" s="28">
        <f t="shared" si="99"/>
        <v>0</v>
      </c>
      <c r="Q238" s="31"/>
      <c r="R238" t="str">
        <f>IF(Namedrug8="","Drug 8",Namedrug8)</f>
        <v>Drug 8</v>
      </c>
      <c r="S238">
        <v>0</v>
      </c>
      <c r="T238" s="15">
        <v>0</v>
      </c>
      <c r="U238" s="15">
        <v>0</v>
      </c>
      <c r="V238" s="15">
        <f t="shared" si="103"/>
        <v>0</v>
      </c>
      <c r="W238" s="28">
        <f t="shared" si="100"/>
        <v>0</v>
      </c>
      <c r="X238" s="28">
        <f t="shared" si="101"/>
        <v>0</v>
      </c>
      <c r="Y238" s="31"/>
      <c r="AA238" s="28"/>
      <c r="AB238" s="28"/>
      <c r="AC238" s="28"/>
      <c r="AD238" s="28"/>
      <c r="AE238" s="28"/>
      <c r="AF238" s="28"/>
    </row>
    <row r="239" spans="10:32" x14ac:dyDescent="0.35">
      <c r="J239" t="str">
        <f>IF(Namedrug9="","Drug 9",Namedrug9)</f>
        <v>Drug 9</v>
      </c>
      <c r="K239">
        <v>0</v>
      </c>
      <c r="L239" s="15">
        <v>0</v>
      </c>
      <c r="M239" s="15">
        <v>0</v>
      </c>
      <c r="N239" s="15">
        <f t="shared" si="102"/>
        <v>0</v>
      </c>
      <c r="O239" s="28">
        <f t="shared" si="98"/>
        <v>0</v>
      </c>
      <c r="P239" s="28">
        <f t="shared" si="99"/>
        <v>0</v>
      </c>
      <c r="Q239" s="31"/>
      <c r="R239" t="str">
        <f>IF(Namedrug9="","Drug 9",Namedrug9)</f>
        <v>Drug 9</v>
      </c>
      <c r="S239">
        <v>0</v>
      </c>
      <c r="T239" s="15">
        <v>0</v>
      </c>
      <c r="U239" s="15">
        <v>0</v>
      </c>
      <c r="V239" s="15">
        <f t="shared" si="103"/>
        <v>0</v>
      </c>
      <c r="W239" s="28">
        <f t="shared" si="100"/>
        <v>0</v>
      </c>
      <c r="X239" s="28">
        <f t="shared" si="101"/>
        <v>0</v>
      </c>
      <c r="Y239" s="31"/>
      <c r="AA239" s="28"/>
      <c r="AB239" s="28"/>
      <c r="AC239" s="28"/>
      <c r="AD239" s="28"/>
      <c r="AE239" s="28"/>
      <c r="AF239" s="28"/>
    </row>
    <row r="240" spans="10:32" x14ac:dyDescent="0.35">
      <c r="J240" t="str">
        <f>IF(Namedrug10="","Drug 10",Namedrug10)</f>
        <v>Drug 10</v>
      </c>
      <c r="K240">
        <v>0</v>
      </c>
      <c r="L240" s="15">
        <v>0</v>
      </c>
      <c r="M240" s="15">
        <v>0</v>
      </c>
      <c r="N240" s="15">
        <f t="shared" si="102"/>
        <v>0</v>
      </c>
      <c r="O240" s="28">
        <f t="shared" si="98"/>
        <v>0</v>
      </c>
      <c r="P240" s="28">
        <f t="shared" si="99"/>
        <v>0</v>
      </c>
      <c r="Q240" s="31"/>
      <c r="R240" t="str">
        <f>IF(Namedrug10="","Drug 10",Namedrug10)</f>
        <v>Drug 10</v>
      </c>
      <c r="S240">
        <v>0</v>
      </c>
      <c r="T240" s="15">
        <v>0</v>
      </c>
      <c r="U240" s="15">
        <v>0</v>
      </c>
      <c r="V240" s="15">
        <f t="shared" si="103"/>
        <v>0</v>
      </c>
      <c r="W240" s="28">
        <f t="shared" si="100"/>
        <v>0</v>
      </c>
      <c r="X240" s="28">
        <f t="shared" si="101"/>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4">IF(Switch_TH&gt;3,N229,0)</f>
        <v>0</v>
      </c>
      <c r="P243" s="28">
        <f t="shared" ref="P243:P254" si="105">IF(Switch_TH&gt;4,O229,0)</f>
        <v>0</v>
      </c>
      <c r="Q243" s="31"/>
      <c r="R243" t="str">
        <f>IF(Name_DUR="","Drug Under Review",Name_DUR)</f>
        <v>Drug Under Review</v>
      </c>
      <c r="S243">
        <v>0</v>
      </c>
      <c r="T243" s="15">
        <v>0</v>
      </c>
      <c r="U243" s="15">
        <v>0</v>
      </c>
      <c r="V243" s="15">
        <v>0</v>
      </c>
      <c r="W243" s="28">
        <f t="shared" ref="W243:W254" si="106">IF(Switch_TH&gt;3,V229,0)</f>
        <v>0</v>
      </c>
      <c r="X243" s="28">
        <f t="shared" ref="X243:X254" si="107">IF(Switch_TH&gt;4,W229,0)</f>
        <v>0</v>
      </c>
      <c r="Y243" s="31"/>
      <c r="AA243" s="28"/>
      <c r="AB243" s="28"/>
      <c r="AC243" s="28"/>
      <c r="AD243" s="28"/>
      <c r="AE243" s="28"/>
      <c r="AF243" s="28"/>
    </row>
    <row r="244" spans="10:32" x14ac:dyDescent="0.35">
      <c r="J244" t="s">
        <v>151</v>
      </c>
      <c r="K244">
        <v>0</v>
      </c>
      <c r="L244" s="15">
        <v>0</v>
      </c>
      <c r="M244" s="15">
        <v>0</v>
      </c>
      <c r="N244" s="15">
        <v>0</v>
      </c>
      <c r="O244" s="28">
        <f t="shared" si="104"/>
        <v>0</v>
      </c>
      <c r="P244" s="28">
        <f t="shared" si="105"/>
        <v>0</v>
      </c>
      <c r="Q244" s="31"/>
      <c r="R244" t="s">
        <v>151</v>
      </c>
      <c r="S244">
        <v>0</v>
      </c>
      <c r="T244" s="15">
        <v>0</v>
      </c>
      <c r="U244" s="15">
        <v>0</v>
      </c>
      <c r="V244" s="15">
        <v>0</v>
      </c>
      <c r="W244" s="28">
        <f t="shared" si="106"/>
        <v>0</v>
      </c>
      <c r="X244" s="28">
        <f t="shared" si="107"/>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4"/>
        <v>0</v>
      </c>
      <c r="P245" s="28">
        <f t="shared" si="105"/>
        <v>0</v>
      </c>
      <c r="Q245" s="31"/>
      <c r="R245" t="str">
        <f>IF(Namedrug1="","Drug 1",Namedrug1)</f>
        <v>Drug 1</v>
      </c>
      <c r="S245">
        <v>0</v>
      </c>
      <c r="T245" s="15">
        <v>0</v>
      </c>
      <c r="U245" s="15">
        <v>0</v>
      </c>
      <c r="V245" s="15">
        <v>0</v>
      </c>
      <c r="W245" s="28">
        <f t="shared" si="106"/>
        <v>0</v>
      </c>
      <c r="X245" s="28">
        <f t="shared" si="107"/>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4"/>
        <v>0</v>
      </c>
      <c r="P246" s="28">
        <f t="shared" si="105"/>
        <v>0</v>
      </c>
      <c r="Q246" s="31"/>
      <c r="R246" t="str">
        <f>IF(Namedrug2="","Drug 2",Namedrug2)</f>
        <v>Drug 2</v>
      </c>
      <c r="S246">
        <v>0</v>
      </c>
      <c r="T246" s="15">
        <v>0</v>
      </c>
      <c r="U246" s="15">
        <v>0</v>
      </c>
      <c r="V246" s="15">
        <v>0</v>
      </c>
      <c r="W246" s="28">
        <f t="shared" si="106"/>
        <v>0</v>
      </c>
      <c r="X246" s="28">
        <f t="shared" si="107"/>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4"/>
        <v>0</v>
      </c>
      <c r="P247" s="28">
        <f t="shared" si="105"/>
        <v>0</v>
      </c>
      <c r="Q247" s="31"/>
      <c r="R247" t="str">
        <f>IF(Namedrug3="","Drug 3",Namedrug3)</f>
        <v>Drug 3</v>
      </c>
      <c r="S247">
        <v>0</v>
      </c>
      <c r="T247" s="15">
        <v>0</v>
      </c>
      <c r="U247" s="15">
        <v>0</v>
      </c>
      <c r="V247" s="15">
        <v>0</v>
      </c>
      <c r="W247" s="28">
        <f t="shared" si="106"/>
        <v>0</v>
      </c>
      <c r="X247" s="28">
        <f t="shared" si="107"/>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4"/>
        <v>0</v>
      </c>
      <c r="P248" s="28">
        <f t="shared" si="105"/>
        <v>0</v>
      </c>
      <c r="Q248" s="31"/>
      <c r="R248" t="str">
        <f>IF(Namedrug4="","Drug 4",Namedrug4)</f>
        <v>Drug 4</v>
      </c>
      <c r="S248">
        <v>0</v>
      </c>
      <c r="T248" s="15">
        <v>0</v>
      </c>
      <c r="U248" s="15">
        <v>0</v>
      </c>
      <c r="V248" s="15">
        <v>0</v>
      </c>
      <c r="W248" s="28">
        <f t="shared" si="106"/>
        <v>0</v>
      </c>
      <c r="X248" s="28">
        <f t="shared" si="107"/>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4"/>
        <v>0</v>
      </c>
      <c r="P249" s="28">
        <f t="shared" si="105"/>
        <v>0</v>
      </c>
      <c r="Q249" s="31"/>
      <c r="R249" t="str">
        <f>IF(Namedrug5="","Drug 5",Namedrug5)</f>
        <v>Drug 5</v>
      </c>
      <c r="S249">
        <v>0</v>
      </c>
      <c r="T249" s="15">
        <v>0</v>
      </c>
      <c r="U249" s="15">
        <v>0</v>
      </c>
      <c r="V249" s="15">
        <v>0</v>
      </c>
      <c r="W249" s="28">
        <f t="shared" si="106"/>
        <v>0</v>
      </c>
      <c r="X249" s="28">
        <f t="shared" si="107"/>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4"/>
        <v>0</v>
      </c>
      <c r="P250" s="28">
        <f t="shared" si="105"/>
        <v>0</v>
      </c>
      <c r="Q250" s="31"/>
      <c r="R250" t="str">
        <f>IF(Namedrug6="","Drug 6",Namedrug6)</f>
        <v>Drug 6</v>
      </c>
      <c r="S250">
        <v>0</v>
      </c>
      <c r="T250" s="15">
        <v>0</v>
      </c>
      <c r="U250" s="15">
        <v>0</v>
      </c>
      <c r="V250" s="15">
        <v>0</v>
      </c>
      <c r="W250" s="28">
        <f t="shared" si="106"/>
        <v>0</v>
      </c>
      <c r="X250" s="28">
        <f t="shared" si="107"/>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4"/>
        <v>0</v>
      </c>
      <c r="P251" s="28">
        <f t="shared" si="105"/>
        <v>0</v>
      </c>
      <c r="Q251" s="31"/>
      <c r="R251" t="str">
        <f>IF(Namedrug7="","Drug 7",Namedrug7)</f>
        <v>Drug 7</v>
      </c>
      <c r="S251">
        <v>0</v>
      </c>
      <c r="T251" s="15">
        <v>0</v>
      </c>
      <c r="U251" s="15">
        <v>0</v>
      </c>
      <c r="V251" s="15">
        <v>0</v>
      </c>
      <c r="W251" s="28">
        <f t="shared" si="106"/>
        <v>0</v>
      </c>
      <c r="X251" s="28">
        <f t="shared" si="107"/>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4"/>
        <v>0</v>
      </c>
      <c r="P252" s="28">
        <f t="shared" si="105"/>
        <v>0</v>
      </c>
      <c r="Q252" s="31"/>
      <c r="R252" t="str">
        <f>IF(Namedrug8="","Drug 8",Namedrug8)</f>
        <v>Drug 8</v>
      </c>
      <c r="S252">
        <v>0</v>
      </c>
      <c r="T252" s="15">
        <v>0</v>
      </c>
      <c r="U252" s="15">
        <v>0</v>
      </c>
      <c r="V252" s="15">
        <v>0</v>
      </c>
      <c r="W252" s="28">
        <f t="shared" si="106"/>
        <v>0</v>
      </c>
      <c r="X252" s="28">
        <f t="shared" si="107"/>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4"/>
        <v>0</v>
      </c>
      <c r="P253" s="28">
        <f t="shared" si="105"/>
        <v>0</v>
      </c>
      <c r="Q253" s="31"/>
      <c r="R253" t="str">
        <f>IF(Namedrug9="","Drug 9",Namedrug9)</f>
        <v>Drug 9</v>
      </c>
      <c r="S253">
        <v>0</v>
      </c>
      <c r="T253" s="15">
        <v>0</v>
      </c>
      <c r="U253" s="15">
        <v>0</v>
      </c>
      <c r="V253" s="15">
        <v>0</v>
      </c>
      <c r="W253" s="28">
        <f t="shared" si="106"/>
        <v>0</v>
      </c>
      <c r="X253" s="28">
        <f t="shared" si="107"/>
        <v>0</v>
      </c>
      <c r="Y253" s="31"/>
      <c r="AA253" s="28"/>
      <c r="AB253" s="28"/>
      <c r="AC253" s="28"/>
      <c r="AD253" s="28"/>
      <c r="AE253" s="28"/>
      <c r="AF253" s="28"/>
    </row>
    <row r="254" spans="10:32" x14ac:dyDescent="0.35">
      <c r="J254" t="str">
        <f>IF(Namedrug10="","Drug 10",Namedrug10)</f>
        <v>Drug 10</v>
      </c>
      <c r="K254">
        <v>0</v>
      </c>
      <c r="L254">
        <v>0</v>
      </c>
      <c r="M254">
        <v>0</v>
      </c>
      <c r="N254">
        <v>0</v>
      </c>
      <c r="O254" s="28">
        <f t="shared" si="104"/>
        <v>0</v>
      </c>
      <c r="P254" s="28">
        <f t="shared" si="105"/>
        <v>0</v>
      </c>
      <c r="Q254" s="31"/>
      <c r="R254" t="str">
        <f>IF(Namedrug10="","Drug 10",Namedrug10)</f>
        <v>Drug 10</v>
      </c>
      <c r="S254">
        <v>0</v>
      </c>
      <c r="T254">
        <v>0</v>
      </c>
      <c r="U254">
        <v>0</v>
      </c>
      <c r="V254">
        <v>0</v>
      </c>
      <c r="W254" s="28">
        <f t="shared" si="106"/>
        <v>0</v>
      </c>
      <c r="X254" s="28">
        <f t="shared" si="107"/>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8">IF(Switch_TH&gt;4,O243,0)</f>
        <v>0</v>
      </c>
      <c r="Q257" s="31"/>
      <c r="R257" t="str">
        <f>IF(Name_DUR="","Drug Under Review",Name_DUR)</f>
        <v>Drug Under Review</v>
      </c>
      <c r="S257">
        <v>0</v>
      </c>
      <c r="T257" s="15">
        <v>0</v>
      </c>
      <c r="U257" s="15">
        <v>0</v>
      </c>
      <c r="V257" s="15">
        <v>0</v>
      </c>
      <c r="W257">
        <v>0</v>
      </c>
      <c r="X257" s="28">
        <f t="shared" ref="X257:X268" si="109">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8"/>
        <v>0</v>
      </c>
      <c r="Q258" s="31"/>
      <c r="R258" t="s">
        <v>151</v>
      </c>
      <c r="S258">
        <v>0</v>
      </c>
      <c r="T258" s="15">
        <v>0</v>
      </c>
      <c r="U258" s="15">
        <v>0</v>
      </c>
      <c r="V258" s="15">
        <v>0</v>
      </c>
      <c r="W258">
        <v>0</v>
      </c>
      <c r="X258" s="28">
        <f t="shared" si="109"/>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8"/>
        <v>0</v>
      </c>
      <c r="Q259" s="31"/>
      <c r="R259" t="str">
        <f>IF(Namedrug1="","Drug 1",Namedrug1)</f>
        <v>Drug 1</v>
      </c>
      <c r="S259">
        <v>0</v>
      </c>
      <c r="T259" s="15">
        <v>0</v>
      </c>
      <c r="U259" s="15">
        <v>0</v>
      </c>
      <c r="V259" s="15">
        <v>0</v>
      </c>
      <c r="W259">
        <v>0</v>
      </c>
      <c r="X259" s="28">
        <f t="shared" si="109"/>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8"/>
        <v>0</v>
      </c>
      <c r="Q260" s="31"/>
      <c r="R260" t="str">
        <f>IF(Namedrug2="","Drug 2",Namedrug2)</f>
        <v>Drug 2</v>
      </c>
      <c r="S260">
        <v>0</v>
      </c>
      <c r="T260" s="15">
        <v>0</v>
      </c>
      <c r="U260" s="15">
        <v>0</v>
      </c>
      <c r="V260" s="15">
        <v>0</v>
      </c>
      <c r="W260">
        <v>0</v>
      </c>
      <c r="X260" s="28">
        <f t="shared" si="109"/>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8"/>
        <v>0</v>
      </c>
      <c r="Q261" s="31"/>
      <c r="R261" t="str">
        <f>IF(Namedrug3="","Drug 3",Namedrug3)</f>
        <v>Drug 3</v>
      </c>
      <c r="S261">
        <v>0</v>
      </c>
      <c r="T261" s="15">
        <v>0</v>
      </c>
      <c r="U261" s="15">
        <v>0</v>
      </c>
      <c r="V261" s="15">
        <v>0</v>
      </c>
      <c r="W261">
        <v>0</v>
      </c>
      <c r="X261" s="28">
        <f t="shared" si="109"/>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8"/>
        <v>0</v>
      </c>
      <c r="Q262" s="31"/>
      <c r="R262" t="str">
        <f>IF(Namedrug4="","Drug 4",Namedrug4)</f>
        <v>Drug 4</v>
      </c>
      <c r="S262">
        <v>0</v>
      </c>
      <c r="T262" s="15">
        <v>0</v>
      </c>
      <c r="U262" s="15">
        <v>0</v>
      </c>
      <c r="V262" s="15">
        <v>0</v>
      </c>
      <c r="W262">
        <v>0</v>
      </c>
      <c r="X262" s="28">
        <f t="shared" si="109"/>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8"/>
        <v>0</v>
      </c>
      <c r="Q263" s="31"/>
      <c r="R263" t="str">
        <f>IF(Namedrug5="","Drug 5",Namedrug5)</f>
        <v>Drug 5</v>
      </c>
      <c r="S263">
        <v>0</v>
      </c>
      <c r="T263" s="15">
        <v>0</v>
      </c>
      <c r="U263" s="15">
        <v>0</v>
      </c>
      <c r="V263" s="15">
        <v>0</v>
      </c>
      <c r="W263">
        <v>0</v>
      </c>
      <c r="X263" s="28">
        <f t="shared" si="109"/>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8"/>
        <v>0</v>
      </c>
      <c r="Q264" s="31"/>
      <c r="R264" t="str">
        <f>IF(Namedrug6="","Drug 6",Namedrug6)</f>
        <v>Drug 6</v>
      </c>
      <c r="S264">
        <v>0</v>
      </c>
      <c r="T264" s="15">
        <v>0</v>
      </c>
      <c r="U264" s="15">
        <v>0</v>
      </c>
      <c r="V264" s="15">
        <v>0</v>
      </c>
      <c r="W264">
        <v>0</v>
      </c>
      <c r="X264" s="28">
        <f t="shared" si="109"/>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8"/>
        <v>0</v>
      </c>
      <c r="Q265" s="31"/>
      <c r="R265" t="str">
        <f>IF(Namedrug7="","Drug 7",Namedrug7)</f>
        <v>Drug 7</v>
      </c>
      <c r="S265">
        <v>0</v>
      </c>
      <c r="T265" s="15">
        <v>0</v>
      </c>
      <c r="U265" s="15">
        <v>0</v>
      </c>
      <c r="V265" s="15">
        <v>0</v>
      </c>
      <c r="W265">
        <v>0</v>
      </c>
      <c r="X265" s="28">
        <f t="shared" si="109"/>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8"/>
        <v>0</v>
      </c>
      <c r="Q266" s="31"/>
      <c r="R266" t="str">
        <f>IF(Namedrug8="","Drug 8",Namedrug8)</f>
        <v>Drug 8</v>
      </c>
      <c r="S266">
        <v>0</v>
      </c>
      <c r="T266" s="15">
        <v>0</v>
      </c>
      <c r="U266" s="15">
        <v>0</v>
      </c>
      <c r="V266" s="15">
        <v>0</v>
      </c>
      <c r="W266">
        <v>0</v>
      </c>
      <c r="X266" s="28">
        <f t="shared" si="109"/>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8"/>
        <v>0</v>
      </c>
      <c r="Q267" s="31"/>
      <c r="R267" t="str">
        <f>IF(Namedrug9="","Drug 9",Namedrug9)</f>
        <v>Drug 9</v>
      </c>
      <c r="S267">
        <v>0</v>
      </c>
      <c r="T267" s="15">
        <v>0</v>
      </c>
      <c r="U267" s="15">
        <v>0</v>
      </c>
      <c r="V267" s="15">
        <v>0</v>
      </c>
      <c r="W267">
        <v>0</v>
      </c>
      <c r="X267" s="28">
        <f t="shared" si="109"/>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8"/>
        <v>0</v>
      </c>
      <c r="Q268" s="31"/>
      <c r="R268" t="str">
        <f>IF(Namedrug10="","Drug 10",Namedrug10)</f>
        <v>Drug 10</v>
      </c>
      <c r="S268">
        <v>0</v>
      </c>
      <c r="T268" s="15">
        <v>0</v>
      </c>
      <c r="U268" s="15">
        <v>0</v>
      </c>
      <c r="V268" s="15">
        <v>0</v>
      </c>
      <c r="W268">
        <v>0</v>
      </c>
      <c r="X268" s="28">
        <f t="shared" si="109"/>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C285" si="110">U274-M274</f>
        <v>0</v>
      </c>
      <c r="AD274" s="33">
        <f t="shared" ref="AD274:AD285" si="111">V274-N274</f>
        <v>0</v>
      </c>
      <c r="AE274" s="33">
        <f t="shared" ref="AE274:AE285" si="112">W274-O274</f>
        <v>0</v>
      </c>
      <c r="AF274" s="33">
        <f t="shared" ref="AF274:AF277" si="113">X274-P274</f>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A285" si="114">S275-K275</f>
        <v>0</v>
      </c>
      <c r="AB275" s="33">
        <f t="shared" ref="AB275:AB276" si="115">T275-L275</f>
        <v>0</v>
      </c>
      <c r="AC275" s="33">
        <f t="shared" si="110"/>
        <v>0</v>
      </c>
      <c r="AD275" s="33">
        <f t="shared" si="111"/>
        <v>0</v>
      </c>
      <c r="AE275" s="33">
        <f t="shared" si="112"/>
        <v>0</v>
      </c>
      <c r="AF275" s="33">
        <f t="shared" si="113"/>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4"/>
        <v>0</v>
      </c>
      <c r="AB276" s="33">
        <f t="shared" si="115"/>
        <v>0</v>
      </c>
      <c r="AC276" s="33">
        <f t="shared" si="110"/>
        <v>0</v>
      </c>
      <c r="AD276" s="33">
        <f t="shared" si="111"/>
        <v>0</v>
      </c>
      <c r="AE276" s="33">
        <f t="shared" si="112"/>
        <v>0</v>
      </c>
      <c r="AF276" s="33">
        <f t="shared" si="113"/>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4"/>
        <v>0</v>
      </c>
      <c r="AB277" s="33">
        <f>T277-L277</f>
        <v>0</v>
      </c>
      <c r="AC277" s="33">
        <f t="shared" si="110"/>
        <v>0</v>
      </c>
      <c r="AD277" s="33">
        <f t="shared" si="111"/>
        <v>0</v>
      </c>
      <c r="AE277" s="33">
        <f t="shared" si="112"/>
        <v>0</v>
      </c>
      <c r="AF277" s="33">
        <f t="shared" si="113"/>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4"/>
        <v>0</v>
      </c>
      <c r="AB278" s="33">
        <f t="shared" ref="AB278:AB285" si="116">T278-L278</f>
        <v>0</v>
      </c>
      <c r="AC278" s="33">
        <f t="shared" si="110"/>
        <v>0</v>
      </c>
      <c r="AD278" s="33">
        <f t="shared" si="111"/>
        <v>0</v>
      </c>
      <c r="AE278" s="33">
        <f t="shared" si="112"/>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4"/>
        <v>0</v>
      </c>
      <c r="AB279" s="33">
        <f t="shared" si="116"/>
        <v>0</v>
      </c>
      <c r="AC279" s="33">
        <f t="shared" si="110"/>
        <v>0</v>
      </c>
      <c r="AD279" s="33">
        <f t="shared" si="111"/>
        <v>0</v>
      </c>
      <c r="AE279" s="33">
        <f t="shared" si="112"/>
        <v>0</v>
      </c>
      <c r="AF279" s="33">
        <f t="shared" ref="AF279:AF285" si="117">X279-P279</f>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4"/>
        <v>0</v>
      </c>
      <c r="AB280" s="33">
        <f t="shared" si="116"/>
        <v>0</v>
      </c>
      <c r="AC280" s="33">
        <f t="shared" si="110"/>
        <v>0</v>
      </c>
      <c r="AD280" s="33">
        <f t="shared" si="111"/>
        <v>0</v>
      </c>
      <c r="AE280" s="33">
        <f t="shared" si="112"/>
        <v>0</v>
      </c>
      <c r="AF280" s="33">
        <f t="shared" si="117"/>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4"/>
        <v>0</v>
      </c>
      <c r="AB281" s="33">
        <f t="shared" si="116"/>
        <v>0</v>
      </c>
      <c r="AC281" s="33">
        <f t="shared" si="110"/>
        <v>0</v>
      </c>
      <c r="AD281" s="33">
        <f t="shared" si="111"/>
        <v>0</v>
      </c>
      <c r="AE281" s="33">
        <f t="shared" si="112"/>
        <v>0</v>
      </c>
      <c r="AF281" s="33">
        <f t="shared" si="117"/>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4"/>
        <v>0</v>
      </c>
      <c r="AB282" s="33">
        <f t="shared" si="116"/>
        <v>0</v>
      </c>
      <c r="AC282" s="33">
        <f t="shared" si="110"/>
        <v>0</v>
      </c>
      <c r="AD282" s="33">
        <f t="shared" si="111"/>
        <v>0</v>
      </c>
      <c r="AE282" s="33">
        <f t="shared" si="112"/>
        <v>0</v>
      </c>
      <c r="AF282" s="33">
        <f t="shared" si="117"/>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4"/>
        <v>0</v>
      </c>
      <c r="AB283" s="33">
        <f t="shared" si="116"/>
        <v>0</v>
      </c>
      <c r="AC283" s="33">
        <f t="shared" si="110"/>
        <v>0</v>
      </c>
      <c r="AD283" s="33">
        <f t="shared" si="111"/>
        <v>0</v>
      </c>
      <c r="AE283" s="33">
        <f t="shared" si="112"/>
        <v>0</v>
      </c>
      <c r="AF283" s="33">
        <f t="shared" si="117"/>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4"/>
        <v>0</v>
      </c>
      <c r="AB284" s="33">
        <f t="shared" si="116"/>
        <v>0</v>
      </c>
      <c r="AC284" s="33">
        <f t="shared" si="110"/>
        <v>0</v>
      </c>
      <c r="AD284" s="33">
        <f t="shared" si="111"/>
        <v>0</v>
      </c>
      <c r="AE284" s="33">
        <f t="shared" si="112"/>
        <v>0</v>
      </c>
      <c r="AF284" s="33">
        <f t="shared" si="117"/>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4"/>
        <v>0</v>
      </c>
      <c r="AB285" s="33">
        <f t="shared" si="116"/>
        <v>0</v>
      </c>
      <c r="AC285" s="33">
        <f t="shared" si="110"/>
        <v>0</v>
      </c>
      <c r="AD285" s="33">
        <f t="shared" si="111"/>
        <v>0</v>
      </c>
      <c r="AE285" s="33">
        <f t="shared" si="112"/>
        <v>0</v>
      </c>
      <c r="AF285" s="33">
        <f t="shared" si="117"/>
        <v>0</v>
      </c>
    </row>
    <row r="286" spans="6:32" x14ac:dyDescent="0.35">
      <c r="J286" s="1" t="s">
        <v>74</v>
      </c>
      <c r="K286" s="39">
        <f t="shared" ref="K286:P286" si="118">SUM(K274:K285)</f>
        <v>0</v>
      </c>
      <c r="L286" s="39">
        <f t="shared" si="118"/>
        <v>0</v>
      </c>
      <c r="M286" s="39">
        <f t="shared" si="118"/>
        <v>0</v>
      </c>
      <c r="N286" s="39">
        <f t="shared" si="118"/>
        <v>0</v>
      </c>
      <c r="O286" s="39">
        <f t="shared" si="118"/>
        <v>0</v>
      </c>
      <c r="P286" s="39">
        <f t="shared" si="118"/>
        <v>0</v>
      </c>
      <c r="Q286" s="39"/>
      <c r="R286" s="1" t="s">
        <v>74</v>
      </c>
      <c r="S286" s="39">
        <f>SUM(S274:S285)</f>
        <v>0</v>
      </c>
      <c r="T286" s="39">
        <f t="shared" ref="T286:X286" si="119">SUM(T274:T285)</f>
        <v>0</v>
      </c>
      <c r="U286" s="39">
        <f t="shared" si="119"/>
        <v>0</v>
      </c>
      <c r="V286" s="39">
        <f t="shared" si="119"/>
        <v>0</v>
      </c>
      <c r="W286" s="39">
        <f t="shared" si="119"/>
        <v>0</v>
      </c>
      <c r="X286" s="39">
        <f t="shared" si="119"/>
        <v>0</v>
      </c>
      <c r="Y286" s="39"/>
      <c r="Z286" s="1" t="s">
        <v>74</v>
      </c>
      <c r="AA286" s="39">
        <f>SUM(AA274:AA285)</f>
        <v>0</v>
      </c>
      <c r="AB286" s="39">
        <f t="shared" ref="AB286:AE286" si="120">SUM(AB274:AB285)</f>
        <v>0</v>
      </c>
      <c r="AC286" s="39">
        <f t="shared" si="120"/>
        <v>0</v>
      </c>
      <c r="AD286" s="39">
        <f t="shared" si="120"/>
        <v>0</v>
      </c>
      <c r="AE286" s="39">
        <f t="shared" si="120"/>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B301" si="121">T290-L290</f>
        <v>0</v>
      </c>
      <c r="AC290" s="28">
        <f t="shared" ref="AC290:AC301" si="122">U290-M290</f>
        <v>0</v>
      </c>
      <c r="AD290" s="28">
        <f t="shared" ref="AD290:AD301" si="123">V290-N290</f>
        <v>0</v>
      </c>
      <c r="AE290" s="28">
        <f t="shared" ref="AE290:AE301" si="124">W290-O290</f>
        <v>0</v>
      </c>
      <c r="AF290" s="28">
        <f t="shared" ref="AF290:AF301" si="125">X290-P290</f>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26">S291-K291</f>
        <v>0</v>
      </c>
      <c r="AB291" s="28">
        <f t="shared" si="121"/>
        <v>0</v>
      </c>
      <c r="AC291" s="28">
        <f t="shared" si="122"/>
        <v>0</v>
      </c>
      <c r="AD291" s="28">
        <f t="shared" si="123"/>
        <v>0</v>
      </c>
      <c r="AE291" s="28">
        <f t="shared" si="124"/>
        <v>0</v>
      </c>
      <c r="AF291" s="28">
        <f t="shared" si="125"/>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26"/>
        <v>0</v>
      </c>
      <c r="AB292" s="28">
        <f t="shared" si="121"/>
        <v>0</v>
      </c>
      <c r="AC292" s="28">
        <f t="shared" si="122"/>
        <v>0</v>
      </c>
      <c r="AD292" s="28">
        <f t="shared" si="123"/>
        <v>0</v>
      </c>
      <c r="AE292" s="28">
        <f t="shared" si="124"/>
        <v>0</v>
      </c>
      <c r="AF292" s="28">
        <f t="shared" si="125"/>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26"/>
        <v>0</v>
      </c>
      <c r="AB293" s="28">
        <f t="shared" si="121"/>
        <v>0</v>
      </c>
      <c r="AC293" s="28">
        <f t="shared" si="122"/>
        <v>0</v>
      </c>
      <c r="AD293" s="28">
        <f t="shared" si="123"/>
        <v>0</v>
      </c>
      <c r="AE293" s="28">
        <f t="shared" si="124"/>
        <v>0</v>
      </c>
      <c r="AF293" s="28">
        <f t="shared" si="125"/>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26"/>
        <v>0</v>
      </c>
      <c r="AB294" s="28">
        <f t="shared" si="121"/>
        <v>0</v>
      </c>
      <c r="AC294" s="28">
        <f t="shared" si="122"/>
        <v>0</v>
      </c>
      <c r="AD294" s="28">
        <f t="shared" si="123"/>
        <v>0</v>
      </c>
      <c r="AE294" s="28">
        <f t="shared" si="124"/>
        <v>0</v>
      </c>
      <c r="AF294" s="28">
        <f t="shared" si="125"/>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26"/>
        <v>0</v>
      </c>
      <c r="AB295" s="28">
        <f t="shared" si="121"/>
        <v>0</v>
      </c>
      <c r="AC295" s="28">
        <f t="shared" si="122"/>
        <v>0</v>
      </c>
      <c r="AD295" s="28">
        <f t="shared" si="123"/>
        <v>0</v>
      </c>
      <c r="AE295" s="28">
        <f t="shared" si="124"/>
        <v>0</v>
      </c>
      <c r="AF295" s="28">
        <f t="shared" si="125"/>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26"/>
        <v>0</v>
      </c>
      <c r="AB296" s="28">
        <f t="shared" si="121"/>
        <v>0</v>
      </c>
      <c r="AC296" s="28">
        <f t="shared" si="122"/>
        <v>0</v>
      </c>
      <c r="AD296" s="28">
        <f t="shared" si="123"/>
        <v>0</v>
      </c>
      <c r="AE296" s="28">
        <f t="shared" si="124"/>
        <v>0</v>
      </c>
      <c r="AF296" s="28">
        <f t="shared" si="125"/>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26"/>
        <v>0</v>
      </c>
      <c r="AB297" s="28">
        <f t="shared" si="121"/>
        <v>0</v>
      </c>
      <c r="AC297" s="28">
        <f t="shared" si="122"/>
        <v>0</v>
      </c>
      <c r="AD297" s="28">
        <f t="shared" si="123"/>
        <v>0</v>
      </c>
      <c r="AE297" s="28">
        <f t="shared" si="124"/>
        <v>0</v>
      </c>
      <c r="AF297" s="28">
        <f t="shared" si="125"/>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26"/>
        <v>0</v>
      </c>
      <c r="AB298" s="28">
        <f t="shared" si="121"/>
        <v>0</v>
      </c>
      <c r="AC298" s="28">
        <f t="shared" si="122"/>
        <v>0</v>
      </c>
      <c r="AD298" s="28">
        <f t="shared" si="123"/>
        <v>0</v>
      </c>
      <c r="AE298" s="28">
        <f t="shared" si="124"/>
        <v>0</v>
      </c>
      <c r="AF298" s="28">
        <f t="shared" si="125"/>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26"/>
        <v>0</v>
      </c>
      <c r="AB299" s="28">
        <f t="shared" si="121"/>
        <v>0</v>
      </c>
      <c r="AC299" s="28">
        <f t="shared" si="122"/>
        <v>0</v>
      </c>
      <c r="AD299" s="28">
        <f t="shared" si="123"/>
        <v>0</v>
      </c>
      <c r="AE299" s="28">
        <f t="shared" si="124"/>
        <v>0</v>
      </c>
      <c r="AF299" s="28">
        <f t="shared" si="125"/>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26"/>
        <v>0</v>
      </c>
      <c r="AB300" s="28">
        <f t="shared" si="121"/>
        <v>0</v>
      </c>
      <c r="AC300" s="28">
        <f t="shared" si="122"/>
        <v>0</v>
      </c>
      <c r="AD300" s="28">
        <f t="shared" si="123"/>
        <v>0</v>
      </c>
      <c r="AE300" s="28">
        <f t="shared" si="124"/>
        <v>0</v>
      </c>
      <c r="AF300" s="28">
        <f t="shared" si="125"/>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26"/>
        <v>0</v>
      </c>
      <c r="AB301" s="28">
        <f t="shared" si="121"/>
        <v>0</v>
      </c>
      <c r="AC301" s="28">
        <f t="shared" si="122"/>
        <v>0</v>
      </c>
      <c r="AD301" s="28">
        <f t="shared" si="123"/>
        <v>0</v>
      </c>
      <c r="AE301" s="28">
        <f t="shared" si="124"/>
        <v>0</v>
      </c>
      <c r="AF301" s="28">
        <f t="shared" si="125"/>
        <v>0</v>
      </c>
    </row>
    <row r="302" spans="6:32" x14ac:dyDescent="0.35">
      <c r="F302" s="133"/>
      <c r="G302" s="133"/>
      <c r="J302" s="1" t="s">
        <v>74</v>
      </c>
      <c r="K302" s="39">
        <f>SUM(K290:K301)</f>
        <v>0</v>
      </c>
      <c r="L302" s="39">
        <f t="shared" ref="L302:P302" si="127">SUM(L290:L301)</f>
        <v>0</v>
      </c>
      <c r="M302" s="39">
        <f t="shared" si="127"/>
        <v>0</v>
      </c>
      <c r="N302" s="39">
        <f t="shared" si="127"/>
        <v>0</v>
      </c>
      <c r="O302" s="39">
        <f t="shared" si="127"/>
        <v>0</v>
      </c>
      <c r="P302" s="39">
        <f t="shared" si="127"/>
        <v>0</v>
      </c>
      <c r="Q302" s="39"/>
      <c r="R302" s="1" t="s">
        <v>74</v>
      </c>
      <c r="S302" s="39">
        <f>SUM(S290:S301)</f>
        <v>0</v>
      </c>
      <c r="T302" s="39">
        <f t="shared" ref="T302:X302" si="128">SUM(T290:T301)</f>
        <v>0</v>
      </c>
      <c r="U302" s="39">
        <f t="shared" si="128"/>
        <v>0</v>
      </c>
      <c r="V302" s="39">
        <f t="shared" si="128"/>
        <v>0</v>
      </c>
      <c r="W302" s="39">
        <f t="shared" si="128"/>
        <v>0</v>
      </c>
      <c r="X302" s="39">
        <f t="shared" si="128"/>
        <v>0</v>
      </c>
      <c r="Y302" s="39"/>
      <c r="Z302" s="1" t="s">
        <v>74</v>
      </c>
      <c r="AA302" s="39">
        <f>SUM(AA290:AA301)</f>
        <v>0</v>
      </c>
      <c r="AB302" s="39">
        <f t="shared" ref="AB302:AF302" si="129">SUM(AB290:AB301)</f>
        <v>0</v>
      </c>
      <c r="AC302" s="39">
        <f t="shared" si="129"/>
        <v>0</v>
      </c>
      <c r="AD302" s="39">
        <f t="shared" si="129"/>
        <v>0</v>
      </c>
      <c r="AE302" s="39">
        <f t="shared" si="129"/>
        <v>0</v>
      </c>
      <c r="AF302" s="39">
        <f t="shared" si="129"/>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B318" si="130">T307-L307</f>
        <v>0</v>
      </c>
      <c r="AC307" s="28">
        <f t="shared" ref="AC307:AC318" si="131">U307-M307</f>
        <v>0</v>
      </c>
      <c r="AD307" s="28">
        <f t="shared" ref="AD307:AD318" si="132">V307-N307</f>
        <v>0</v>
      </c>
      <c r="AE307" s="28">
        <f t="shared" ref="AE307:AE318" si="133">W307-O307</f>
        <v>0</v>
      </c>
      <c r="AF307" s="28">
        <f t="shared" ref="AF307:AF318" si="134">X307-P307</f>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35">S308-K308</f>
        <v>0</v>
      </c>
      <c r="AB308" s="28">
        <f t="shared" si="130"/>
        <v>0</v>
      </c>
      <c r="AC308" s="28">
        <f t="shared" si="131"/>
        <v>0</v>
      </c>
      <c r="AD308" s="28">
        <f t="shared" si="132"/>
        <v>0</v>
      </c>
      <c r="AE308" s="28">
        <f t="shared" si="133"/>
        <v>0</v>
      </c>
      <c r="AF308" s="28">
        <f t="shared" si="134"/>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35"/>
        <v>0</v>
      </c>
      <c r="AB309" s="28">
        <f t="shared" si="130"/>
        <v>0</v>
      </c>
      <c r="AC309" s="28">
        <f t="shared" si="131"/>
        <v>0</v>
      </c>
      <c r="AD309" s="28">
        <f t="shared" si="132"/>
        <v>0</v>
      </c>
      <c r="AE309" s="28">
        <f t="shared" si="133"/>
        <v>0</v>
      </c>
      <c r="AF309" s="28">
        <f t="shared" si="134"/>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35"/>
        <v>0</v>
      </c>
      <c r="AB310" s="28">
        <f t="shared" si="130"/>
        <v>0</v>
      </c>
      <c r="AC310" s="28">
        <f t="shared" si="131"/>
        <v>0</v>
      </c>
      <c r="AD310" s="28">
        <f t="shared" si="132"/>
        <v>0</v>
      </c>
      <c r="AE310" s="28">
        <f t="shared" si="133"/>
        <v>0</v>
      </c>
      <c r="AF310" s="28">
        <f t="shared" si="134"/>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35"/>
        <v>0</v>
      </c>
      <c r="AB311" s="28">
        <f t="shared" si="130"/>
        <v>0</v>
      </c>
      <c r="AC311" s="28">
        <f t="shared" si="131"/>
        <v>0</v>
      </c>
      <c r="AD311" s="28">
        <f t="shared" si="132"/>
        <v>0</v>
      </c>
      <c r="AE311" s="28">
        <f t="shared" si="133"/>
        <v>0</v>
      </c>
      <c r="AF311" s="28">
        <f t="shared" si="134"/>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35"/>
        <v>0</v>
      </c>
      <c r="AB312" s="28">
        <f t="shared" si="130"/>
        <v>0</v>
      </c>
      <c r="AC312" s="28">
        <f t="shared" si="131"/>
        <v>0</v>
      </c>
      <c r="AD312" s="28">
        <f t="shared" si="132"/>
        <v>0</v>
      </c>
      <c r="AE312" s="28">
        <f t="shared" si="133"/>
        <v>0</v>
      </c>
      <c r="AF312" s="28">
        <f t="shared" si="134"/>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35"/>
        <v>0</v>
      </c>
      <c r="AB313" s="28">
        <f t="shared" si="130"/>
        <v>0</v>
      </c>
      <c r="AC313" s="28">
        <f t="shared" si="131"/>
        <v>0</v>
      </c>
      <c r="AD313" s="28">
        <f t="shared" si="132"/>
        <v>0</v>
      </c>
      <c r="AE313" s="28">
        <f t="shared" si="133"/>
        <v>0</v>
      </c>
      <c r="AF313" s="28">
        <f t="shared" si="134"/>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35"/>
        <v>0</v>
      </c>
      <c r="AB314" s="28">
        <f t="shared" si="130"/>
        <v>0</v>
      </c>
      <c r="AC314" s="28">
        <f t="shared" si="131"/>
        <v>0</v>
      </c>
      <c r="AD314" s="28">
        <f t="shared" si="132"/>
        <v>0</v>
      </c>
      <c r="AE314" s="28">
        <f t="shared" si="133"/>
        <v>0</v>
      </c>
      <c r="AF314" s="28">
        <f t="shared" si="134"/>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35"/>
        <v>0</v>
      </c>
      <c r="AB315" s="28">
        <f t="shared" si="130"/>
        <v>0</v>
      </c>
      <c r="AC315" s="28">
        <f t="shared" si="131"/>
        <v>0</v>
      </c>
      <c r="AD315" s="28">
        <f t="shared" si="132"/>
        <v>0</v>
      </c>
      <c r="AE315" s="28">
        <f t="shared" si="133"/>
        <v>0</v>
      </c>
      <c r="AF315" s="28">
        <f t="shared" si="134"/>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35"/>
        <v>0</v>
      </c>
      <c r="AB316" s="28">
        <f t="shared" si="130"/>
        <v>0</v>
      </c>
      <c r="AC316" s="28">
        <f t="shared" si="131"/>
        <v>0</v>
      </c>
      <c r="AD316" s="28">
        <f t="shared" si="132"/>
        <v>0</v>
      </c>
      <c r="AE316" s="28">
        <f t="shared" si="133"/>
        <v>0</v>
      </c>
      <c r="AF316" s="28">
        <f t="shared" si="134"/>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35"/>
        <v>0</v>
      </c>
      <c r="AB317" s="28">
        <f t="shared" si="130"/>
        <v>0</v>
      </c>
      <c r="AC317" s="28">
        <f t="shared" si="131"/>
        <v>0</v>
      </c>
      <c r="AD317" s="28">
        <f t="shared" si="132"/>
        <v>0</v>
      </c>
      <c r="AE317" s="28">
        <f t="shared" si="133"/>
        <v>0</v>
      </c>
      <c r="AF317" s="28">
        <f t="shared" si="134"/>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35"/>
        <v>0</v>
      </c>
      <c r="AB318" s="28">
        <f t="shared" si="130"/>
        <v>0</v>
      </c>
      <c r="AC318" s="28">
        <f t="shared" si="131"/>
        <v>0</v>
      </c>
      <c r="AD318" s="28">
        <f t="shared" si="132"/>
        <v>0</v>
      </c>
      <c r="AE318" s="28">
        <f t="shared" si="133"/>
        <v>0</v>
      </c>
      <c r="AF318" s="28">
        <f t="shared" si="134"/>
        <v>0</v>
      </c>
    </row>
    <row r="319" spans="9:32" x14ac:dyDescent="0.35">
      <c r="J319" s="1" t="s">
        <v>74</v>
      </c>
      <c r="K319" s="39">
        <f>SUM(K307:K318)</f>
        <v>0</v>
      </c>
      <c r="L319" s="39">
        <f t="shared" ref="L319:P319" si="136">SUM(L307:L318)</f>
        <v>0</v>
      </c>
      <c r="M319" s="39">
        <f t="shared" si="136"/>
        <v>0</v>
      </c>
      <c r="N319" s="39">
        <f t="shared" si="136"/>
        <v>0</v>
      </c>
      <c r="O319" s="39">
        <f t="shared" si="136"/>
        <v>0</v>
      </c>
      <c r="P319" s="39">
        <f t="shared" si="136"/>
        <v>0</v>
      </c>
      <c r="Q319" s="39"/>
      <c r="R319" s="1" t="s">
        <v>74</v>
      </c>
      <c r="S319" s="39">
        <f>SUM(S307:S318)</f>
        <v>0</v>
      </c>
      <c r="T319" s="39">
        <f t="shared" ref="T319:X319" si="137">SUM(T307:T318)</f>
        <v>0</v>
      </c>
      <c r="U319" s="39">
        <f t="shared" si="137"/>
        <v>0</v>
      </c>
      <c r="V319" s="39">
        <f t="shared" si="137"/>
        <v>0</v>
      </c>
      <c r="W319" s="39">
        <f t="shared" si="137"/>
        <v>0</v>
      </c>
      <c r="X319" s="39">
        <f t="shared" si="137"/>
        <v>0</v>
      </c>
      <c r="Y319" s="39"/>
      <c r="Z319" s="1" t="s">
        <v>74</v>
      </c>
      <c r="AA319" s="39">
        <f>SUM(AA307:AA318)</f>
        <v>0</v>
      </c>
      <c r="AB319" s="39">
        <f t="shared" ref="AB319:AF319" si="138">SUM(AB307:AB318)</f>
        <v>0</v>
      </c>
      <c r="AC319" s="39">
        <f t="shared" si="138"/>
        <v>0</v>
      </c>
      <c r="AD319" s="39">
        <f t="shared" si="138"/>
        <v>0</v>
      </c>
      <c r="AE319" s="39">
        <f t="shared" si="138"/>
        <v>0</v>
      </c>
      <c r="AF319" s="39">
        <f t="shared" si="138"/>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 si="139">T325-L325</f>
        <v>0</v>
      </c>
      <c r="AC325" s="33">
        <f t="shared" ref="AC325" si="140">U325-M325</f>
        <v>0</v>
      </c>
      <c r="AD325" s="33">
        <f t="shared" ref="AD325" si="141">V325-N325</f>
        <v>0</v>
      </c>
      <c r="AE325" s="33">
        <f t="shared" ref="AE325" si="142">W325-O325</f>
        <v>0</v>
      </c>
      <c r="AF325" s="33">
        <f t="shared" ref="AF325" si="143">X325-P325</f>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44">IF(Switch_Prev_Incidence="Prevalence",L23,L186)</f>
        <v>0</v>
      </c>
      <c r="M332" s="28">
        <f t="shared" si="144"/>
        <v>0</v>
      </c>
      <c r="N332" s="28">
        <f t="shared" si="144"/>
        <v>0</v>
      </c>
      <c r="O332" s="28">
        <f t="shared" si="144"/>
        <v>0</v>
      </c>
      <c r="P332" s="28">
        <f>IF(Switch_Prev_Incidence="Prevalence",P23,P186)</f>
        <v>0</v>
      </c>
      <c r="R332" t="str">
        <f>IF(Name_DUR="","Drug Under Review",Name_DUR)</f>
        <v>Drug Under Review</v>
      </c>
      <c r="S332" s="28">
        <f t="shared" ref="S332:X343" si="145">IF(Switch_Prev_Incidence="Prevalence",S23,S186)</f>
        <v>0</v>
      </c>
      <c r="T332" s="28">
        <f t="shared" si="145"/>
        <v>0</v>
      </c>
      <c r="U332" s="28">
        <f t="shared" si="145"/>
        <v>0</v>
      </c>
      <c r="V332" s="28">
        <f t="shared" si="145"/>
        <v>0</v>
      </c>
      <c r="W332" s="28">
        <f t="shared" si="145"/>
        <v>0</v>
      </c>
      <c r="X332" s="28">
        <f t="shared" si="145"/>
        <v>0</v>
      </c>
    </row>
    <row r="333" spans="10:32" x14ac:dyDescent="0.35">
      <c r="J333" t="s">
        <v>151</v>
      </c>
      <c r="K333" s="28">
        <f t="shared" si="144"/>
        <v>0</v>
      </c>
      <c r="L333" s="28">
        <f t="shared" si="144"/>
        <v>0</v>
      </c>
      <c r="M333" s="28">
        <f t="shared" si="144"/>
        <v>0</v>
      </c>
      <c r="N333" s="28">
        <f t="shared" si="144"/>
        <v>0</v>
      </c>
      <c r="O333" s="28">
        <f t="shared" si="144"/>
        <v>0</v>
      </c>
      <c r="P333" s="28">
        <f>IF(Switch_Prev_Incidence="Prevalence",P24,P187)</f>
        <v>0</v>
      </c>
      <c r="R333" t="s">
        <v>151</v>
      </c>
      <c r="S333" s="28">
        <f t="shared" si="145"/>
        <v>0</v>
      </c>
      <c r="T333" s="28">
        <f t="shared" si="145"/>
        <v>0</v>
      </c>
      <c r="U333" s="28">
        <f t="shared" si="145"/>
        <v>0</v>
      </c>
      <c r="V333" s="28">
        <f t="shared" si="145"/>
        <v>0</v>
      </c>
      <c r="W333" s="28">
        <f t="shared" si="145"/>
        <v>0</v>
      </c>
      <c r="X333" s="28">
        <f t="shared" si="145"/>
        <v>0</v>
      </c>
    </row>
    <row r="334" spans="10:32" x14ac:dyDescent="0.35">
      <c r="J334" t="str">
        <f>IF(Namedrug1="","Drug 1",Namedrug1)</f>
        <v>Drug 1</v>
      </c>
      <c r="K334" s="28">
        <f t="shared" si="144"/>
        <v>0</v>
      </c>
      <c r="L334" s="28">
        <f t="shared" si="144"/>
        <v>0</v>
      </c>
      <c r="M334" s="28">
        <f t="shared" si="144"/>
        <v>0</v>
      </c>
      <c r="N334" s="28">
        <f t="shared" si="144"/>
        <v>0</v>
      </c>
      <c r="O334" s="28">
        <f t="shared" si="144"/>
        <v>0</v>
      </c>
      <c r="P334" s="28">
        <f t="shared" si="144"/>
        <v>0</v>
      </c>
      <c r="R334" t="str">
        <f>IF(Namedrug1="","Drug 1",Namedrug1)</f>
        <v>Drug 1</v>
      </c>
      <c r="S334" s="28">
        <f t="shared" si="145"/>
        <v>0</v>
      </c>
      <c r="T334" s="28">
        <f t="shared" si="145"/>
        <v>0</v>
      </c>
      <c r="U334" s="28">
        <f t="shared" si="145"/>
        <v>0</v>
      </c>
      <c r="V334" s="28">
        <f t="shared" si="145"/>
        <v>0</v>
      </c>
      <c r="W334" s="28">
        <f t="shared" si="145"/>
        <v>0</v>
      </c>
      <c r="X334" s="28">
        <f t="shared" si="145"/>
        <v>0</v>
      </c>
    </row>
    <row r="335" spans="10:32" x14ac:dyDescent="0.35">
      <c r="J335" t="str">
        <f>IF(Namedrug2="","Drug 2",Namedrug2)</f>
        <v>Drug 2</v>
      </c>
      <c r="K335" s="28">
        <f t="shared" si="144"/>
        <v>0</v>
      </c>
      <c r="L335" s="28">
        <f t="shared" si="144"/>
        <v>0</v>
      </c>
      <c r="M335" s="28">
        <f t="shared" si="144"/>
        <v>0</v>
      </c>
      <c r="N335" s="28">
        <f t="shared" si="144"/>
        <v>0</v>
      </c>
      <c r="O335" s="28">
        <f t="shared" si="144"/>
        <v>0</v>
      </c>
      <c r="P335" s="28">
        <f t="shared" si="144"/>
        <v>0</v>
      </c>
      <c r="R335" t="str">
        <f>IF(Namedrug2="","Drug 2",Namedrug2)</f>
        <v>Drug 2</v>
      </c>
      <c r="S335" s="28">
        <f t="shared" si="145"/>
        <v>0</v>
      </c>
      <c r="T335" s="28">
        <f t="shared" si="145"/>
        <v>0</v>
      </c>
      <c r="U335" s="28">
        <f t="shared" si="145"/>
        <v>0</v>
      </c>
      <c r="V335" s="28">
        <f t="shared" si="145"/>
        <v>0</v>
      </c>
      <c r="W335" s="28">
        <f t="shared" si="145"/>
        <v>0</v>
      </c>
      <c r="X335" s="28">
        <f t="shared" si="145"/>
        <v>0</v>
      </c>
    </row>
    <row r="336" spans="10:32" x14ac:dyDescent="0.35">
      <c r="J336" t="str">
        <f>IF(Namedrug3="","Drug 3",Namedrug3)</f>
        <v>Drug 3</v>
      </c>
      <c r="K336" s="28">
        <f t="shared" si="144"/>
        <v>0</v>
      </c>
      <c r="L336" s="28">
        <f t="shared" si="144"/>
        <v>0</v>
      </c>
      <c r="M336" s="28">
        <f t="shared" si="144"/>
        <v>0</v>
      </c>
      <c r="N336" s="28">
        <f t="shared" si="144"/>
        <v>0</v>
      </c>
      <c r="O336" s="28">
        <f t="shared" si="144"/>
        <v>0</v>
      </c>
      <c r="P336" s="28">
        <f t="shared" si="144"/>
        <v>0</v>
      </c>
      <c r="R336" t="str">
        <f>IF(Namedrug3="","Drug 3",Namedrug3)</f>
        <v>Drug 3</v>
      </c>
      <c r="S336" s="28">
        <f t="shared" si="145"/>
        <v>0</v>
      </c>
      <c r="T336" s="28">
        <f t="shared" si="145"/>
        <v>0</v>
      </c>
      <c r="U336" s="28">
        <f t="shared" si="145"/>
        <v>0</v>
      </c>
      <c r="V336" s="28">
        <f t="shared" si="145"/>
        <v>0</v>
      </c>
      <c r="W336" s="28">
        <f t="shared" si="145"/>
        <v>0</v>
      </c>
      <c r="X336" s="28">
        <f t="shared" si="145"/>
        <v>0</v>
      </c>
    </row>
    <row r="337" spans="10:32" x14ac:dyDescent="0.35">
      <c r="J337" t="str">
        <f>IF(Namedrug4="","Drug 4",Namedrug4)</f>
        <v>Drug 4</v>
      </c>
      <c r="K337" s="28">
        <f t="shared" si="144"/>
        <v>0</v>
      </c>
      <c r="L337" s="28">
        <f t="shared" si="144"/>
        <v>0</v>
      </c>
      <c r="M337" s="28">
        <f t="shared" si="144"/>
        <v>0</v>
      </c>
      <c r="N337" s="28">
        <f t="shared" si="144"/>
        <v>0</v>
      </c>
      <c r="O337" s="28">
        <f t="shared" si="144"/>
        <v>0</v>
      </c>
      <c r="P337" s="28">
        <f t="shared" si="144"/>
        <v>0</v>
      </c>
      <c r="R337" t="str">
        <f>IF(Namedrug4="","Drug 4",Namedrug4)</f>
        <v>Drug 4</v>
      </c>
      <c r="S337" s="28">
        <f t="shared" si="145"/>
        <v>0</v>
      </c>
      <c r="T337" s="28">
        <f t="shared" si="145"/>
        <v>0</v>
      </c>
      <c r="U337" s="28">
        <f t="shared" si="145"/>
        <v>0</v>
      </c>
      <c r="V337" s="28">
        <f t="shared" si="145"/>
        <v>0</v>
      </c>
      <c r="W337" s="28">
        <f t="shared" si="145"/>
        <v>0</v>
      </c>
      <c r="X337" s="28">
        <f t="shared" si="145"/>
        <v>0</v>
      </c>
    </row>
    <row r="338" spans="10:32" x14ac:dyDescent="0.35">
      <c r="J338" t="str">
        <f>IF(Namedrug5="","Drug 5",Namedrug5)</f>
        <v>Drug 5</v>
      </c>
      <c r="K338" s="28">
        <f t="shared" si="144"/>
        <v>0</v>
      </c>
      <c r="L338" s="28">
        <f t="shared" si="144"/>
        <v>0</v>
      </c>
      <c r="M338" s="28">
        <f t="shared" si="144"/>
        <v>0</v>
      </c>
      <c r="N338" s="28">
        <f t="shared" si="144"/>
        <v>0</v>
      </c>
      <c r="O338" s="28">
        <f t="shared" si="144"/>
        <v>0</v>
      </c>
      <c r="P338" s="28">
        <f t="shared" si="144"/>
        <v>0</v>
      </c>
      <c r="R338" t="str">
        <f>IF(Namedrug5="","Drug 5",Namedrug5)</f>
        <v>Drug 5</v>
      </c>
      <c r="S338" s="28">
        <f t="shared" si="145"/>
        <v>0</v>
      </c>
      <c r="T338" s="28">
        <f t="shared" si="145"/>
        <v>0</v>
      </c>
      <c r="U338" s="28">
        <f t="shared" si="145"/>
        <v>0</v>
      </c>
      <c r="V338" s="28">
        <f t="shared" si="145"/>
        <v>0</v>
      </c>
      <c r="W338" s="28">
        <f t="shared" si="145"/>
        <v>0</v>
      </c>
      <c r="X338" s="28">
        <f t="shared" si="145"/>
        <v>0</v>
      </c>
    </row>
    <row r="339" spans="10:32" x14ac:dyDescent="0.35">
      <c r="J339" t="str">
        <f>IF(Namedrug6="","Drug 6",Namedrug6)</f>
        <v>Drug 6</v>
      </c>
      <c r="K339" s="28">
        <f t="shared" si="144"/>
        <v>0</v>
      </c>
      <c r="L339" s="28">
        <f t="shared" si="144"/>
        <v>0</v>
      </c>
      <c r="M339" s="28">
        <f t="shared" si="144"/>
        <v>0</v>
      </c>
      <c r="N339" s="28">
        <f t="shared" si="144"/>
        <v>0</v>
      </c>
      <c r="O339" s="28">
        <f t="shared" si="144"/>
        <v>0</v>
      </c>
      <c r="P339" s="28">
        <f t="shared" si="144"/>
        <v>0</v>
      </c>
      <c r="R339" t="str">
        <f>IF(Namedrug6="","Drug 6",Namedrug6)</f>
        <v>Drug 6</v>
      </c>
      <c r="S339" s="28">
        <f t="shared" si="145"/>
        <v>0</v>
      </c>
      <c r="T339" s="28">
        <f t="shared" si="145"/>
        <v>0</v>
      </c>
      <c r="U339" s="28">
        <f t="shared" si="145"/>
        <v>0</v>
      </c>
      <c r="V339" s="28">
        <f t="shared" si="145"/>
        <v>0</v>
      </c>
      <c r="W339" s="28">
        <f t="shared" si="145"/>
        <v>0</v>
      </c>
      <c r="X339" s="28">
        <f t="shared" si="145"/>
        <v>0</v>
      </c>
    </row>
    <row r="340" spans="10:32" x14ac:dyDescent="0.35">
      <c r="J340" t="str">
        <f>IF(Namedrug7="","Drug 7",Namedrug7)</f>
        <v>Drug 7</v>
      </c>
      <c r="K340" s="28">
        <f t="shared" si="144"/>
        <v>0</v>
      </c>
      <c r="L340" s="28">
        <f t="shared" si="144"/>
        <v>0</v>
      </c>
      <c r="M340" s="28">
        <f t="shared" si="144"/>
        <v>0</v>
      </c>
      <c r="N340" s="28">
        <f>IF(Switch_Prev_Incidence="Prevalence",N31,N194)</f>
        <v>0</v>
      </c>
      <c r="O340" s="28">
        <f t="shared" si="144"/>
        <v>0</v>
      </c>
      <c r="P340" s="28">
        <f t="shared" si="144"/>
        <v>0</v>
      </c>
      <c r="R340" t="str">
        <f>IF(Namedrug7="","Drug 7",Namedrug7)</f>
        <v>Drug 7</v>
      </c>
      <c r="S340" s="28">
        <f t="shared" si="145"/>
        <v>0</v>
      </c>
      <c r="T340" s="28">
        <f t="shared" si="145"/>
        <v>0</v>
      </c>
      <c r="U340" s="28">
        <f t="shared" si="145"/>
        <v>0</v>
      </c>
      <c r="V340" s="28">
        <f t="shared" si="145"/>
        <v>0</v>
      </c>
      <c r="W340" s="28">
        <f t="shared" si="145"/>
        <v>0</v>
      </c>
      <c r="X340" s="28">
        <f t="shared" si="145"/>
        <v>0</v>
      </c>
    </row>
    <row r="341" spans="10:32" x14ac:dyDescent="0.35">
      <c r="J341" t="str">
        <f>IF(Namedrug8="","Drug 8",Namedrug8)</f>
        <v>Drug 8</v>
      </c>
      <c r="K341" s="28">
        <f t="shared" si="144"/>
        <v>0</v>
      </c>
      <c r="L341" s="28">
        <f t="shared" si="144"/>
        <v>0</v>
      </c>
      <c r="M341" s="28">
        <f t="shared" si="144"/>
        <v>0</v>
      </c>
      <c r="N341" s="28">
        <f t="shared" si="144"/>
        <v>0</v>
      </c>
      <c r="O341" s="28">
        <f t="shared" si="144"/>
        <v>0</v>
      </c>
      <c r="P341" s="28">
        <f t="shared" si="144"/>
        <v>0</v>
      </c>
      <c r="R341" t="str">
        <f>IF(Namedrug8="","Drug 8",Namedrug8)</f>
        <v>Drug 8</v>
      </c>
      <c r="S341" s="28">
        <f t="shared" si="145"/>
        <v>0</v>
      </c>
      <c r="T341" s="28">
        <f t="shared" si="145"/>
        <v>0</v>
      </c>
      <c r="U341" s="28">
        <f t="shared" si="145"/>
        <v>0</v>
      </c>
      <c r="V341" s="28">
        <f t="shared" si="145"/>
        <v>0</v>
      </c>
      <c r="W341" s="28">
        <f t="shared" si="145"/>
        <v>0</v>
      </c>
      <c r="X341" s="28">
        <f t="shared" si="145"/>
        <v>0</v>
      </c>
    </row>
    <row r="342" spans="10:32" x14ac:dyDescent="0.35">
      <c r="J342" t="str">
        <f>IF(Namedrug9="","Drug 9",Namedrug9)</f>
        <v>Drug 9</v>
      </c>
      <c r="K342" s="28">
        <f t="shared" si="144"/>
        <v>0</v>
      </c>
      <c r="L342" s="28">
        <f t="shared" si="144"/>
        <v>0</v>
      </c>
      <c r="M342" s="28">
        <f t="shared" si="144"/>
        <v>0</v>
      </c>
      <c r="N342" s="28">
        <f t="shared" si="144"/>
        <v>0</v>
      </c>
      <c r="O342" s="28">
        <f t="shared" si="144"/>
        <v>0</v>
      </c>
      <c r="P342" s="28">
        <f t="shared" si="144"/>
        <v>0</v>
      </c>
      <c r="R342" t="str">
        <f>IF(Namedrug9="","Drug 9",Namedrug9)</f>
        <v>Drug 9</v>
      </c>
      <c r="S342" s="28">
        <f t="shared" si="145"/>
        <v>0</v>
      </c>
      <c r="T342" s="28">
        <f t="shared" si="145"/>
        <v>0</v>
      </c>
      <c r="U342" s="28">
        <f t="shared" si="145"/>
        <v>0</v>
      </c>
      <c r="V342" s="28">
        <f t="shared" si="145"/>
        <v>0</v>
      </c>
      <c r="W342" s="28">
        <f t="shared" si="145"/>
        <v>0</v>
      </c>
      <c r="X342" s="28">
        <f t="shared" si="145"/>
        <v>0</v>
      </c>
    </row>
    <row r="343" spans="10:32" x14ac:dyDescent="0.35">
      <c r="J343" t="str">
        <f>IF(Namedrug10="","Drug 10",Namedrug10)</f>
        <v>Drug 10</v>
      </c>
      <c r="K343" s="28">
        <f>IF(Switch_Prev_Incidence="Prevalence",K34,K197)</f>
        <v>0</v>
      </c>
      <c r="L343" s="28">
        <f t="shared" si="144"/>
        <v>0</v>
      </c>
      <c r="M343" s="28">
        <f t="shared" si="144"/>
        <v>0</v>
      </c>
      <c r="N343" s="28">
        <f t="shared" si="144"/>
        <v>0</v>
      </c>
      <c r="O343" s="28">
        <f t="shared" si="144"/>
        <v>0</v>
      </c>
      <c r="P343" s="28">
        <f t="shared" si="144"/>
        <v>0</v>
      </c>
      <c r="R343" t="str">
        <f>IF(Namedrug10="","Drug 10",Namedrug10)</f>
        <v>Drug 10</v>
      </c>
      <c r="S343" s="28">
        <f t="shared" si="145"/>
        <v>0</v>
      </c>
      <c r="T343" s="28">
        <f t="shared" si="145"/>
        <v>0</v>
      </c>
      <c r="U343" s="28">
        <f t="shared" si="145"/>
        <v>0</v>
      </c>
      <c r="V343" s="28">
        <f t="shared" si="145"/>
        <v>0</v>
      </c>
      <c r="W343" s="28">
        <f t="shared" si="145"/>
        <v>0</v>
      </c>
      <c r="X343" s="28">
        <f t="shared" si="145"/>
        <v>0</v>
      </c>
    </row>
    <row r="344" spans="10:32" x14ac:dyDescent="0.35">
      <c r="J344" s="1" t="s">
        <v>74</v>
      </c>
      <c r="K344" s="31">
        <f>SUM(K332:K343)</f>
        <v>0</v>
      </c>
      <c r="L344" s="31">
        <f t="shared" ref="L344:O344" si="146">SUM(L332:L343)</f>
        <v>0</v>
      </c>
      <c r="M344" s="31">
        <f t="shared" si="146"/>
        <v>0</v>
      </c>
      <c r="N344" s="31">
        <f t="shared" si="146"/>
        <v>0</v>
      </c>
      <c r="O344" s="31">
        <f t="shared" si="146"/>
        <v>0</v>
      </c>
      <c r="P344" s="31">
        <f>SUM(P332:P343)</f>
        <v>0</v>
      </c>
      <c r="R344" s="1" t="s">
        <v>74</v>
      </c>
      <c r="S344" s="31">
        <f>SUM(S332:S343)</f>
        <v>0</v>
      </c>
      <c r="T344" s="31">
        <f t="shared" ref="T344:W344" si="147">SUM(T332:T343)</f>
        <v>0</v>
      </c>
      <c r="U344" s="31">
        <f t="shared" si="147"/>
        <v>0</v>
      </c>
      <c r="V344" s="31">
        <f t="shared" si="147"/>
        <v>0</v>
      </c>
      <c r="W344" s="31">
        <f t="shared" si="147"/>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48">IF(Switch_Prev_Incidence="Prevalence",K111,K274)</f>
        <v>0</v>
      </c>
      <c r="L348" s="33">
        <f t="shared" si="148"/>
        <v>0</v>
      </c>
      <c r="M348" s="33">
        <f t="shared" si="148"/>
        <v>0</v>
      </c>
      <c r="N348" s="33">
        <f t="shared" si="148"/>
        <v>0</v>
      </c>
      <c r="O348" s="33">
        <f t="shared" si="148"/>
        <v>0</v>
      </c>
      <c r="P348" s="33">
        <f t="shared" si="148"/>
        <v>0</v>
      </c>
      <c r="R348" t="str">
        <f>IF(Name_DUR="","Drug Under Review",Name_DUR)</f>
        <v>Drug Under Review</v>
      </c>
      <c r="S348" s="33">
        <f t="shared" ref="S348:X360" si="149">IF(Switch_Prev_Incidence="Prevalence",S111,S274)</f>
        <v>0</v>
      </c>
      <c r="T348" s="33">
        <f t="shared" si="149"/>
        <v>0</v>
      </c>
      <c r="U348" s="33">
        <f t="shared" si="149"/>
        <v>0</v>
      </c>
      <c r="V348" s="33">
        <f t="shared" si="149"/>
        <v>0</v>
      </c>
      <c r="W348" s="33">
        <f t="shared" si="149"/>
        <v>0</v>
      </c>
      <c r="X348" s="33">
        <f t="shared" si="149"/>
        <v>0</v>
      </c>
      <c r="Z348" t="str">
        <f>IF(Name_DUR="","Drug Under Review",Name_DUR)</f>
        <v>Drug Under Review</v>
      </c>
      <c r="AA348" s="30">
        <f>S348-K348</f>
        <v>0</v>
      </c>
      <c r="AB348" s="30">
        <f t="shared" ref="AB348:AB359" si="150">T348-L348</f>
        <v>0</v>
      </c>
      <c r="AC348" s="30">
        <f t="shared" ref="AC348:AC359" si="151">U348-M348</f>
        <v>0</v>
      </c>
      <c r="AD348" s="30">
        <f t="shared" ref="AD348:AD359" si="152">V348-N348</f>
        <v>0</v>
      </c>
      <c r="AE348" s="30">
        <f t="shared" ref="AE348:AE359" si="153">W348-O348</f>
        <v>0</v>
      </c>
      <c r="AF348" s="30">
        <f t="shared" ref="AF348:AF359" si="154">X348-P348</f>
        <v>0</v>
      </c>
    </row>
    <row r="349" spans="10:32" x14ac:dyDescent="0.35">
      <c r="J349" t="s">
        <v>151</v>
      </c>
      <c r="K349" s="33">
        <f t="shared" si="148"/>
        <v>0</v>
      </c>
      <c r="L349" s="33">
        <f t="shared" si="148"/>
        <v>0</v>
      </c>
      <c r="M349" s="33">
        <f t="shared" si="148"/>
        <v>0</v>
      </c>
      <c r="N349" s="33">
        <f t="shared" si="148"/>
        <v>0</v>
      </c>
      <c r="O349" s="33">
        <f t="shared" si="148"/>
        <v>0</v>
      </c>
      <c r="P349" s="33">
        <f t="shared" si="148"/>
        <v>0</v>
      </c>
      <c r="R349" t="s">
        <v>151</v>
      </c>
      <c r="S349" s="33">
        <f t="shared" si="149"/>
        <v>0</v>
      </c>
      <c r="T349" s="33">
        <f t="shared" si="149"/>
        <v>0</v>
      </c>
      <c r="U349" s="33">
        <f t="shared" si="149"/>
        <v>0</v>
      </c>
      <c r="V349" s="33">
        <f t="shared" si="149"/>
        <v>0</v>
      </c>
      <c r="W349" s="33">
        <f t="shared" si="149"/>
        <v>0</v>
      </c>
      <c r="X349" s="33">
        <f t="shared" si="149"/>
        <v>0</v>
      </c>
      <c r="Z349" t="s">
        <v>151</v>
      </c>
      <c r="AA349" s="30">
        <f t="shared" ref="AA349:AA359" si="155">S349-K349</f>
        <v>0</v>
      </c>
      <c r="AB349" s="30">
        <f t="shared" si="150"/>
        <v>0</v>
      </c>
      <c r="AC349" s="30">
        <f t="shared" si="151"/>
        <v>0</v>
      </c>
      <c r="AD349" s="30">
        <f t="shared" si="152"/>
        <v>0</v>
      </c>
      <c r="AE349" s="30">
        <f t="shared" si="153"/>
        <v>0</v>
      </c>
      <c r="AF349" s="30">
        <f t="shared" si="154"/>
        <v>0</v>
      </c>
    </row>
    <row r="350" spans="10:32" x14ac:dyDescent="0.35">
      <c r="J350" t="str">
        <f>IF(Namedrug1="","Drug 1",Namedrug1)</f>
        <v>Drug 1</v>
      </c>
      <c r="K350" s="33">
        <f t="shared" si="148"/>
        <v>0</v>
      </c>
      <c r="L350" s="33">
        <f t="shared" si="148"/>
        <v>0</v>
      </c>
      <c r="M350" s="33">
        <f t="shared" si="148"/>
        <v>0</v>
      </c>
      <c r="N350" s="33">
        <f t="shared" si="148"/>
        <v>0</v>
      </c>
      <c r="O350" s="33">
        <f t="shared" si="148"/>
        <v>0</v>
      </c>
      <c r="P350" s="33">
        <f t="shared" si="148"/>
        <v>0</v>
      </c>
      <c r="R350" t="str">
        <f>IF(Namedrug1="","Drug 1",Namedrug1)</f>
        <v>Drug 1</v>
      </c>
      <c r="S350" s="33">
        <f t="shared" si="149"/>
        <v>0</v>
      </c>
      <c r="T350" s="33">
        <f t="shared" si="149"/>
        <v>0</v>
      </c>
      <c r="U350" s="33">
        <f t="shared" si="149"/>
        <v>0</v>
      </c>
      <c r="V350" s="33">
        <f t="shared" si="149"/>
        <v>0</v>
      </c>
      <c r="W350" s="33">
        <f t="shared" si="149"/>
        <v>0</v>
      </c>
      <c r="X350" s="33">
        <f t="shared" si="149"/>
        <v>0</v>
      </c>
      <c r="Z350" t="str">
        <f>IF(Namedrug1="","Drug 1",Namedrug1)</f>
        <v>Drug 1</v>
      </c>
      <c r="AA350" s="30">
        <f t="shared" si="155"/>
        <v>0</v>
      </c>
      <c r="AB350" s="30">
        <f t="shared" si="150"/>
        <v>0</v>
      </c>
      <c r="AC350" s="30">
        <f t="shared" si="151"/>
        <v>0</v>
      </c>
      <c r="AD350" s="30">
        <f t="shared" si="152"/>
        <v>0</v>
      </c>
      <c r="AE350" s="30">
        <f t="shared" si="153"/>
        <v>0</v>
      </c>
      <c r="AF350" s="30">
        <f t="shared" si="154"/>
        <v>0</v>
      </c>
    </row>
    <row r="351" spans="10:32" x14ac:dyDescent="0.35">
      <c r="J351" t="str">
        <f>IF(Namedrug2="","Drug 2",Namedrug2)</f>
        <v>Drug 2</v>
      </c>
      <c r="K351" s="33">
        <f t="shared" si="148"/>
        <v>0</v>
      </c>
      <c r="L351" s="33">
        <f t="shared" si="148"/>
        <v>0</v>
      </c>
      <c r="M351" s="33">
        <f t="shared" si="148"/>
        <v>0</v>
      </c>
      <c r="N351" s="33">
        <f t="shared" si="148"/>
        <v>0</v>
      </c>
      <c r="O351" s="33">
        <f t="shared" si="148"/>
        <v>0</v>
      </c>
      <c r="P351" s="33">
        <f t="shared" si="148"/>
        <v>0</v>
      </c>
      <c r="R351" t="str">
        <f>IF(Namedrug2="","Drug 2",Namedrug2)</f>
        <v>Drug 2</v>
      </c>
      <c r="S351" s="33">
        <f t="shared" si="149"/>
        <v>0</v>
      </c>
      <c r="T351" s="33">
        <f t="shared" si="149"/>
        <v>0</v>
      </c>
      <c r="U351" s="33">
        <f t="shared" si="149"/>
        <v>0</v>
      </c>
      <c r="V351" s="33">
        <f t="shared" si="149"/>
        <v>0</v>
      </c>
      <c r="W351" s="33">
        <f t="shared" si="149"/>
        <v>0</v>
      </c>
      <c r="X351" s="33">
        <f t="shared" si="149"/>
        <v>0</v>
      </c>
      <c r="Z351" t="str">
        <f>IF(Namedrug2="","Drug 2",Namedrug2)</f>
        <v>Drug 2</v>
      </c>
      <c r="AA351" s="30">
        <f t="shared" si="155"/>
        <v>0</v>
      </c>
      <c r="AB351" s="30">
        <f t="shared" si="150"/>
        <v>0</v>
      </c>
      <c r="AC351" s="30">
        <f t="shared" si="151"/>
        <v>0</v>
      </c>
      <c r="AD351" s="30">
        <f t="shared" si="152"/>
        <v>0</v>
      </c>
      <c r="AE351" s="30">
        <f t="shared" si="153"/>
        <v>0</v>
      </c>
      <c r="AF351" s="30">
        <f t="shared" si="154"/>
        <v>0</v>
      </c>
    </row>
    <row r="352" spans="10:32" x14ac:dyDescent="0.35">
      <c r="J352" t="str">
        <f>IF(Namedrug3="","Drug 3",Namedrug3)</f>
        <v>Drug 3</v>
      </c>
      <c r="K352" s="33">
        <f t="shared" si="148"/>
        <v>0</v>
      </c>
      <c r="L352" s="33">
        <f t="shared" si="148"/>
        <v>0</v>
      </c>
      <c r="M352" s="33">
        <f t="shared" si="148"/>
        <v>0</v>
      </c>
      <c r="N352" s="33">
        <f t="shared" si="148"/>
        <v>0</v>
      </c>
      <c r="O352" s="33">
        <f t="shared" si="148"/>
        <v>0</v>
      </c>
      <c r="P352" s="33">
        <f t="shared" si="148"/>
        <v>0</v>
      </c>
      <c r="R352" t="str">
        <f>IF(Namedrug3="","Drug 3",Namedrug3)</f>
        <v>Drug 3</v>
      </c>
      <c r="S352" s="33">
        <f t="shared" si="149"/>
        <v>0</v>
      </c>
      <c r="T352" s="33">
        <f t="shared" si="149"/>
        <v>0</v>
      </c>
      <c r="U352" s="33">
        <f t="shared" si="149"/>
        <v>0</v>
      </c>
      <c r="V352" s="33">
        <f t="shared" si="149"/>
        <v>0</v>
      </c>
      <c r="W352" s="33">
        <f t="shared" si="149"/>
        <v>0</v>
      </c>
      <c r="X352" s="33">
        <f t="shared" si="149"/>
        <v>0</v>
      </c>
      <c r="Z352" t="str">
        <f>IF(Namedrug3="","Drug 3",Namedrug3)</f>
        <v>Drug 3</v>
      </c>
      <c r="AA352" s="30">
        <f t="shared" si="155"/>
        <v>0</v>
      </c>
      <c r="AB352" s="30">
        <f t="shared" si="150"/>
        <v>0</v>
      </c>
      <c r="AC352" s="30">
        <f t="shared" si="151"/>
        <v>0</v>
      </c>
      <c r="AD352" s="30">
        <f t="shared" si="152"/>
        <v>0</v>
      </c>
      <c r="AE352" s="30">
        <f t="shared" si="153"/>
        <v>0</v>
      </c>
      <c r="AF352" s="30">
        <f t="shared" si="154"/>
        <v>0</v>
      </c>
    </row>
    <row r="353" spans="10:33" x14ac:dyDescent="0.35">
      <c r="J353" t="str">
        <f>IF(Namedrug4="","Drug 4",Namedrug4)</f>
        <v>Drug 4</v>
      </c>
      <c r="K353" s="33">
        <f t="shared" si="148"/>
        <v>0</v>
      </c>
      <c r="L353" s="33">
        <f t="shared" si="148"/>
        <v>0</v>
      </c>
      <c r="M353" s="33">
        <f>IF(Switch_Prev_Incidence="Prevalence",M116,M279)</f>
        <v>0</v>
      </c>
      <c r="N353" s="33">
        <f t="shared" si="148"/>
        <v>0</v>
      </c>
      <c r="O353" s="33">
        <f t="shared" si="148"/>
        <v>0</v>
      </c>
      <c r="P353" s="33">
        <f t="shared" si="148"/>
        <v>0</v>
      </c>
      <c r="R353" t="str">
        <f>IF(Namedrug4="","Drug 4",Namedrug4)</f>
        <v>Drug 4</v>
      </c>
      <c r="S353" s="33">
        <f t="shared" si="149"/>
        <v>0</v>
      </c>
      <c r="T353" s="33">
        <f t="shared" si="149"/>
        <v>0</v>
      </c>
      <c r="U353" s="33">
        <f t="shared" si="149"/>
        <v>0</v>
      </c>
      <c r="V353" s="33">
        <f t="shared" si="149"/>
        <v>0</v>
      </c>
      <c r="W353" s="33">
        <f t="shared" si="149"/>
        <v>0</v>
      </c>
      <c r="X353" s="33">
        <f t="shared" si="149"/>
        <v>0</v>
      </c>
      <c r="Z353" t="str">
        <f>IF(Namedrug4="","Drug 4",Namedrug4)</f>
        <v>Drug 4</v>
      </c>
      <c r="AA353" s="30">
        <f t="shared" si="155"/>
        <v>0</v>
      </c>
      <c r="AB353" s="30">
        <f t="shared" si="150"/>
        <v>0</v>
      </c>
      <c r="AC353" s="30">
        <f t="shared" si="151"/>
        <v>0</v>
      </c>
      <c r="AD353" s="30">
        <f t="shared" si="152"/>
        <v>0</v>
      </c>
      <c r="AE353" s="30">
        <f t="shared" si="153"/>
        <v>0</v>
      </c>
      <c r="AF353" s="30">
        <f t="shared" si="154"/>
        <v>0</v>
      </c>
    </row>
    <row r="354" spans="10:33" x14ac:dyDescent="0.35">
      <c r="J354" t="str">
        <f>IF(Namedrug5="","Drug 5",Namedrug5)</f>
        <v>Drug 5</v>
      </c>
      <c r="K354" s="33">
        <f t="shared" si="148"/>
        <v>0</v>
      </c>
      <c r="L354" s="33">
        <f t="shared" si="148"/>
        <v>0</v>
      </c>
      <c r="M354" s="33">
        <f t="shared" si="148"/>
        <v>0</v>
      </c>
      <c r="N354" s="33">
        <f t="shared" si="148"/>
        <v>0</v>
      </c>
      <c r="O354" s="33">
        <f t="shared" si="148"/>
        <v>0</v>
      </c>
      <c r="P354" s="33">
        <f t="shared" si="148"/>
        <v>0</v>
      </c>
      <c r="R354" t="str">
        <f>IF(Namedrug5="","Drug 5",Namedrug5)</f>
        <v>Drug 5</v>
      </c>
      <c r="S354" s="33">
        <f t="shared" si="149"/>
        <v>0</v>
      </c>
      <c r="T354" s="33">
        <f t="shared" si="149"/>
        <v>0</v>
      </c>
      <c r="U354" s="33">
        <f t="shared" si="149"/>
        <v>0</v>
      </c>
      <c r="V354" s="33">
        <f t="shared" si="149"/>
        <v>0</v>
      </c>
      <c r="W354" s="33">
        <f t="shared" si="149"/>
        <v>0</v>
      </c>
      <c r="X354" s="33">
        <f t="shared" si="149"/>
        <v>0</v>
      </c>
      <c r="Z354" t="str">
        <f>IF(Namedrug5="","Drug 5",Namedrug5)</f>
        <v>Drug 5</v>
      </c>
      <c r="AA354" s="30">
        <f t="shared" si="155"/>
        <v>0</v>
      </c>
      <c r="AB354" s="30">
        <f t="shared" si="150"/>
        <v>0</v>
      </c>
      <c r="AC354" s="30">
        <f t="shared" si="151"/>
        <v>0</v>
      </c>
      <c r="AD354" s="30">
        <f t="shared" si="152"/>
        <v>0</v>
      </c>
      <c r="AE354" s="30">
        <f t="shared" si="153"/>
        <v>0</v>
      </c>
      <c r="AF354" s="30">
        <f t="shared" si="154"/>
        <v>0</v>
      </c>
    </row>
    <row r="355" spans="10:33" x14ac:dyDescent="0.35">
      <c r="J355" t="str">
        <f>IF(Namedrug6="","Drug 6",Namedrug6)</f>
        <v>Drug 6</v>
      </c>
      <c r="K355" s="33">
        <f t="shared" si="148"/>
        <v>0</v>
      </c>
      <c r="L355" s="33">
        <f t="shared" si="148"/>
        <v>0</v>
      </c>
      <c r="M355" s="33">
        <f t="shared" si="148"/>
        <v>0</v>
      </c>
      <c r="N355" s="33">
        <f t="shared" si="148"/>
        <v>0</v>
      </c>
      <c r="O355" s="33">
        <f t="shared" si="148"/>
        <v>0</v>
      </c>
      <c r="P355" s="33">
        <f t="shared" si="148"/>
        <v>0</v>
      </c>
      <c r="R355" t="str">
        <f>IF(Namedrug6="","Drug 6",Namedrug6)</f>
        <v>Drug 6</v>
      </c>
      <c r="S355" s="33">
        <f t="shared" si="149"/>
        <v>0</v>
      </c>
      <c r="T355" s="33">
        <f t="shared" si="149"/>
        <v>0</v>
      </c>
      <c r="U355" s="33">
        <f t="shared" si="149"/>
        <v>0</v>
      </c>
      <c r="V355" s="33">
        <f t="shared" si="149"/>
        <v>0</v>
      </c>
      <c r="W355" s="33">
        <f t="shared" si="149"/>
        <v>0</v>
      </c>
      <c r="X355" s="33">
        <f t="shared" si="149"/>
        <v>0</v>
      </c>
      <c r="Z355" t="str">
        <f>IF(Namedrug6="","Drug 6",Namedrug6)</f>
        <v>Drug 6</v>
      </c>
      <c r="AA355" s="30">
        <f t="shared" si="155"/>
        <v>0</v>
      </c>
      <c r="AB355" s="30">
        <f t="shared" si="150"/>
        <v>0</v>
      </c>
      <c r="AC355" s="30">
        <f t="shared" si="151"/>
        <v>0</v>
      </c>
      <c r="AD355" s="30">
        <f t="shared" si="152"/>
        <v>0</v>
      </c>
      <c r="AE355" s="30">
        <f t="shared" si="153"/>
        <v>0</v>
      </c>
      <c r="AF355" s="30">
        <f t="shared" si="154"/>
        <v>0</v>
      </c>
    </row>
    <row r="356" spans="10:33" x14ac:dyDescent="0.35">
      <c r="J356" t="str">
        <f>IF(Namedrug7="","Drug 7",Namedrug7)</f>
        <v>Drug 7</v>
      </c>
      <c r="K356" s="33">
        <f t="shared" si="148"/>
        <v>0</v>
      </c>
      <c r="L356" s="33">
        <f t="shared" si="148"/>
        <v>0</v>
      </c>
      <c r="M356" s="33">
        <f t="shared" si="148"/>
        <v>0</v>
      </c>
      <c r="N356" s="33">
        <f t="shared" si="148"/>
        <v>0</v>
      </c>
      <c r="O356" s="33">
        <f t="shared" si="148"/>
        <v>0</v>
      </c>
      <c r="P356" s="33">
        <f t="shared" si="148"/>
        <v>0</v>
      </c>
      <c r="R356" t="str">
        <f>IF(Namedrug7="","Drug 7",Namedrug7)</f>
        <v>Drug 7</v>
      </c>
      <c r="S356" s="33">
        <f t="shared" si="149"/>
        <v>0</v>
      </c>
      <c r="T356" s="33">
        <f t="shared" si="149"/>
        <v>0</v>
      </c>
      <c r="U356" s="33">
        <f t="shared" si="149"/>
        <v>0</v>
      </c>
      <c r="V356" s="33">
        <f t="shared" si="149"/>
        <v>0</v>
      </c>
      <c r="W356" s="33">
        <f t="shared" si="149"/>
        <v>0</v>
      </c>
      <c r="X356" s="33">
        <f t="shared" si="149"/>
        <v>0</v>
      </c>
      <c r="Z356" t="str">
        <f>IF(Namedrug7="","Drug 7",Namedrug7)</f>
        <v>Drug 7</v>
      </c>
      <c r="AA356" s="30">
        <f t="shared" si="155"/>
        <v>0</v>
      </c>
      <c r="AB356" s="30">
        <f t="shared" si="150"/>
        <v>0</v>
      </c>
      <c r="AC356" s="30">
        <f t="shared" si="151"/>
        <v>0</v>
      </c>
      <c r="AD356" s="30">
        <f t="shared" si="152"/>
        <v>0</v>
      </c>
      <c r="AE356" s="30">
        <f t="shared" si="153"/>
        <v>0</v>
      </c>
      <c r="AF356" s="30">
        <f t="shared" si="154"/>
        <v>0</v>
      </c>
    </row>
    <row r="357" spans="10:33" x14ac:dyDescent="0.35">
      <c r="J357" t="str">
        <f>IF(Namedrug8="","Drug 8",Namedrug8)</f>
        <v>Drug 8</v>
      </c>
      <c r="K357" s="33">
        <f t="shared" si="148"/>
        <v>0</v>
      </c>
      <c r="L357" s="33">
        <f t="shared" si="148"/>
        <v>0</v>
      </c>
      <c r="M357" s="33">
        <f t="shared" si="148"/>
        <v>0</v>
      </c>
      <c r="N357" s="33">
        <f t="shared" si="148"/>
        <v>0</v>
      </c>
      <c r="O357" s="33">
        <f t="shared" si="148"/>
        <v>0</v>
      </c>
      <c r="P357" s="33">
        <f t="shared" si="148"/>
        <v>0</v>
      </c>
      <c r="R357" t="str">
        <f>IF(Namedrug8="","Drug 8",Namedrug8)</f>
        <v>Drug 8</v>
      </c>
      <c r="S357" s="33">
        <f t="shared" si="149"/>
        <v>0</v>
      </c>
      <c r="T357" s="33">
        <f t="shared" si="149"/>
        <v>0</v>
      </c>
      <c r="U357" s="33">
        <f t="shared" si="149"/>
        <v>0</v>
      </c>
      <c r="V357" s="33">
        <f t="shared" si="149"/>
        <v>0</v>
      </c>
      <c r="W357" s="33">
        <f t="shared" si="149"/>
        <v>0</v>
      </c>
      <c r="X357" s="33">
        <f t="shared" si="149"/>
        <v>0</v>
      </c>
      <c r="Z357" t="str">
        <f>IF(Namedrug8="","Drug 8",Namedrug8)</f>
        <v>Drug 8</v>
      </c>
      <c r="AA357" s="30">
        <f t="shared" si="155"/>
        <v>0</v>
      </c>
      <c r="AB357" s="30">
        <f t="shared" si="150"/>
        <v>0</v>
      </c>
      <c r="AC357" s="30">
        <f t="shared" si="151"/>
        <v>0</v>
      </c>
      <c r="AD357" s="30">
        <f t="shared" si="152"/>
        <v>0</v>
      </c>
      <c r="AE357" s="30">
        <f t="shared" si="153"/>
        <v>0</v>
      </c>
      <c r="AF357" s="30">
        <f t="shared" si="154"/>
        <v>0</v>
      </c>
    </row>
    <row r="358" spans="10:33" x14ac:dyDescent="0.35">
      <c r="J358" t="str">
        <f>IF(Namedrug9="","Drug 9",Namedrug9)</f>
        <v>Drug 9</v>
      </c>
      <c r="K358" s="33">
        <f t="shared" si="148"/>
        <v>0</v>
      </c>
      <c r="L358" s="33">
        <f t="shared" si="148"/>
        <v>0</v>
      </c>
      <c r="M358" s="33">
        <f t="shared" si="148"/>
        <v>0</v>
      </c>
      <c r="N358" s="33">
        <f t="shared" si="148"/>
        <v>0</v>
      </c>
      <c r="O358" s="33">
        <f t="shared" si="148"/>
        <v>0</v>
      </c>
      <c r="P358" s="33">
        <f t="shared" si="148"/>
        <v>0</v>
      </c>
      <c r="R358" t="str">
        <f>IF(Namedrug9="","Drug 9",Namedrug9)</f>
        <v>Drug 9</v>
      </c>
      <c r="S358" s="33">
        <f t="shared" si="149"/>
        <v>0</v>
      </c>
      <c r="T358" s="33">
        <f t="shared" si="149"/>
        <v>0</v>
      </c>
      <c r="U358" s="33">
        <f t="shared" si="149"/>
        <v>0</v>
      </c>
      <c r="V358" s="33">
        <f t="shared" si="149"/>
        <v>0</v>
      </c>
      <c r="W358" s="33">
        <f t="shared" si="149"/>
        <v>0</v>
      </c>
      <c r="X358" s="33">
        <f t="shared" si="149"/>
        <v>0</v>
      </c>
      <c r="Z358" t="str">
        <f>IF(Namedrug9="","Drug 9",Namedrug9)</f>
        <v>Drug 9</v>
      </c>
      <c r="AA358" s="30">
        <f t="shared" si="155"/>
        <v>0</v>
      </c>
      <c r="AB358" s="30">
        <f t="shared" si="150"/>
        <v>0</v>
      </c>
      <c r="AC358" s="30">
        <f t="shared" si="151"/>
        <v>0</v>
      </c>
      <c r="AD358" s="30">
        <f t="shared" si="152"/>
        <v>0</v>
      </c>
      <c r="AE358" s="30">
        <f t="shared" si="153"/>
        <v>0</v>
      </c>
      <c r="AF358" s="30">
        <f t="shared" si="154"/>
        <v>0</v>
      </c>
    </row>
    <row r="359" spans="10:33" x14ac:dyDescent="0.35">
      <c r="J359" t="str">
        <f>IF(Namedrug10="","Drug 10",Namedrug10)</f>
        <v>Drug 10</v>
      </c>
      <c r="K359" s="33">
        <f t="shared" si="148"/>
        <v>0</v>
      </c>
      <c r="L359" s="33">
        <f t="shared" si="148"/>
        <v>0</v>
      </c>
      <c r="M359" s="33">
        <f t="shared" si="148"/>
        <v>0</v>
      </c>
      <c r="N359" s="33">
        <f t="shared" si="148"/>
        <v>0</v>
      </c>
      <c r="O359" s="33">
        <f t="shared" si="148"/>
        <v>0</v>
      </c>
      <c r="P359" s="33">
        <f t="shared" si="148"/>
        <v>0</v>
      </c>
      <c r="R359" t="str">
        <f>IF(Namedrug10="","Drug 10",Namedrug10)</f>
        <v>Drug 10</v>
      </c>
      <c r="S359" s="33">
        <f t="shared" si="149"/>
        <v>0</v>
      </c>
      <c r="T359" s="33">
        <f t="shared" si="149"/>
        <v>0</v>
      </c>
      <c r="U359" s="33">
        <f t="shared" si="149"/>
        <v>0</v>
      </c>
      <c r="V359" s="33">
        <f t="shared" si="149"/>
        <v>0</v>
      </c>
      <c r="W359" s="33">
        <f t="shared" si="149"/>
        <v>0</v>
      </c>
      <c r="X359" s="33">
        <f t="shared" si="149"/>
        <v>0</v>
      </c>
      <c r="Z359" t="str">
        <f>IF(Namedrug10="","Drug 10",Namedrug10)</f>
        <v>Drug 10</v>
      </c>
      <c r="AA359" s="30">
        <f t="shared" si="155"/>
        <v>0</v>
      </c>
      <c r="AB359" s="30">
        <f t="shared" si="150"/>
        <v>0</v>
      </c>
      <c r="AC359" s="30">
        <f t="shared" si="151"/>
        <v>0</v>
      </c>
      <c r="AD359" s="30">
        <f t="shared" si="152"/>
        <v>0</v>
      </c>
      <c r="AE359" s="30">
        <f t="shared" si="153"/>
        <v>0</v>
      </c>
      <c r="AF359" s="30">
        <f t="shared" si="154"/>
        <v>0</v>
      </c>
    </row>
    <row r="360" spans="10:33" x14ac:dyDescent="0.35">
      <c r="J360" s="1" t="s">
        <v>74</v>
      </c>
      <c r="K360" s="33">
        <f t="shared" si="148"/>
        <v>0</v>
      </c>
      <c r="L360" s="33">
        <f>IF(Switch_Prev_Incidence="Prevalence",L123,L286)</f>
        <v>0</v>
      </c>
      <c r="M360" s="33">
        <f t="shared" si="148"/>
        <v>0</v>
      </c>
      <c r="N360" s="33">
        <f t="shared" si="148"/>
        <v>0</v>
      </c>
      <c r="O360" s="33">
        <f t="shared" si="148"/>
        <v>0</v>
      </c>
      <c r="P360" s="33">
        <f t="shared" si="148"/>
        <v>0</v>
      </c>
      <c r="R360" s="1" t="s">
        <v>74</v>
      </c>
      <c r="S360" s="33">
        <f t="shared" si="149"/>
        <v>0</v>
      </c>
      <c r="T360" s="33">
        <f t="shared" si="149"/>
        <v>0</v>
      </c>
      <c r="U360" s="33">
        <f t="shared" si="149"/>
        <v>0</v>
      </c>
      <c r="V360" s="33">
        <f t="shared" si="149"/>
        <v>0</v>
      </c>
      <c r="W360" s="33">
        <f t="shared" si="149"/>
        <v>0</v>
      </c>
      <c r="X360" s="33">
        <f t="shared" si="149"/>
        <v>0</v>
      </c>
      <c r="Z360" s="1" t="s">
        <v>74</v>
      </c>
      <c r="AA360" s="32">
        <f>SUM(AA348:AA359)</f>
        <v>0</v>
      </c>
      <c r="AB360" s="32">
        <f>SUM(AB348:AB359)</f>
        <v>0</v>
      </c>
      <c r="AC360" s="32">
        <f t="shared" ref="AC360:AF360" si="156">SUM(AC348:AC359)</f>
        <v>0</v>
      </c>
      <c r="AD360" s="32">
        <f t="shared" si="156"/>
        <v>0</v>
      </c>
      <c r="AE360" s="32">
        <f t="shared" si="156"/>
        <v>0</v>
      </c>
      <c r="AF360" s="32">
        <f t="shared" si="156"/>
        <v>0</v>
      </c>
    </row>
    <row r="361" spans="10:33" x14ac:dyDescent="0.35">
      <c r="J361" s="2" t="s">
        <v>272</v>
      </c>
      <c r="K361" s="96">
        <f t="shared" ref="K361:P361" si="157">SUM(K348:K359)</f>
        <v>0</v>
      </c>
      <c r="L361" s="96">
        <f>SUM(L348:L359)</f>
        <v>0</v>
      </c>
      <c r="M361" s="96">
        <f t="shared" si="157"/>
        <v>0</v>
      </c>
      <c r="N361" s="96">
        <f t="shared" si="157"/>
        <v>0</v>
      </c>
      <c r="O361" s="96">
        <f t="shared" si="157"/>
        <v>0</v>
      </c>
      <c r="P361" s="96">
        <f t="shared" si="157"/>
        <v>0</v>
      </c>
      <c r="Q361" s="2"/>
      <c r="R361" s="2" t="s">
        <v>272</v>
      </c>
      <c r="S361" s="96">
        <f t="shared" ref="S361:X361" si="158">SUM(S348:S359)</f>
        <v>0</v>
      </c>
      <c r="T361" s="96">
        <f t="shared" si="158"/>
        <v>0</v>
      </c>
      <c r="U361" s="96">
        <f t="shared" si="158"/>
        <v>0</v>
      </c>
      <c r="V361" s="96">
        <f t="shared" si="158"/>
        <v>0</v>
      </c>
      <c r="W361" s="96">
        <f t="shared" si="158"/>
        <v>0</v>
      </c>
      <c r="X361" s="96">
        <f t="shared" si="158"/>
        <v>0</v>
      </c>
      <c r="Y361" s="2"/>
      <c r="Z361" s="2" t="s">
        <v>272</v>
      </c>
      <c r="AA361" s="97">
        <f t="shared" ref="AA361:AF361" si="159">IF(Switch_Prev_Incidence="Prevalence",AA123,AA286)</f>
        <v>0</v>
      </c>
      <c r="AB361" s="97">
        <f t="shared" si="159"/>
        <v>0</v>
      </c>
      <c r="AC361" s="97">
        <f t="shared" si="159"/>
        <v>0</v>
      </c>
      <c r="AD361" s="97">
        <f t="shared" si="159"/>
        <v>0</v>
      </c>
      <c r="AE361" s="97">
        <f t="shared" si="159"/>
        <v>0</v>
      </c>
      <c r="AF361" s="97">
        <f t="shared" si="159"/>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60">IF(Switch_Prev_Incidence="Prevalence",K128,K290)</f>
        <v>0</v>
      </c>
      <c r="L365" s="33">
        <f t="shared" si="160"/>
        <v>0</v>
      </c>
      <c r="M365" s="33">
        <f t="shared" si="160"/>
        <v>0</v>
      </c>
      <c r="N365" s="33">
        <f t="shared" si="160"/>
        <v>0</v>
      </c>
      <c r="O365" s="33">
        <f t="shared" si="160"/>
        <v>0</v>
      </c>
      <c r="P365" s="33">
        <f t="shared" si="160"/>
        <v>0</v>
      </c>
      <c r="R365" t="str">
        <f>IF(Name_DUR="","Drug Under Review",Name_DUR)</f>
        <v>Drug Under Review</v>
      </c>
      <c r="S365" s="33">
        <f t="shared" ref="S365:X376" si="161">IF(Switch_Prev_Incidence="Prevalence",S128,S290)</f>
        <v>0</v>
      </c>
      <c r="T365" s="33">
        <f t="shared" si="161"/>
        <v>0</v>
      </c>
      <c r="U365" s="33">
        <f t="shared" si="161"/>
        <v>0</v>
      </c>
      <c r="V365" s="33">
        <f t="shared" si="161"/>
        <v>0</v>
      </c>
      <c r="W365" s="33">
        <f t="shared" si="161"/>
        <v>0</v>
      </c>
      <c r="X365" s="33">
        <f t="shared" si="161"/>
        <v>0</v>
      </c>
      <c r="Z365" t="str">
        <f>IF(Name_DUR="","Drug Under Review",Name_DUR)</f>
        <v>Drug Under Review</v>
      </c>
      <c r="AA365" s="33">
        <f>S365-K365</f>
        <v>0</v>
      </c>
      <c r="AB365" s="33">
        <f t="shared" ref="AB365:AB376" si="162">T365-L365</f>
        <v>0</v>
      </c>
      <c r="AC365" s="33">
        <f t="shared" ref="AC365:AC376" si="163">U365-M365</f>
        <v>0</v>
      </c>
      <c r="AD365" s="33">
        <f t="shared" ref="AD365:AD376" si="164">V365-N365</f>
        <v>0</v>
      </c>
      <c r="AE365" s="33">
        <f t="shared" ref="AE365:AE376" si="165">W365-O365</f>
        <v>0</v>
      </c>
      <c r="AF365" s="33">
        <f t="shared" ref="AF365:AF376" si="166">X365-P365</f>
        <v>0</v>
      </c>
    </row>
    <row r="366" spans="10:33" x14ac:dyDescent="0.35">
      <c r="J366" t="s">
        <v>151</v>
      </c>
      <c r="K366" s="33">
        <f t="shared" si="160"/>
        <v>0</v>
      </c>
      <c r="L366" s="33">
        <f t="shared" si="160"/>
        <v>0</v>
      </c>
      <c r="M366" s="33">
        <f t="shared" si="160"/>
        <v>0</v>
      </c>
      <c r="N366" s="33">
        <f t="shared" si="160"/>
        <v>0</v>
      </c>
      <c r="O366" s="33">
        <f t="shared" si="160"/>
        <v>0</v>
      </c>
      <c r="P366" s="33">
        <f t="shared" si="160"/>
        <v>0</v>
      </c>
      <c r="R366" t="s">
        <v>151</v>
      </c>
      <c r="S366" s="33">
        <f t="shared" si="161"/>
        <v>0</v>
      </c>
      <c r="T366" s="33">
        <f t="shared" si="161"/>
        <v>0</v>
      </c>
      <c r="U366" s="33">
        <f t="shared" si="161"/>
        <v>0</v>
      </c>
      <c r="V366" s="33">
        <f t="shared" si="161"/>
        <v>0</v>
      </c>
      <c r="W366" s="33">
        <f t="shared" si="161"/>
        <v>0</v>
      </c>
      <c r="X366" s="33">
        <f t="shared" si="161"/>
        <v>0</v>
      </c>
      <c r="Z366" t="s">
        <v>151</v>
      </c>
      <c r="AA366" s="33">
        <f t="shared" ref="AA366:AA376" si="167">S366-K366</f>
        <v>0</v>
      </c>
      <c r="AB366" s="33">
        <f t="shared" si="162"/>
        <v>0</v>
      </c>
      <c r="AC366" s="33">
        <f t="shared" si="163"/>
        <v>0</v>
      </c>
      <c r="AD366" s="33">
        <f t="shared" si="164"/>
        <v>0</v>
      </c>
      <c r="AE366" s="33">
        <f t="shared" si="165"/>
        <v>0</v>
      </c>
      <c r="AF366" s="33">
        <f t="shared" si="166"/>
        <v>0</v>
      </c>
    </row>
    <row r="367" spans="10:33" x14ac:dyDescent="0.35">
      <c r="J367" t="str">
        <f>IF(Namedrug1="","Drug 1",Namedrug1)</f>
        <v>Drug 1</v>
      </c>
      <c r="K367" s="33">
        <f t="shared" si="160"/>
        <v>0</v>
      </c>
      <c r="L367" s="33">
        <f t="shared" si="160"/>
        <v>0</v>
      </c>
      <c r="M367" s="33">
        <f t="shared" si="160"/>
        <v>0</v>
      </c>
      <c r="N367" s="33">
        <f t="shared" si="160"/>
        <v>0</v>
      </c>
      <c r="O367" s="33">
        <f t="shared" si="160"/>
        <v>0</v>
      </c>
      <c r="P367" s="33">
        <f t="shared" si="160"/>
        <v>0</v>
      </c>
      <c r="R367" t="str">
        <f>IF(Namedrug1="","Drug 1",Namedrug1)</f>
        <v>Drug 1</v>
      </c>
      <c r="S367" s="33">
        <f t="shared" si="161"/>
        <v>0</v>
      </c>
      <c r="T367" s="33">
        <f t="shared" si="161"/>
        <v>0</v>
      </c>
      <c r="U367" s="33">
        <f t="shared" si="161"/>
        <v>0</v>
      </c>
      <c r="V367" s="33">
        <f t="shared" si="161"/>
        <v>0</v>
      </c>
      <c r="W367" s="33">
        <f t="shared" si="161"/>
        <v>0</v>
      </c>
      <c r="X367" s="33">
        <f t="shared" si="161"/>
        <v>0</v>
      </c>
      <c r="Z367" t="str">
        <f>IF(Namedrug1="","Drug 1",Namedrug1)</f>
        <v>Drug 1</v>
      </c>
      <c r="AA367" s="33">
        <f t="shared" si="167"/>
        <v>0</v>
      </c>
      <c r="AB367" s="33">
        <f t="shared" si="162"/>
        <v>0</v>
      </c>
      <c r="AC367" s="33">
        <f t="shared" si="163"/>
        <v>0</v>
      </c>
      <c r="AD367" s="33">
        <f t="shared" si="164"/>
        <v>0</v>
      </c>
      <c r="AE367" s="33">
        <f t="shared" si="165"/>
        <v>0</v>
      </c>
      <c r="AF367" s="33">
        <f t="shared" si="166"/>
        <v>0</v>
      </c>
    </row>
    <row r="368" spans="10:33" x14ac:dyDescent="0.35">
      <c r="J368" t="str">
        <f>IF(Namedrug2="","Drug 2",Namedrug2)</f>
        <v>Drug 2</v>
      </c>
      <c r="K368" s="33">
        <f t="shared" si="160"/>
        <v>0</v>
      </c>
      <c r="L368" s="33">
        <f t="shared" si="160"/>
        <v>0</v>
      </c>
      <c r="M368" s="33">
        <f t="shared" si="160"/>
        <v>0</v>
      </c>
      <c r="N368" s="33">
        <f t="shared" si="160"/>
        <v>0</v>
      </c>
      <c r="O368" s="33">
        <f t="shared" si="160"/>
        <v>0</v>
      </c>
      <c r="P368" s="33">
        <f t="shared" si="160"/>
        <v>0</v>
      </c>
      <c r="R368" t="str">
        <f>IF(Namedrug2="","Drug 2",Namedrug2)</f>
        <v>Drug 2</v>
      </c>
      <c r="S368" s="33">
        <f t="shared" si="161"/>
        <v>0</v>
      </c>
      <c r="T368" s="33">
        <f t="shared" si="161"/>
        <v>0</v>
      </c>
      <c r="U368" s="33">
        <f t="shared" si="161"/>
        <v>0</v>
      </c>
      <c r="V368" s="33">
        <f t="shared" si="161"/>
        <v>0</v>
      </c>
      <c r="W368" s="33">
        <f t="shared" si="161"/>
        <v>0</v>
      </c>
      <c r="X368" s="33">
        <f t="shared" si="161"/>
        <v>0</v>
      </c>
      <c r="Z368" t="str">
        <f>IF(Namedrug2="","Drug 2",Namedrug2)</f>
        <v>Drug 2</v>
      </c>
      <c r="AA368" s="33">
        <f t="shared" si="167"/>
        <v>0</v>
      </c>
      <c r="AB368" s="33">
        <f t="shared" si="162"/>
        <v>0</v>
      </c>
      <c r="AC368" s="33">
        <f t="shared" si="163"/>
        <v>0</v>
      </c>
      <c r="AD368" s="33">
        <f t="shared" si="164"/>
        <v>0</v>
      </c>
      <c r="AE368" s="33">
        <f t="shared" si="165"/>
        <v>0</v>
      </c>
      <c r="AF368" s="33">
        <f t="shared" si="166"/>
        <v>0</v>
      </c>
    </row>
    <row r="369" spans="10:32" x14ac:dyDescent="0.35">
      <c r="J369" t="str">
        <f>IF(Namedrug3="","Drug 3",Namedrug3)</f>
        <v>Drug 3</v>
      </c>
      <c r="K369" s="33">
        <f t="shared" si="160"/>
        <v>0</v>
      </c>
      <c r="L369" s="33">
        <f t="shared" si="160"/>
        <v>0</v>
      </c>
      <c r="M369" s="33">
        <f t="shared" si="160"/>
        <v>0</v>
      </c>
      <c r="N369" s="33">
        <f t="shared" si="160"/>
        <v>0</v>
      </c>
      <c r="O369" s="33">
        <f t="shared" si="160"/>
        <v>0</v>
      </c>
      <c r="P369" s="33">
        <f t="shared" si="160"/>
        <v>0</v>
      </c>
      <c r="R369" t="str">
        <f>IF(Namedrug3="","Drug 3",Namedrug3)</f>
        <v>Drug 3</v>
      </c>
      <c r="S369" s="33">
        <f t="shared" si="161"/>
        <v>0</v>
      </c>
      <c r="T369" s="33">
        <f t="shared" si="161"/>
        <v>0</v>
      </c>
      <c r="U369" s="33">
        <f t="shared" si="161"/>
        <v>0</v>
      </c>
      <c r="V369" s="33">
        <f t="shared" si="161"/>
        <v>0</v>
      </c>
      <c r="W369" s="33">
        <f t="shared" si="161"/>
        <v>0</v>
      </c>
      <c r="X369" s="33">
        <f t="shared" si="161"/>
        <v>0</v>
      </c>
      <c r="Z369" t="str">
        <f>IF(Namedrug3="","Drug 3",Namedrug3)</f>
        <v>Drug 3</v>
      </c>
      <c r="AA369" s="33">
        <f t="shared" si="167"/>
        <v>0</v>
      </c>
      <c r="AB369" s="33">
        <f t="shared" si="162"/>
        <v>0</v>
      </c>
      <c r="AC369" s="33">
        <f t="shared" si="163"/>
        <v>0</v>
      </c>
      <c r="AD369" s="33">
        <f t="shared" si="164"/>
        <v>0</v>
      </c>
      <c r="AE369" s="33">
        <f t="shared" si="165"/>
        <v>0</v>
      </c>
      <c r="AF369" s="33">
        <f t="shared" si="166"/>
        <v>0</v>
      </c>
    </row>
    <row r="370" spans="10:32" x14ac:dyDescent="0.35">
      <c r="J370" t="str">
        <f>IF(Namedrug4="","Drug 4",Namedrug4)</f>
        <v>Drug 4</v>
      </c>
      <c r="K370" s="33">
        <f t="shared" si="160"/>
        <v>0</v>
      </c>
      <c r="L370" s="33">
        <f t="shared" si="160"/>
        <v>0</v>
      </c>
      <c r="M370" s="33">
        <f t="shared" si="160"/>
        <v>0</v>
      </c>
      <c r="N370" s="33">
        <f t="shared" si="160"/>
        <v>0</v>
      </c>
      <c r="O370" s="33">
        <f t="shared" si="160"/>
        <v>0</v>
      </c>
      <c r="P370" s="33">
        <f t="shared" si="160"/>
        <v>0</v>
      </c>
      <c r="R370" t="str">
        <f>IF(Namedrug4="","Drug 4",Namedrug4)</f>
        <v>Drug 4</v>
      </c>
      <c r="S370" s="33">
        <f t="shared" si="161"/>
        <v>0</v>
      </c>
      <c r="T370" s="33">
        <f t="shared" si="161"/>
        <v>0</v>
      </c>
      <c r="U370" s="33">
        <f t="shared" si="161"/>
        <v>0</v>
      </c>
      <c r="V370" s="33">
        <f t="shared" si="161"/>
        <v>0</v>
      </c>
      <c r="W370" s="33">
        <f t="shared" si="161"/>
        <v>0</v>
      </c>
      <c r="X370" s="33">
        <f t="shared" si="161"/>
        <v>0</v>
      </c>
      <c r="Z370" t="str">
        <f>IF(Namedrug4="","Drug 4",Namedrug4)</f>
        <v>Drug 4</v>
      </c>
      <c r="AA370" s="33">
        <f t="shared" si="167"/>
        <v>0</v>
      </c>
      <c r="AB370" s="33">
        <f t="shared" si="162"/>
        <v>0</v>
      </c>
      <c r="AC370" s="33">
        <f t="shared" si="163"/>
        <v>0</v>
      </c>
      <c r="AD370" s="33">
        <f t="shared" si="164"/>
        <v>0</v>
      </c>
      <c r="AE370" s="33">
        <f t="shared" si="165"/>
        <v>0</v>
      </c>
      <c r="AF370" s="33">
        <f t="shared" si="166"/>
        <v>0</v>
      </c>
    </row>
    <row r="371" spans="10:32" x14ac:dyDescent="0.35">
      <c r="J371" t="str">
        <f>IF(Namedrug5="","Drug 5",Namedrug5)</f>
        <v>Drug 5</v>
      </c>
      <c r="K371" s="33">
        <f t="shared" si="160"/>
        <v>0</v>
      </c>
      <c r="L371" s="33">
        <f t="shared" si="160"/>
        <v>0</v>
      </c>
      <c r="M371" s="33">
        <f t="shared" si="160"/>
        <v>0</v>
      </c>
      <c r="N371" s="33">
        <f t="shared" si="160"/>
        <v>0</v>
      </c>
      <c r="O371" s="33">
        <f t="shared" si="160"/>
        <v>0</v>
      </c>
      <c r="P371" s="33">
        <f t="shared" si="160"/>
        <v>0</v>
      </c>
      <c r="R371" t="str">
        <f>IF(Namedrug5="","Drug 5",Namedrug5)</f>
        <v>Drug 5</v>
      </c>
      <c r="S371" s="33">
        <f t="shared" si="161"/>
        <v>0</v>
      </c>
      <c r="T371" s="33">
        <f t="shared" si="161"/>
        <v>0</v>
      </c>
      <c r="U371" s="33">
        <f t="shared" si="161"/>
        <v>0</v>
      </c>
      <c r="V371" s="33">
        <f t="shared" si="161"/>
        <v>0</v>
      </c>
      <c r="W371" s="33">
        <f t="shared" si="161"/>
        <v>0</v>
      </c>
      <c r="X371" s="33">
        <f t="shared" si="161"/>
        <v>0</v>
      </c>
      <c r="Z371" t="str">
        <f>IF(Namedrug5="","Drug 5",Namedrug5)</f>
        <v>Drug 5</v>
      </c>
      <c r="AA371" s="33">
        <f t="shared" si="167"/>
        <v>0</v>
      </c>
      <c r="AB371" s="33">
        <f t="shared" si="162"/>
        <v>0</v>
      </c>
      <c r="AC371" s="33">
        <f t="shared" si="163"/>
        <v>0</v>
      </c>
      <c r="AD371" s="33">
        <f t="shared" si="164"/>
        <v>0</v>
      </c>
      <c r="AE371" s="33">
        <f t="shared" si="165"/>
        <v>0</v>
      </c>
      <c r="AF371" s="33">
        <f t="shared" si="166"/>
        <v>0</v>
      </c>
    </row>
    <row r="372" spans="10:32" x14ac:dyDescent="0.35">
      <c r="J372" t="str">
        <f>IF(Namedrug6="","Drug 6",Namedrug6)</f>
        <v>Drug 6</v>
      </c>
      <c r="K372" s="33">
        <f t="shared" si="160"/>
        <v>0</v>
      </c>
      <c r="L372" s="33">
        <f t="shared" si="160"/>
        <v>0</v>
      </c>
      <c r="M372" s="33">
        <f t="shared" si="160"/>
        <v>0</v>
      </c>
      <c r="N372" s="33">
        <f t="shared" si="160"/>
        <v>0</v>
      </c>
      <c r="O372" s="33">
        <f t="shared" si="160"/>
        <v>0</v>
      </c>
      <c r="P372" s="33">
        <f t="shared" si="160"/>
        <v>0</v>
      </c>
      <c r="R372" t="str">
        <f>IF(Namedrug6="","Drug 6",Namedrug6)</f>
        <v>Drug 6</v>
      </c>
      <c r="S372" s="33">
        <f t="shared" si="161"/>
        <v>0</v>
      </c>
      <c r="T372" s="33">
        <f t="shared" si="161"/>
        <v>0</v>
      </c>
      <c r="U372" s="33">
        <f t="shared" si="161"/>
        <v>0</v>
      </c>
      <c r="V372" s="33">
        <f t="shared" si="161"/>
        <v>0</v>
      </c>
      <c r="W372" s="33">
        <f t="shared" si="161"/>
        <v>0</v>
      </c>
      <c r="X372" s="33">
        <f t="shared" si="161"/>
        <v>0</v>
      </c>
      <c r="Z372" t="str">
        <f>IF(Namedrug6="","Drug 6",Namedrug6)</f>
        <v>Drug 6</v>
      </c>
      <c r="AA372" s="33">
        <f t="shared" si="167"/>
        <v>0</v>
      </c>
      <c r="AB372" s="33">
        <f t="shared" si="162"/>
        <v>0</v>
      </c>
      <c r="AC372" s="33">
        <f t="shared" si="163"/>
        <v>0</v>
      </c>
      <c r="AD372" s="33">
        <f t="shared" si="164"/>
        <v>0</v>
      </c>
      <c r="AE372" s="33">
        <f t="shared" si="165"/>
        <v>0</v>
      </c>
      <c r="AF372" s="33">
        <f t="shared" si="166"/>
        <v>0</v>
      </c>
    </row>
    <row r="373" spans="10:32" x14ac:dyDescent="0.35">
      <c r="J373" t="str">
        <f>IF(Namedrug7="","Drug 7",Namedrug7)</f>
        <v>Drug 7</v>
      </c>
      <c r="K373" s="33">
        <f t="shared" si="160"/>
        <v>0</v>
      </c>
      <c r="L373" s="33">
        <f t="shared" si="160"/>
        <v>0</v>
      </c>
      <c r="M373" s="33">
        <f t="shared" si="160"/>
        <v>0</v>
      </c>
      <c r="N373" s="33">
        <f t="shared" si="160"/>
        <v>0</v>
      </c>
      <c r="O373" s="33">
        <f t="shared" si="160"/>
        <v>0</v>
      </c>
      <c r="P373" s="33">
        <f t="shared" si="160"/>
        <v>0</v>
      </c>
      <c r="R373" t="str">
        <f>IF(Namedrug7="","Drug 7",Namedrug7)</f>
        <v>Drug 7</v>
      </c>
      <c r="S373" s="33">
        <f t="shared" si="161"/>
        <v>0</v>
      </c>
      <c r="T373" s="33">
        <f t="shared" si="161"/>
        <v>0</v>
      </c>
      <c r="U373" s="33">
        <f t="shared" si="161"/>
        <v>0</v>
      </c>
      <c r="V373" s="33">
        <f t="shared" si="161"/>
        <v>0</v>
      </c>
      <c r="W373" s="33">
        <f t="shared" si="161"/>
        <v>0</v>
      </c>
      <c r="X373" s="33">
        <f t="shared" si="161"/>
        <v>0</v>
      </c>
      <c r="Z373" t="str">
        <f>IF(Namedrug7="","Drug 7",Namedrug7)</f>
        <v>Drug 7</v>
      </c>
      <c r="AA373" s="33">
        <f t="shared" si="167"/>
        <v>0</v>
      </c>
      <c r="AB373" s="33">
        <f t="shared" si="162"/>
        <v>0</v>
      </c>
      <c r="AC373" s="33">
        <f t="shared" si="163"/>
        <v>0</v>
      </c>
      <c r="AD373" s="33">
        <f t="shared" si="164"/>
        <v>0</v>
      </c>
      <c r="AE373" s="33">
        <f t="shared" si="165"/>
        <v>0</v>
      </c>
      <c r="AF373" s="33">
        <f t="shared" si="166"/>
        <v>0</v>
      </c>
    </row>
    <row r="374" spans="10:32" x14ac:dyDescent="0.35">
      <c r="J374" t="str">
        <f>IF(Namedrug8="","Drug 8",Namedrug8)</f>
        <v>Drug 8</v>
      </c>
      <c r="K374" s="33">
        <f t="shared" si="160"/>
        <v>0</v>
      </c>
      <c r="L374" s="33">
        <f t="shared" si="160"/>
        <v>0</v>
      </c>
      <c r="M374" s="33">
        <f t="shared" si="160"/>
        <v>0</v>
      </c>
      <c r="N374" s="33">
        <f t="shared" si="160"/>
        <v>0</v>
      </c>
      <c r="O374" s="33">
        <f t="shared" si="160"/>
        <v>0</v>
      </c>
      <c r="P374" s="33">
        <f t="shared" si="160"/>
        <v>0</v>
      </c>
      <c r="R374" t="str">
        <f>IF(Namedrug8="","Drug 8",Namedrug8)</f>
        <v>Drug 8</v>
      </c>
      <c r="S374" s="33">
        <f t="shared" si="161"/>
        <v>0</v>
      </c>
      <c r="T374" s="33">
        <f t="shared" si="161"/>
        <v>0</v>
      </c>
      <c r="U374" s="33">
        <f t="shared" si="161"/>
        <v>0</v>
      </c>
      <c r="V374" s="33">
        <f t="shared" si="161"/>
        <v>0</v>
      </c>
      <c r="W374" s="33">
        <f t="shared" si="161"/>
        <v>0</v>
      </c>
      <c r="X374" s="33">
        <f t="shared" si="161"/>
        <v>0</v>
      </c>
      <c r="Z374" t="str">
        <f>IF(Namedrug8="","Drug 8",Namedrug8)</f>
        <v>Drug 8</v>
      </c>
      <c r="AA374" s="33">
        <f t="shared" si="167"/>
        <v>0</v>
      </c>
      <c r="AB374" s="33">
        <f t="shared" si="162"/>
        <v>0</v>
      </c>
      <c r="AC374" s="33">
        <f t="shared" si="163"/>
        <v>0</v>
      </c>
      <c r="AD374" s="33">
        <f t="shared" si="164"/>
        <v>0</v>
      </c>
      <c r="AE374" s="33">
        <f t="shared" si="165"/>
        <v>0</v>
      </c>
      <c r="AF374" s="33">
        <f t="shared" si="166"/>
        <v>0</v>
      </c>
    </row>
    <row r="375" spans="10:32" x14ac:dyDescent="0.35">
      <c r="J375" t="str">
        <f>IF(Namedrug9="","Drug 9",Namedrug9)</f>
        <v>Drug 9</v>
      </c>
      <c r="K375" s="33">
        <f t="shared" si="160"/>
        <v>0</v>
      </c>
      <c r="L375" s="33">
        <f t="shared" si="160"/>
        <v>0</v>
      </c>
      <c r="M375" s="33">
        <f t="shared" si="160"/>
        <v>0</v>
      </c>
      <c r="N375" s="33">
        <f t="shared" si="160"/>
        <v>0</v>
      </c>
      <c r="O375" s="33">
        <f t="shared" si="160"/>
        <v>0</v>
      </c>
      <c r="P375" s="33">
        <f t="shared" si="160"/>
        <v>0</v>
      </c>
      <c r="R375" t="str">
        <f>IF(Namedrug9="","Drug 9",Namedrug9)</f>
        <v>Drug 9</v>
      </c>
      <c r="S375" s="33">
        <f t="shared" si="161"/>
        <v>0</v>
      </c>
      <c r="T375" s="33">
        <f t="shared" si="161"/>
        <v>0</v>
      </c>
      <c r="U375" s="33">
        <f t="shared" si="161"/>
        <v>0</v>
      </c>
      <c r="V375" s="33">
        <f t="shared" si="161"/>
        <v>0</v>
      </c>
      <c r="W375" s="33">
        <f t="shared" si="161"/>
        <v>0</v>
      </c>
      <c r="X375" s="33">
        <f t="shared" si="161"/>
        <v>0</v>
      </c>
      <c r="Z375" t="str">
        <f>IF(Namedrug9="","Drug 9",Namedrug9)</f>
        <v>Drug 9</v>
      </c>
      <c r="AA375" s="33">
        <f t="shared" si="167"/>
        <v>0</v>
      </c>
      <c r="AB375" s="33">
        <f t="shared" si="162"/>
        <v>0</v>
      </c>
      <c r="AC375" s="33">
        <f t="shared" si="163"/>
        <v>0</v>
      </c>
      <c r="AD375" s="33">
        <f t="shared" si="164"/>
        <v>0</v>
      </c>
      <c r="AE375" s="33">
        <f t="shared" si="165"/>
        <v>0</v>
      </c>
      <c r="AF375" s="33">
        <f t="shared" si="166"/>
        <v>0</v>
      </c>
    </row>
    <row r="376" spans="10:32" x14ac:dyDescent="0.35">
      <c r="J376" t="str">
        <f>IF(Namedrug10="","Drug 10",Namedrug10)</f>
        <v>Drug 10</v>
      </c>
      <c r="K376" s="33">
        <f t="shared" si="160"/>
        <v>0</v>
      </c>
      <c r="L376" s="33">
        <f t="shared" si="160"/>
        <v>0</v>
      </c>
      <c r="M376" s="33">
        <f t="shared" si="160"/>
        <v>0</v>
      </c>
      <c r="N376" s="33">
        <f t="shared" si="160"/>
        <v>0</v>
      </c>
      <c r="O376" s="33">
        <f t="shared" si="160"/>
        <v>0</v>
      </c>
      <c r="P376" s="33">
        <f t="shared" si="160"/>
        <v>0</v>
      </c>
      <c r="R376" t="str">
        <f>IF(Namedrug10="","Drug 10",Namedrug10)</f>
        <v>Drug 10</v>
      </c>
      <c r="S376" s="33">
        <f t="shared" si="161"/>
        <v>0</v>
      </c>
      <c r="T376" s="33">
        <f t="shared" si="161"/>
        <v>0</v>
      </c>
      <c r="U376" s="33">
        <f t="shared" si="161"/>
        <v>0</v>
      </c>
      <c r="V376" s="33">
        <f t="shared" si="161"/>
        <v>0</v>
      </c>
      <c r="W376" s="33">
        <f t="shared" si="161"/>
        <v>0</v>
      </c>
      <c r="X376" s="33">
        <f t="shared" si="161"/>
        <v>0</v>
      </c>
      <c r="Z376" t="str">
        <f>IF(Namedrug10="","Drug 10",Namedrug10)</f>
        <v>Drug 10</v>
      </c>
      <c r="AA376" s="33">
        <f t="shared" si="167"/>
        <v>0</v>
      </c>
      <c r="AB376" s="33">
        <f t="shared" si="162"/>
        <v>0</v>
      </c>
      <c r="AC376" s="33">
        <f t="shared" si="163"/>
        <v>0</v>
      </c>
      <c r="AD376" s="33">
        <f t="shared" si="164"/>
        <v>0</v>
      </c>
      <c r="AE376" s="33">
        <f t="shared" si="165"/>
        <v>0</v>
      </c>
      <c r="AF376" s="33">
        <f t="shared" si="166"/>
        <v>0</v>
      </c>
    </row>
    <row r="377" spans="10:32" x14ac:dyDescent="0.35">
      <c r="J377" s="1" t="s">
        <v>74</v>
      </c>
      <c r="K377" s="32">
        <f>SUM(K365:K376)</f>
        <v>0</v>
      </c>
      <c r="L377" s="32">
        <f t="shared" ref="L377:P377" si="168">SUM(L365:L376)</f>
        <v>0</v>
      </c>
      <c r="M377" s="32">
        <f t="shared" si="168"/>
        <v>0</v>
      </c>
      <c r="N377" s="32">
        <f t="shared" si="168"/>
        <v>0</v>
      </c>
      <c r="O377" s="32">
        <f t="shared" si="168"/>
        <v>0</v>
      </c>
      <c r="P377" s="32">
        <f t="shared" si="168"/>
        <v>0</v>
      </c>
      <c r="R377" s="1" t="s">
        <v>74</v>
      </c>
      <c r="S377" s="32">
        <f>SUM(S365:S376)</f>
        <v>0</v>
      </c>
      <c r="T377" s="32">
        <f t="shared" ref="T377:X377" si="169">SUM(T365:T376)</f>
        <v>0</v>
      </c>
      <c r="U377" s="32">
        <f t="shared" si="169"/>
        <v>0</v>
      </c>
      <c r="V377" s="32">
        <f t="shared" si="169"/>
        <v>0</v>
      </c>
      <c r="W377" s="32">
        <f t="shared" si="169"/>
        <v>0</v>
      </c>
      <c r="X377" s="32">
        <f t="shared" si="169"/>
        <v>0</v>
      </c>
      <c r="Z377" s="1" t="s">
        <v>74</v>
      </c>
      <c r="AA377" s="32">
        <f>SUM(AA365:AA376)</f>
        <v>0</v>
      </c>
      <c r="AB377" s="32">
        <f t="shared" ref="AB377:AF377" si="170">SUM(AB365:AB376)</f>
        <v>0</v>
      </c>
      <c r="AC377" s="32">
        <f t="shared" si="170"/>
        <v>0</v>
      </c>
      <c r="AD377" s="32">
        <f t="shared" si="170"/>
        <v>0</v>
      </c>
      <c r="AE377" s="32">
        <f t="shared" si="170"/>
        <v>0</v>
      </c>
      <c r="AF377" s="32">
        <f t="shared" si="170"/>
        <v>0</v>
      </c>
    </row>
    <row r="378" spans="10:32" x14ac:dyDescent="0.35">
      <c r="J378" s="2" t="s">
        <v>272</v>
      </c>
      <c r="K378" s="98">
        <f t="shared" ref="K378:P378" si="171">IF(Switch_Prev_Incidence="Prevalence",K140,K302)</f>
        <v>0</v>
      </c>
      <c r="L378" s="98">
        <f t="shared" si="171"/>
        <v>0</v>
      </c>
      <c r="M378" s="98">
        <f t="shared" si="171"/>
        <v>0</v>
      </c>
      <c r="N378" s="98">
        <f t="shared" si="171"/>
        <v>0</v>
      </c>
      <c r="O378" s="98">
        <f t="shared" si="171"/>
        <v>0</v>
      </c>
      <c r="P378" s="98">
        <f t="shared" si="171"/>
        <v>0</v>
      </c>
      <c r="S378" s="98">
        <f t="shared" ref="S378:X378" si="172">IF(Switch_Prev_Incidence="Prevalence",S140,S302)</f>
        <v>0</v>
      </c>
      <c r="T378" s="98">
        <f t="shared" si="172"/>
        <v>0</v>
      </c>
      <c r="U378" s="98">
        <f t="shared" si="172"/>
        <v>0</v>
      </c>
      <c r="V378" s="98">
        <f t="shared" si="172"/>
        <v>0</v>
      </c>
      <c r="W378" s="98">
        <f t="shared" si="172"/>
        <v>0</v>
      </c>
      <c r="X378" s="98">
        <f t="shared" si="172"/>
        <v>0</v>
      </c>
      <c r="AA378" s="98">
        <f t="shared" ref="AA378:AF378" si="173">IF(Switch_Prev_Incidence="Prevalence",AA140,AA302)</f>
        <v>0</v>
      </c>
      <c r="AB378" s="98">
        <f t="shared" si="173"/>
        <v>0</v>
      </c>
      <c r="AC378" s="98">
        <f t="shared" si="173"/>
        <v>0</v>
      </c>
      <c r="AD378" s="98">
        <f t="shared" si="173"/>
        <v>0</v>
      </c>
      <c r="AE378" s="98">
        <f t="shared" si="173"/>
        <v>0</v>
      </c>
      <c r="AF378" s="98">
        <f t="shared" si="173"/>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74">IF(Switch_Prev_Incidence="Prevalence",K145,K307)</f>
        <v>0</v>
      </c>
      <c r="L382" s="33">
        <f t="shared" si="174"/>
        <v>0</v>
      </c>
      <c r="M382" s="33">
        <f t="shared" si="174"/>
        <v>0</v>
      </c>
      <c r="N382" s="33">
        <f t="shared" si="174"/>
        <v>0</v>
      </c>
      <c r="O382" s="33">
        <f t="shared" si="174"/>
        <v>0</v>
      </c>
      <c r="P382" s="33">
        <f t="shared" si="174"/>
        <v>0</v>
      </c>
      <c r="R382" t="str">
        <f>IF(Name_DUR="","Drug Under Review",Name_DUR)</f>
        <v>Drug Under Review</v>
      </c>
      <c r="S382" s="33">
        <f t="shared" ref="S382:X393" si="175">IF(Switch_Prev_Incidence="Prevalence",S145,S307)</f>
        <v>0</v>
      </c>
      <c r="T382" s="33">
        <f t="shared" si="175"/>
        <v>0</v>
      </c>
      <c r="U382" s="33">
        <f t="shared" si="175"/>
        <v>0</v>
      </c>
      <c r="V382" s="33">
        <f t="shared" si="175"/>
        <v>0</v>
      </c>
      <c r="W382" s="33">
        <f t="shared" si="175"/>
        <v>0</v>
      </c>
      <c r="X382" s="33">
        <f t="shared" si="175"/>
        <v>0</v>
      </c>
      <c r="Z382" t="str">
        <f>IF(Name_DUR="","Drug Under Review",Name_DUR)</f>
        <v>Drug Under Review</v>
      </c>
      <c r="AA382" s="33">
        <f>S382-K382</f>
        <v>0</v>
      </c>
      <c r="AB382" s="33">
        <f t="shared" ref="AB382:AB393" si="176">T382-L382</f>
        <v>0</v>
      </c>
      <c r="AC382" s="33">
        <f t="shared" ref="AC382:AC393" si="177">U382-M382</f>
        <v>0</v>
      </c>
      <c r="AD382" s="33">
        <f t="shared" ref="AD382:AD393" si="178">V382-N382</f>
        <v>0</v>
      </c>
      <c r="AE382" s="33">
        <f t="shared" ref="AE382:AE393" si="179">W382-O382</f>
        <v>0</v>
      </c>
      <c r="AF382" s="33">
        <f t="shared" ref="AF382:AF393" si="180">X382-P382</f>
        <v>0</v>
      </c>
    </row>
    <row r="383" spans="10:32" x14ac:dyDescent="0.35">
      <c r="J383" t="s">
        <v>151</v>
      </c>
      <c r="K383" s="33">
        <f t="shared" si="174"/>
        <v>0</v>
      </c>
      <c r="L383" s="33">
        <f t="shared" si="174"/>
        <v>0</v>
      </c>
      <c r="M383" s="33">
        <f t="shared" si="174"/>
        <v>0</v>
      </c>
      <c r="N383" s="33">
        <f t="shared" si="174"/>
        <v>0</v>
      </c>
      <c r="O383" s="33">
        <f t="shared" si="174"/>
        <v>0</v>
      </c>
      <c r="P383" s="33">
        <f t="shared" si="174"/>
        <v>0</v>
      </c>
      <c r="R383" t="s">
        <v>151</v>
      </c>
      <c r="S383" s="33">
        <f t="shared" si="175"/>
        <v>0</v>
      </c>
      <c r="T383" s="33">
        <f t="shared" si="175"/>
        <v>0</v>
      </c>
      <c r="U383" s="33">
        <f t="shared" si="175"/>
        <v>0</v>
      </c>
      <c r="V383" s="33">
        <f t="shared" si="175"/>
        <v>0</v>
      </c>
      <c r="W383" s="33">
        <f t="shared" si="175"/>
        <v>0</v>
      </c>
      <c r="X383" s="33">
        <f t="shared" si="175"/>
        <v>0</v>
      </c>
      <c r="Z383" t="s">
        <v>151</v>
      </c>
      <c r="AA383" s="33">
        <f t="shared" ref="AA383:AA393" si="181">S383-K383</f>
        <v>0</v>
      </c>
      <c r="AB383" s="33">
        <f t="shared" si="176"/>
        <v>0</v>
      </c>
      <c r="AC383" s="33">
        <f t="shared" si="177"/>
        <v>0</v>
      </c>
      <c r="AD383" s="33">
        <f t="shared" si="178"/>
        <v>0</v>
      </c>
      <c r="AE383" s="33">
        <f t="shared" si="179"/>
        <v>0</v>
      </c>
      <c r="AF383" s="33">
        <f t="shared" si="180"/>
        <v>0</v>
      </c>
    </row>
    <row r="384" spans="10:32" x14ac:dyDescent="0.35">
      <c r="J384" t="str">
        <f>IF(Namedrug1="","Drug 1",Namedrug1)</f>
        <v>Drug 1</v>
      </c>
      <c r="K384" s="33">
        <f t="shared" si="174"/>
        <v>0</v>
      </c>
      <c r="L384" s="33">
        <f t="shared" si="174"/>
        <v>0</v>
      </c>
      <c r="M384" s="33">
        <f t="shared" si="174"/>
        <v>0</v>
      </c>
      <c r="N384" s="33">
        <f t="shared" si="174"/>
        <v>0</v>
      </c>
      <c r="O384" s="33">
        <f t="shared" si="174"/>
        <v>0</v>
      </c>
      <c r="P384" s="33">
        <f t="shared" si="174"/>
        <v>0</v>
      </c>
      <c r="R384" t="str">
        <f>IF(Namedrug1="","Drug 1",Namedrug1)</f>
        <v>Drug 1</v>
      </c>
      <c r="S384" s="33">
        <f t="shared" si="175"/>
        <v>0</v>
      </c>
      <c r="T384" s="33">
        <f t="shared" si="175"/>
        <v>0</v>
      </c>
      <c r="U384" s="33">
        <f t="shared" si="175"/>
        <v>0</v>
      </c>
      <c r="V384" s="33">
        <f t="shared" si="175"/>
        <v>0</v>
      </c>
      <c r="W384" s="33">
        <f t="shared" si="175"/>
        <v>0</v>
      </c>
      <c r="X384" s="33">
        <f t="shared" si="175"/>
        <v>0</v>
      </c>
      <c r="Z384" t="str">
        <f>IF(Namedrug1="","Drug 1",Namedrug1)</f>
        <v>Drug 1</v>
      </c>
      <c r="AA384" s="33">
        <f t="shared" si="181"/>
        <v>0</v>
      </c>
      <c r="AB384" s="33">
        <f t="shared" si="176"/>
        <v>0</v>
      </c>
      <c r="AC384" s="33">
        <f t="shared" si="177"/>
        <v>0</v>
      </c>
      <c r="AD384" s="33">
        <f t="shared" si="178"/>
        <v>0</v>
      </c>
      <c r="AE384" s="33">
        <f t="shared" si="179"/>
        <v>0</v>
      </c>
      <c r="AF384" s="33">
        <f t="shared" si="180"/>
        <v>0</v>
      </c>
    </row>
    <row r="385" spans="10:32" x14ac:dyDescent="0.35">
      <c r="J385" t="str">
        <f>IF(Namedrug2="","Drug 2",Namedrug2)</f>
        <v>Drug 2</v>
      </c>
      <c r="K385" s="33">
        <f t="shared" si="174"/>
        <v>0</v>
      </c>
      <c r="L385" s="33">
        <f t="shared" si="174"/>
        <v>0</v>
      </c>
      <c r="M385" s="33">
        <f t="shared" si="174"/>
        <v>0</v>
      </c>
      <c r="N385" s="33">
        <f t="shared" si="174"/>
        <v>0</v>
      </c>
      <c r="O385" s="33">
        <f t="shared" si="174"/>
        <v>0</v>
      </c>
      <c r="P385" s="33">
        <f t="shared" si="174"/>
        <v>0</v>
      </c>
      <c r="R385" t="str">
        <f>IF(Namedrug2="","Drug 2",Namedrug2)</f>
        <v>Drug 2</v>
      </c>
      <c r="S385" s="33">
        <f t="shared" si="175"/>
        <v>0</v>
      </c>
      <c r="T385" s="33">
        <f t="shared" si="175"/>
        <v>0</v>
      </c>
      <c r="U385" s="33">
        <f t="shared" si="175"/>
        <v>0</v>
      </c>
      <c r="V385" s="33">
        <f t="shared" si="175"/>
        <v>0</v>
      </c>
      <c r="W385" s="33">
        <f t="shared" si="175"/>
        <v>0</v>
      </c>
      <c r="X385" s="33">
        <f t="shared" si="175"/>
        <v>0</v>
      </c>
      <c r="Z385" t="str">
        <f>IF(Namedrug2="","Drug 2",Namedrug2)</f>
        <v>Drug 2</v>
      </c>
      <c r="AA385" s="33">
        <f t="shared" si="181"/>
        <v>0</v>
      </c>
      <c r="AB385" s="33">
        <f t="shared" si="176"/>
        <v>0</v>
      </c>
      <c r="AC385" s="33">
        <f t="shared" si="177"/>
        <v>0</v>
      </c>
      <c r="AD385" s="33">
        <f t="shared" si="178"/>
        <v>0</v>
      </c>
      <c r="AE385" s="33">
        <f t="shared" si="179"/>
        <v>0</v>
      </c>
      <c r="AF385" s="33">
        <f t="shared" si="180"/>
        <v>0</v>
      </c>
    </row>
    <row r="386" spans="10:32" x14ac:dyDescent="0.35">
      <c r="J386" t="str">
        <f>IF(Namedrug3="","Drug 3",Namedrug3)</f>
        <v>Drug 3</v>
      </c>
      <c r="K386" s="33">
        <f t="shared" si="174"/>
        <v>0</v>
      </c>
      <c r="L386" s="33">
        <f t="shared" si="174"/>
        <v>0</v>
      </c>
      <c r="M386" s="33">
        <f t="shared" si="174"/>
        <v>0</v>
      </c>
      <c r="N386" s="33">
        <f t="shared" si="174"/>
        <v>0</v>
      </c>
      <c r="O386" s="33">
        <f t="shared" si="174"/>
        <v>0</v>
      </c>
      <c r="P386" s="33">
        <f t="shared" si="174"/>
        <v>0</v>
      </c>
      <c r="R386" t="str">
        <f>IF(Namedrug3="","Drug 3",Namedrug3)</f>
        <v>Drug 3</v>
      </c>
      <c r="S386" s="33">
        <f t="shared" si="175"/>
        <v>0</v>
      </c>
      <c r="T386" s="33">
        <f t="shared" si="175"/>
        <v>0</v>
      </c>
      <c r="U386" s="33">
        <f t="shared" si="175"/>
        <v>0</v>
      </c>
      <c r="V386" s="33">
        <f t="shared" si="175"/>
        <v>0</v>
      </c>
      <c r="W386" s="33">
        <f t="shared" si="175"/>
        <v>0</v>
      </c>
      <c r="X386" s="33">
        <f t="shared" si="175"/>
        <v>0</v>
      </c>
      <c r="Z386" t="str">
        <f>IF(Namedrug3="","Drug 3",Namedrug3)</f>
        <v>Drug 3</v>
      </c>
      <c r="AA386" s="33">
        <f t="shared" si="181"/>
        <v>0</v>
      </c>
      <c r="AB386" s="33">
        <f t="shared" si="176"/>
        <v>0</v>
      </c>
      <c r="AC386" s="33">
        <f t="shared" si="177"/>
        <v>0</v>
      </c>
      <c r="AD386" s="33">
        <f t="shared" si="178"/>
        <v>0</v>
      </c>
      <c r="AE386" s="33">
        <f t="shared" si="179"/>
        <v>0</v>
      </c>
      <c r="AF386" s="33">
        <f t="shared" si="180"/>
        <v>0</v>
      </c>
    </row>
    <row r="387" spans="10:32" x14ac:dyDescent="0.35">
      <c r="J387" t="str">
        <f>IF(Namedrug4="","Drug 4",Namedrug4)</f>
        <v>Drug 4</v>
      </c>
      <c r="K387" s="33">
        <f t="shared" si="174"/>
        <v>0</v>
      </c>
      <c r="L387" s="33">
        <f t="shared" si="174"/>
        <v>0</v>
      </c>
      <c r="M387" s="33">
        <f t="shared" si="174"/>
        <v>0</v>
      </c>
      <c r="N387" s="33">
        <f t="shared" si="174"/>
        <v>0</v>
      </c>
      <c r="O387" s="33">
        <f t="shared" si="174"/>
        <v>0</v>
      </c>
      <c r="P387" s="33">
        <f t="shared" si="174"/>
        <v>0</v>
      </c>
      <c r="R387" t="str">
        <f>IF(Namedrug4="","Drug 4",Namedrug4)</f>
        <v>Drug 4</v>
      </c>
      <c r="S387" s="33">
        <f t="shared" si="175"/>
        <v>0</v>
      </c>
      <c r="T387" s="33">
        <f t="shared" si="175"/>
        <v>0</v>
      </c>
      <c r="U387" s="33">
        <f t="shared" si="175"/>
        <v>0</v>
      </c>
      <c r="V387" s="33">
        <f t="shared" si="175"/>
        <v>0</v>
      </c>
      <c r="W387" s="33">
        <f t="shared" si="175"/>
        <v>0</v>
      </c>
      <c r="X387" s="33">
        <f t="shared" si="175"/>
        <v>0</v>
      </c>
      <c r="Z387" t="str">
        <f>IF(Namedrug4="","Drug 4",Namedrug4)</f>
        <v>Drug 4</v>
      </c>
      <c r="AA387" s="33">
        <f t="shared" si="181"/>
        <v>0</v>
      </c>
      <c r="AB387" s="33">
        <f t="shared" si="176"/>
        <v>0</v>
      </c>
      <c r="AC387" s="33">
        <f t="shared" si="177"/>
        <v>0</v>
      </c>
      <c r="AD387" s="33">
        <f t="shared" si="178"/>
        <v>0</v>
      </c>
      <c r="AE387" s="33">
        <f t="shared" si="179"/>
        <v>0</v>
      </c>
      <c r="AF387" s="33">
        <f t="shared" si="180"/>
        <v>0</v>
      </c>
    </row>
    <row r="388" spans="10:32" x14ac:dyDescent="0.35">
      <c r="J388" t="str">
        <f>IF(Namedrug5="","Drug 5",Namedrug5)</f>
        <v>Drug 5</v>
      </c>
      <c r="K388" s="33">
        <f t="shared" si="174"/>
        <v>0</v>
      </c>
      <c r="L388" s="33">
        <f t="shared" si="174"/>
        <v>0</v>
      </c>
      <c r="M388" s="33">
        <f t="shared" si="174"/>
        <v>0</v>
      </c>
      <c r="N388" s="33">
        <f t="shared" si="174"/>
        <v>0</v>
      </c>
      <c r="O388" s="33">
        <f t="shared" si="174"/>
        <v>0</v>
      </c>
      <c r="P388" s="33">
        <f t="shared" si="174"/>
        <v>0</v>
      </c>
      <c r="R388" t="str">
        <f>IF(Namedrug5="","Drug 5",Namedrug5)</f>
        <v>Drug 5</v>
      </c>
      <c r="S388" s="33">
        <f t="shared" si="175"/>
        <v>0</v>
      </c>
      <c r="T388" s="33">
        <f t="shared" si="175"/>
        <v>0</v>
      </c>
      <c r="U388" s="33">
        <f t="shared" si="175"/>
        <v>0</v>
      </c>
      <c r="V388" s="33">
        <f t="shared" si="175"/>
        <v>0</v>
      </c>
      <c r="W388" s="33">
        <f t="shared" si="175"/>
        <v>0</v>
      </c>
      <c r="X388" s="33">
        <f t="shared" si="175"/>
        <v>0</v>
      </c>
      <c r="Z388" t="str">
        <f>IF(Namedrug5="","Drug 5",Namedrug5)</f>
        <v>Drug 5</v>
      </c>
      <c r="AA388" s="33">
        <f t="shared" si="181"/>
        <v>0</v>
      </c>
      <c r="AB388" s="33">
        <f t="shared" si="176"/>
        <v>0</v>
      </c>
      <c r="AC388" s="33">
        <f t="shared" si="177"/>
        <v>0</v>
      </c>
      <c r="AD388" s="33">
        <f t="shared" si="178"/>
        <v>0</v>
      </c>
      <c r="AE388" s="33">
        <f t="shared" si="179"/>
        <v>0</v>
      </c>
      <c r="AF388" s="33">
        <f t="shared" si="180"/>
        <v>0</v>
      </c>
    </row>
    <row r="389" spans="10:32" x14ac:dyDescent="0.35">
      <c r="J389" t="str">
        <f>IF(Namedrug6="","Drug 6",Namedrug6)</f>
        <v>Drug 6</v>
      </c>
      <c r="K389" s="33">
        <f t="shared" si="174"/>
        <v>0</v>
      </c>
      <c r="L389" s="33">
        <f t="shared" si="174"/>
        <v>0</v>
      </c>
      <c r="M389" s="33">
        <f t="shared" si="174"/>
        <v>0</v>
      </c>
      <c r="N389" s="33">
        <f t="shared" si="174"/>
        <v>0</v>
      </c>
      <c r="O389" s="33">
        <f t="shared" si="174"/>
        <v>0</v>
      </c>
      <c r="P389" s="33">
        <f t="shared" si="174"/>
        <v>0</v>
      </c>
      <c r="R389" t="str">
        <f>IF(Namedrug6="","Drug 6",Namedrug6)</f>
        <v>Drug 6</v>
      </c>
      <c r="S389" s="33">
        <f t="shared" si="175"/>
        <v>0</v>
      </c>
      <c r="T389" s="33">
        <f t="shared" si="175"/>
        <v>0</v>
      </c>
      <c r="U389" s="33">
        <f t="shared" si="175"/>
        <v>0</v>
      </c>
      <c r="V389" s="33">
        <f t="shared" si="175"/>
        <v>0</v>
      </c>
      <c r="W389" s="33">
        <f t="shared" si="175"/>
        <v>0</v>
      </c>
      <c r="X389" s="33">
        <f t="shared" si="175"/>
        <v>0</v>
      </c>
      <c r="Z389" t="str">
        <f>IF(Namedrug6="","Drug 6",Namedrug6)</f>
        <v>Drug 6</v>
      </c>
      <c r="AA389" s="33">
        <f t="shared" si="181"/>
        <v>0</v>
      </c>
      <c r="AB389" s="33">
        <f t="shared" si="176"/>
        <v>0</v>
      </c>
      <c r="AC389" s="33">
        <f t="shared" si="177"/>
        <v>0</v>
      </c>
      <c r="AD389" s="33">
        <f t="shared" si="178"/>
        <v>0</v>
      </c>
      <c r="AE389" s="33">
        <f t="shared" si="179"/>
        <v>0</v>
      </c>
      <c r="AF389" s="33">
        <f t="shared" si="180"/>
        <v>0</v>
      </c>
    </row>
    <row r="390" spans="10:32" x14ac:dyDescent="0.35">
      <c r="J390" t="str">
        <f>IF(Namedrug7="","Drug 7",Namedrug7)</f>
        <v>Drug 7</v>
      </c>
      <c r="K390" s="33">
        <f t="shared" si="174"/>
        <v>0</v>
      </c>
      <c r="L390" s="33">
        <f t="shared" si="174"/>
        <v>0</v>
      </c>
      <c r="M390" s="33">
        <f t="shared" si="174"/>
        <v>0</v>
      </c>
      <c r="N390" s="33">
        <f t="shared" si="174"/>
        <v>0</v>
      </c>
      <c r="O390" s="33">
        <f t="shared" si="174"/>
        <v>0</v>
      </c>
      <c r="P390" s="33">
        <f t="shared" si="174"/>
        <v>0</v>
      </c>
      <c r="R390" t="str">
        <f>IF(Namedrug7="","Drug 7",Namedrug7)</f>
        <v>Drug 7</v>
      </c>
      <c r="S390" s="33">
        <f t="shared" si="175"/>
        <v>0</v>
      </c>
      <c r="T390" s="33">
        <f t="shared" si="175"/>
        <v>0</v>
      </c>
      <c r="U390" s="33">
        <f t="shared" si="175"/>
        <v>0</v>
      </c>
      <c r="V390" s="33">
        <f t="shared" si="175"/>
        <v>0</v>
      </c>
      <c r="W390" s="33">
        <f t="shared" si="175"/>
        <v>0</v>
      </c>
      <c r="X390" s="33">
        <f t="shared" si="175"/>
        <v>0</v>
      </c>
      <c r="Z390" t="str">
        <f>IF(Namedrug7="","Drug 7",Namedrug7)</f>
        <v>Drug 7</v>
      </c>
      <c r="AA390" s="33">
        <f t="shared" si="181"/>
        <v>0</v>
      </c>
      <c r="AB390" s="33">
        <f t="shared" si="176"/>
        <v>0</v>
      </c>
      <c r="AC390" s="33">
        <f t="shared" si="177"/>
        <v>0</v>
      </c>
      <c r="AD390" s="33">
        <f t="shared" si="178"/>
        <v>0</v>
      </c>
      <c r="AE390" s="33">
        <f t="shared" si="179"/>
        <v>0</v>
      </c>
      <c r="AF390" s="33">
        <f t="shared" si="180"/>
        <v>0</v>
      </c>
    </row>
    <row r="391" spans="10:32" x14ac:dyDescent="0.35">
      <c r="J391" t="str">
        <f>IF(Namedrug8="","Drug 8",Namedrug8)</f>
        <v>Drug 8</v>
      </c>
      <c r="K391" s="33">
        <f t="shared" si="174"/>
        <v>0</v>
      </c>
      <c r="L391" s="33">
        <f t="shared" si="174"/>
        <v>0</v>
      </c>
      <c r="M391" s="33">
        <f t="shared" si="174"/>
        <v>0</v>
      </c>
      <c r="N391" s="33">
        <f t="shared" si="174"/>
        <v>0</v>
      </c>
      <c r="O391" s="33">
        <f t="shared" si="174"/>
        <v>0</v>
      </c>
      <c r="P391" s="33">
        <f t="shared" si="174"/>
        <v>0</v>
      </c>
      <c r="R391" t="str">
        <f>IF(Namedrug8="","Drug 8",Namedrug8)</f>
        <v>Drug 8</v>
      </c>
      <c r="S391" s="33">
        <f t="shared" si="175"/>
        <v>0</v>
      </c>
      <c r="T391" s="33">
        <f t="shared" si="175"/>
        <v>0</v>
      </c>
      <c r="U391" s="33">
        <f t="shared" si="175"/>
        <v>0</v>
      </c>
      <c r="V391" s="33">
        <f t="shared" si="175"/>
        <v>0</v>
      </c>
      <c r="W391" s="33">
        <f t="shared" si="175"/>
        <v>0</v>
      </c>
      <c r="X391" s="33">
        <f t="shared" si="175"/>
        <v>0</v>
      </c>
      <c r="Z391" t="str">
        <f>IF(Namedrug8="","Drug 8",Namedrug8)</f>
        <v>Drug 8</v>
      </c>
      <c r="AA391" s="33">
        <f t="shared" si="181"/>
        <v>0</v>
      </c>
      <c r="AB391" s="33">
        <f t="shared" si="176"/>
        <v>0</v>
      </c>
      <c r="AC391" s="33">
        <f t="shared" si="177"/>
        <v>0</v>
      </c>
      <c r="AD391" s="33">
        <f t="shared" si="178"/>
        <v>0</v>
      </c>
      <c r="AE391" s="33">
        <f t="shared" si="179"/>
        <v>0</v>
      </c>
      <c r="AF391" s="33">
        <f t="shared" si="180"/>
        <v>0</v>
      </c>
    </row>
    <row r="392" spans="10:32" x14ac:dyDescent="0.35">
      <c r="J392" t="str">
        <f>IF(Namedrug9="","Drug 9",Namedrug9)</f>
        <v>Drug 9</v>
      </c>
      <c r="K392" s="33">
        <f t="shared" si="174"/>
        <v>0</v>
      </c>
      <c r="L392" s="33">
        <f t="shared" si="174"/>
        <v>0</v>
      </c>
      <c r="M392" s="33">
        <f t="shared" si="174"/>
        <v>0</v>
      </c>
      <c r="N392" s="33">
        <f t="shared" si="174"/>
        <v>0</v>
      </c>
      <c r="O392" s="33">
        <f t="shared" si="174"/>
        <v>0</v>
      </c>
      <c r="P392" s="33">
        <f t="shared" si="174"/>
        <v>0</v>
      </c>
      <c r="R392" t="str">
        <f>IF(Namedrug9="","Drug 9",Namedrug9)</f>
        <v>Drug 9</v>
      </c>
      <c r="S392" s="33">
        <f t="shared" si="175"/>
        <v>0</v>
      </c>
      <c r="T392" s="33">
        <f t="shared" si="175"/>
        <v>0</v>
      </c>
      <c r="U392" s="33">
        <f t="shared" si="175"/>
        <v>0</v>
      </c>
      <c r="V392" s="33">
        <f t="shared" si="175"/>
        <v>0</v>
      </c>
      <c r="W392" s="33">
        <f t="shared" si="175"/>
        <v>0</v>
      </c>
      <c r="X392" s="33">
        <f t="shared" si="175"/>
        <v>0</v>
      </c>
      <c r="Z392" t="str">
        <f>IF(Namedrug9="","Drug 9",Namedrug9)</f>
        <v>Drug 9</v>
      </c>
      <c r="AA392" s="33">
        <f t="shared" si="181"/>
        <v>0</v>
      </c>
      <c r="AB392" s="33">
        <f t="shared" si="176"/>
        <v>0</v>
      </c>
      <c r="AC392" s="33">
        <f t="shared" si="177"/>
        <v>0</v>
      </c>
      <c r="AD392" s="33">
        <f t="shared" si="178"/>
        <v>0</v>
      </c>
      <c r="AE392" s="33">
        <f t="shared" si="179"/>
        <v>0</v>
      </c>
      <c r="AF392" s="33">
        <f t="shared" si="180"/>
        <v>0</v>
      </c>
    </row>
    <row r="393" spans="10:32" x14ac:dyDescent="0.35">
      <c r="J393" t="str">
        <f>IF(Namedrug10="","Drug 10",Namedrug10)</f>
        <v>Drug 10</v>
      </c>
      <c r="K393" s="33">
        <f t="shared" si="174"/>
        <v>0</v>
      </c>
      <c r="L393" s="33">
        <f t="shared" si="174"/>
        <v>0</v>
      </c>
      <c r="M393" s="33">
        <f t="shared" si="174"/>
        <v>0</v>
      </c>
      <c r="N393" s="33">
        <f t="shared" si="174"/>
        <v>0</v>
      </c>
      <c r="O393" s="33">
        <f t="shared" si="174"/>
        <v>0</v>
      </c>
      <c r="P393" s="33">
        <f t="shared" si="174"/>
        <v>0</v>
      </c>
      <c r="R393" t="str">
        <f>IF(Namedrug10="","Drug 10",Namedrug10)</f>
        <v>Drug 10</v>
      </c>
      <c r="S393" s="33">
        <f t="shared" si="175"/>
        <v>0</v>
      </c>
      <c r="T393" s="33">
        <f t="shared" si="175"/>
        <v>0</v>
      </c>
      <c r="U393" s="33">
        <f t="shared" si="175"/>
        <v>0</v>
      </c>
      <c r="V393" s="33">
        <f t="shared" si="175"/>
        <v>0</v>
      </c>
      <c r="W393" s="33">
        <f t="shared" si="175"/>
        <v>0</v>
      </c>
      <c r="X393" s="33">
        <f t="shared" si="175"/>
        <v>0</v>
      </c>
      <c r="Z393" t="str">
        <f>IF(Namedrug10="","Drug 10",Namedrug10)</f>
        <v>Drug 10</v>
      </c>
      <c r="AA393" s="33">
        <f t="shared" si="181"/>
        <v>0</v>
      </c>
      <c r="AB393" s="33">
        <f t="shared" si="176"/>
        <v>0</v>
      </c>
      <c r="AC393" s="33">
        <f t="shared" si="177"/>
        <v>0</v>
      </c>
      <c r="AD393" s="33">
        <f t="shared" si="178"/>
        <v>0</v>
      </c>
      <c r="AE393" s="33">
        <f t="shared" si="179"/>
        <v>0</v>
      </c>
      <c r="AF393" s="33">
        <f t="shared" si="180"/>
        <v>0</v>
      </c>
    </row>
    <row r="394" spans="10:32" x14ac:dyDescent="0.35">
      <c r="J394" s="1" t="s">
        <v>74</v>
      </c>
      <c r="K394" s="32">
        <f>SUM(K382:K393)</f>
        <v>0</v>
      </c>
      <c r="L394" s="32">
        <f t="shared" ref="L394:P394" si="182">SUM(L382:L393)</f>
        <v>0</v>
      </c>
      <c r="M394" s="32">
        <f t="shared" si="182"/>
        <v>0</v>
      </c>
      <c r="N394" s="32">
        <f t="shared" si="182"/>
        <v>0</v>
      </c>
      <c r="O394" s="32">
        <f t="shared" si="182"/>
        <v>0</v>
      </c>
      <c r="P394" s="32">
        <f t="shared" si="182"/>
        <v>0</v>
      </c>
      <c r="R394" s="1" t="s">
        <v>74</v>
      </c>
      <c r="S394" s="32">
        <f>SUM(S382:S393)</f>
        <v>0</v>
      </c>
      <c r="T394" s="32">
        <f t="shared" ref="T394:X394" si="183">SUM(T382:T393)</f>
        <v>0</v>
      </c>
      <c r="U394" s="32">
        <f t="shared" si="183"/>
        <v>0</v>
      </c>
      <c r="V394" s="32">
        <f t="shared" si="183"/>
        <v>0</v>
      </c>
      <c r="W394" s="32">
        <f t="shared" si="183"/>
        <v>0</v>
      </c>
      <c r="X394" s="32">
        <f t="shared" si="183"/>
        <v>0</v>
      </c>
      <c r="Z394" s="1" t="s">
        <v>74</v>
      </c>
      <c r="AA394" s="32">
        <f>SUM(AA382:AA393)</f>
        <v>0</v>
      </c>
      <c r="AB394" s="32">
        <f t="shared" ref="AB394:AF394" si="184">SUM(AB382:AB393)</f>
        <v>0</v>
      </c>
      <c r="AC394" s="32">
        <f t="shared" si="184"/>
        <v>0</v>
      </c>
      <c r="AD394" s="32">
        <f t="shared" si="184"/>
        <v>0</v>
      </c>
      <c r="AE394" s="32">
        <f t="shared" si="184"/>
        <v>0</v>
      </c>
      <c r="AF394" s="32">
        <f t="shared" si="184"/>
        <v>0</v>
      </c>
    </row>
    <row r="395" spans="10:32" x14ac:dyDescent="0.35">
      <c r="J395" s="2" t="s">
        <v>272</v>
      </c>
      <c r="K395" s="98">
        <f t="shared" ref="K395:P395" si="185">IF(Switch_Prev_Incidence="Prevalence",K157,K319)</f>
        <v>0</v>
      </c>
      <c r="L395" s="98">
        <f t="shared" si="185"/>
        <v>0</v>
      </c>
      <c r="M395" s="98">
        <f t="shared" si="185"/>
        <v>0</v>
      </c>
      <c r="N395" s="98">
        <f t="shared" si="185"/>
        <v>0</v>
      </c>
      <c r="O395" s="98">
        <f t="shared" si="185"/>
        <v>0</v>
      </c>
      <c r="P395" s="98">
        <f t="shared" si="185"/>
        <v>0</v>
      </c>
      <c r="S395" s="98">
        <f t="shared" ref="S395:X395" si="186">IF(Switch_Prev_Incidence="Prevalence",S157,S319)</f>
        <v>0</v>
      </c>
      <c r="T395" s="98">
        <f t="shared" si="186"/>
        <v>0</v>
      </c>
      <c r="U395" s="98">
        <f t="shared" si="186"/>
        <v>0</v>
      </c>
      <c r="V395" s="98">
        <f t="shared" si="186"/>
        <v>0</v>
      </c>
      <c r="W395" s="98">
        <f t="shared" si="186"/>
        <v>0</v>
      </c>
      <c r="X395" s="98">
        <f t="shared" si="186"/>
        <v>0</v>
      </c>
      <c r="AA395" s="98">
        <f t="shared" ref="AA395:AF395" si="187">IF(Switch_Prev_Incidence="Prevalence",AA157,AA319)</f>
        <v>0</v>
      </c>
      <c r="AB395" s="98">
        <f t="shared" si="187"/>
        <v>0</v>
      </c>
      <c r="AC395" s="98">
        <f t="shared" si="187"/>
        <v>0</v>
      </c>
      <c r="AD395" s="98">
        <f t="shared" si="187"/>
        <v>0</v>
      </c>
      <c r="AE395" s="98">
        <f t="shared" si="187"/>
        <v>0</v>
      </c>
      <c r="AF395" s="98">
        <f t="shared" si="187"/>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88">IF(Switch_Prev_Incidence="Prevalence",K163,K325)</f>
        <v>0</v>
      </c>
      <c r="L399" s="33">
        <f t="shared" si="188"/>
        <v>0</v>
      </c>
      <c r="M399" s="33">
        <f t="shared" si="188"/>
        <v>0</v>
      </c>
      <c r="N399" s="33">
        <f t="shared" si="188"/>
        <v>0</v>
      </c>
      <c r="O399" s="33">
        <f t="shared" si="188"/>
        <v>0</v>
      </c>
      <c r="P399" s="33">
        <f t="shared" si="188"/>
        <v>0</v>
      </c>
      <c r="R399" t="str">
        <f>R325</f>
        <v>Drug Under Review</v>
      </c>
      <c r="S399" s="33">
        <f t="shared" ref="S399:X399" si="189">IF(Switch_Prev_Incidence="Prevalence",S163,S325)</f>
        <v>0</v>
      </c>
      <c r="T399" s="33">
        <f t="shared" si="189"/>
        <v>0</v>
      </c>
      <c r="U399" s="33">
        <f t="shared" si="189"/>
        <v>0</v>
      </c>
      <c r="V399" s="33">
        <f t="shared" si="189"/>
        <v>0</v>
      </c>
      <c r="W399" s="33">
        <f t="shared" si="189"/>
        <v>0</v>
      </c>
      <c r="X399" s="33">
        <f t="shared" si="189"/>
        <v>0</v>
      </c>
      <c r="Z399" t="str">
        <f>IF(Name_DUR="","Drug Under Review",Name_DUR)</f>
        <v>Drug Under Review</v>
      </c>
      <c r="AA399" s="33">
        <f t="shared" ref="AA399:AF399" si="190">S399-K399</f>
        <v>0</v>
      </c>
      <c r="AB399" s="33">
        <f t="shared" si="190"/>
        <v>0</v>
      </c>
      <c r="AC399" s="33">
        <f t="shared" si="190"/>
        <v>0</v>
      </c>
      <c r="AD399" s="33">
        <f t="shared" si="190"/>
        <v>0</v>
      </c>
      <c r="AE399" s="33">
        <f t="shared" si="190"/>
        <v>0</v>
      </c>
      <c r="AF399" s="33">
        <f t="shared" si="190"/>
        <v>0</v>
      </c>
    </row>
    <row r="400" spans="10:32" x14ac:dyDescent="0.35">
      <c r="J400" s="1" t="s">
        <v>74</v>
      </c>
      <c r="K400" s="39">
        <f>SUM(K399:K399)</f>
        <v>0</v>
      </c>
      <c r="L400" s="39">
        <f t="shared" ref="L400:P400" si="191">SUM(L399:L399)</f>
        <v>0</v>
      </c>
      <c r="M400" s="39">
        <f t="shared" si="191"/>
        <v>0</v>
      </c>
      <c r="N400" s="39">
        <f t="shared" si="191"/>
        <v>0</v>
      </c>
      <c r="O400" s="39">
        <f t="shared" si="191"/>
        <v>0</v>
      </c>
      <c r="P400" s="39">
        <f t="shared" si="191"/>
        <v>0</v>
      </c>
      <c r="R400" s="1" t="s">
        <v>74</v>
      </c>
      <c r="S400" s="39">
        <f>SUM(S399:S399)</f>
        <v>0</v>
      </c>
      <c r="T400" s="39">
        <f t="shared" ref="T400" si="192">SUM(T399:T399)</f>
        <v>0</v>
      </c>
      <c r="U400" s="39">
        <f t="shared" ref="U400" si="193">SUM(U399:U399)</f>
        <v>0</v>
      </c>
      <c r="V400" s="39">
        <f t="shared" ref="V400" si="194">SUM(V399:V399)</f>
        <v>0</v>
      </c>
      <c r="W400" s="39">
        <f t="shared" ref="W400" si="195">SUM(W399:W399)</f>
        <v>0</v>
      </c>
      <c r="X400" s="39">
        <f>SUM(X399:X399)</f>
        <v>0</v>
      </c>
      <c r="Z400" s="1" t="s">
        <v>74</v>
      </c>
      <c r="AA400" s="39">
        <f t="shared" ref="AA400:AF400" si="196">SUM(AA399:AA399)</f>
        <v>0</v>
      </c>
      <c r="AB400" s="39">
        <f t="shared" si="196"/>
        <v>0</v>
      </c>
      <c r="AC400" s="39">
        <f t="shared" si="196"/>
        <v>0</v>
      </c>
      <c r="AD400" s="39">
        <f t="shared" si="196"/>
        <v>0</v>
      </c>
      <c r="AE400" s="39">
        <f t="shared" si="196"/>
        <v>0</v>
      </c>
      <c r="AF400" s="39">
        <f t="shared" si="196"/>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97">K348+K365+K382</f>
        <v>0</v>
      </c>
      <c r="L404" s="33">
        <f t="shared" si="197"/>
        <v>0</v>
      </c>
      <c r="M404" s="33">
        <f t="shared" si="197"/>
        <v>0</v>
      </c>
      <c r="N404" s="33">
        <f t="shared" si="197"/>
        <v>0</v>
      </c>
      <c r="O404" s="33">
        <f t="shared" si="197"/>
        <v>0</v>
      </c>
      <c r="P404" s="33">
        <f t="shared" si="197"/>
        <v>0</v>
      </c>
      <c r="R404" t="str">
        <f>IF(Name_DUR="","Drug Under Review",Name_DUR)</f>
        <v>Drug Under Review</v>
      </c>
      <c r="S404" s="33">
        <f t="shared" ref="S404:X415" si="198">S348+S365+S382</f>
        <v>0</v>
      </c>
      <c r="T404" s="33">
        <f t="shared" si="198"/>
        <v>0</v>
      </c>
      <c r="U404" s="33">
        <f t="shared" si="198"/>
        <v>0</v>
      </c>
      <c r="V404" s="33">
        <f t="shared" si="198"/>
        <v>0</v>
      </c>
      <c r="W404" s="33">
        <f t="shared" si="198"/>
        <v>0</v>
      </c>
      <c r="X404" s="33">
        <f t="shared" si="198"/>
        <v>0</v>
      </c>
      <c r="Z404" t="str">
        <f>IF(Name_DUR="","Drug Under Review",Name_DUR)</f>
        <v>Drug Under Review</v>
      </c>
      <c r="AA404" s="33">
        <f>S404-K404</f>
        <v>0</v>
      </c>
      <c r="AB404" s="33">
        <f t="shared" ref="AB404:AB415" si="199">T404-L404</f>
        <v>0</v>
      </c>
      <c r="AC404" s="33">
        <f t="shared" ref="AC404:AC415" si="200">U404-M404</f>
        <v>0</v>
      </c>
      <c r="AD404" s="33">
        <f t="shared" ref="AD404:AD415" si="201">V404-N404</f>
        <v>0</v>
      </c>
      <c r="AE404" s="33">
        <f t="shared" ref="AE404:AE415" si="202">W404-O404</f>
        <v>0</v>
      </c>
      <c r="AF404" s="33">
        <f t="shared" ref="AF404:AF415" si="203">X404-P404</f>
        <v>0</v>
      </c>
    </row>
    <row r="405" spans="10:32" x14ac:dyDescent="0.35">
      <c r="J405" t="s">
        <v>151</v>
      </c>
      <c r="K405" s="33">
        <f t="shared" si="197"/>
        <v>0</v>
      </c>
      <c r="L405" s="33">
        <f t="shared" si="197"/>
        <v>0</v>
      </c>
      <c r="M405" s="33">
        <f t="shared" si="197"/>
        <v>0</v>
      </c>
      <c r="N405" s="33">
        <f t="shared" si="197"/>
        <v>0</v>
      </c>
      <c r="O405" s="33">
        <f t="shared" si="197"/>
        <v>0</v>
      </c>
      <c r="P405" s="33">
        <f t="shared" si="197"/>
        <v>0</v>
      </c>
      <c r="R405" t="s">
        <v>151</v>
      </c>
      <c r="S405" s="33">
        <f t="shared" si="198"/>
        <v>0</v>
      </c>
      <c r="T405" s="33">
        <f t="shared" si="198"/>
        <v>0</v>
      </c>
      <c r="U405" s="33">
        <f t="shared" si="198"/>
        <v>0</v>
      </c>
      <c r="V405" s="33">
        <f t="shared" si="198"/>
        <v>0</v>
      </c>
      <c r="W405" s="33">
        <f t="shared" si="198"/>
        <v>0</v>
      </c>
      <c r="X405" s="33">
        <f t="shared" si="198"/>
        <v>0</v>
      </c>
      <c r="Z405" t="s">
        <v>151</v>
      </c>
      <c r="AA405" s="33">
        <f t="shared" ref="AA405:AA415" si="204">S405-K405</f>
        <v>0</v>
      </c>
      <c r="AB405" s="33">
        <f t="shared" si="199"/>
        <v>0</v>
      </c>
      <c r="AC405" s="33">
        <f t="shared" si="200"/>
        <v>0</v>
      </c>
      <c r="AD405" s="33">
        <f t="shared" si="201"/>
        <v>0</v>
      </c>
      <c r="AE405" s="33">
        <f t="shared" si="202"/>
        <v>0</v>
      </c>
      <c r="AF405" s="33">
        <f t="shared" si="203"/>
        <v>0</v>
      </c>
    </row>
    <row r="406" spans="10:32" x14ac:dyDescent="0.35">
      <c r="J406" t="str">
        <f>IF(Namedrug1="","Drug 1",Namedrug1)</f>
        <v>Drug 1</v>
      </c>
      <c r="K406" s="33">
        <f t="shared" si="197"/>
        <v>0</v>
      </c>
      <c r="L406" s="33">
        <f t="shared" si="197"/>
        <v>0</v>
      </c>
      <c r="M406" s="33">
        <f t="shared" si="197"/>
        <v>0</v>
      </c>
      <c r="N406" s="33">
        <f t="shared" si="197"/>
        <v>0</v>
      </c>
      <c r="O406" s="33">
        <f t="shared" si="197"/>
        <v>0</v>
      </c>
      <c r="P406" s="33">
        <f t="shared" si="197"/>
        <v>0</v>
      </c>
      <c r="R406" t="str">
        <f>IF(Namedrug1="","Drug 1",Namedrug1)</f>
        <v>Drug 1</v>
      </c>
      <c r="S406" s="33">
        <f t="shared" si="198"/>
        <v>0</v>
      </c>
      <c r="T406" s="33">
        <f t="shared" si="198"/>
        <v>0</v>
      </c>
      <c r="U406" s="33">
        <f t="shared" si="198"/>
        <v>0</v>
      </c>
      <c r="V406" s="33">
        <f t="shared" si="198"/>
        <v>0</v>
      </c>
      <c r="W406" s="33">
        <f t="shared" si="198"/>
        <v>0</v>
      </c>
      <c r="X406" s="33">
        <f t="shared" si="198"/>
        <v>0</v>
      </c>
      <c r="Z406" t="str">
        <f>IF(Namedrug1="","Drug 1",Namedrug1)</f>
        <v>Drug 1</v>
      </c>
      <c r="AA406" s="33">
        <f t="shared" si="204"/>
        <v>0</v>
      </c>
      <c r="AB406" s="33">
        <f t="shared" si="199"/>
        <v>0</v>
      </c>
      <c r="AC406" s="33">
        <f t="shared" si="200"/>
        <v>0</v>
      </c>
      <c r="AD406" s="33">
        <f t="shared" si="201"/>
        <v>0</v>
      </c>
      <c r="AE406" s="33">
        <f t="shared" si="202"/>
        <v>0</v>
      </c>
      <c r="AF406" s="33">
        <f t="shared" si="203"/>
        <v>0</v>
      </c>
    </row>
    <row r="407" spans="10:32" x14ac:dyDescent="0.35">
      <c r="J407" t="str">
        <f>IF(Namedrug2="","Drug 2",Namedrug2)</f>
        <v>Drug 2</v>
      </c>
      <c r="K407" s="33">
        <f t="shared" si="197"/>
        <v>0</v>
      </c>
      <c r="L407" s="33">
        <f t="shared" si="197"/>
        <v>0</v>
      </c>
      <c r="M407" s="33">
        <f t="shared" si="197"/>
        <v>0</v>
      </c>
      <c r="N407" s="33">
        <f t="shared" si="197"/>
        <v>0</v>
      </c>
      <c r="O407" s="33">
        <f t="shared" si="197"/>
        <v>0</v>
      </c>
      <c r="P407" s="33">
        <f t="shared" si="197"/>
        <v>0</v>
      </c>
      <c r="R407" t="str">
        <f>IF(Namedrug2="","Drug 2",Namedrug2)</f>
        <v>Drug 2</v>
      </c>
      <c r="S407" s="33">
        <f t="shared" si="198"/>
        <v>0</v>
      </c>
      <c r="T407" s="33">
        <f t="shared" si="198"/>
        <v>0</v>
      </c>
      <c r="U407" s="33">
        <f t="shared" si="198"/>
        <v>0</v>
      </c>
      <c r="V407" s="33">
        <f t="shared" si="198"/>
        <v>0</v>
      </c>
      <c r="W407" s="33">
        <f t="shared" si="198"/>
        <v>0</v>
      </c>
      <c r="X407" s="33">
        <f t="shared" si="198"/>
        <v>0</v>
      </c>
      <c r="Z407" t="str">
        <f>IF(Namedrug2="","Drug 2",Namedrug2)</f>
        <v>Drug 2</v>
      </c>
      <c r="AA407" s="33">
        <f t="shared" si="204"/>
        <v>0</v>
      </c>
      <c r="AB407" s="33">
        <f t="shared" si="199"/>
        <v>0</v>
      </c>
      <c r="AC407" s="33">
        <f t="shared" si="200"/>
        <v>0</v>
      </c>
      <c r="AD407" s="33">
        <f t="shared" si="201"/>
        <v>0</v>
      </c>
      <c r="AE407" s="33">
        <f t="shared" si="202"/>
        <v>0</v>
      </c>
      <c r="AF407" s="33">
        <f t="shared" si="203"/>
        <v>0</v>
      </c>
    </row>
    <row r="408" spans="10:32" x14ac:dyDescent="0.35">
      <c r="J408" t="str">
        <f>IF(Namedrug3="","Drug 3",Namedrug3)</f>
        <v>Drug 3</v>
      </c>
      <c r="K408" s="33">
        <f t="shared" si="197"/>
        <v>0</v>
      </c>
      <c r="L408" s="33">
        <f t="shared" si="197"/>
        <v>0</v>
      </c>
      <c r="M408" s="33">
        <f t="shared" si="197"/>
        <v>0</v>
      </c>
      <c r="N408" s="33">
        <f t="shared" si="197"/>
        <v>0</v>
      </c>
      <c r="O408" s="33">
        <f t="shared" si="197"/>
        <v>0</v>
      </c>
      <c r="P408" s="33">
        <f t="shared" si="197"/>
        <v>0</v>
      </c>
      <c r="R408" t="str">
        <f>IF(Namedrug3="","Drug 3",Namedrug3)</f>
        <v>Drug 3</v>
      </c>
      <c r="S408" s="33">
        <f t="shared" si="198"/>
        <v>0</v>
      </c>
      <c r="T408" s="33">
        <f t="shared" si="198"/>
        <v>0</v>
      </c>
      <c r="U408" s="33">
        <f t="shared" si="198"/>
        <v>0</v>
      </c>
      <c r="V408" s="33">
        <f t="shared" si="198"/>
        <v>0</v>
      </c>
      <c r="W408" s="33">
        <f t="shared" si="198"/>
        <v>0</v>
      </c>
      <c r="X408" s="33">
        <f t="shared" si="198"/>
        <v>0</v>
      </c>
      <c r="Z408" t="str">
        <f>IF(Namedrug3="","Drug 3",Namedrug3)</f>
        <v>Drug 3</v>
      </c>
      <c r="AA408" s="33">
        <f t="shared" si="204"/>
        <v>0</v>
      </c>
      <c r="AB408" s="33">
        <f t="shared" si="199"/>
        <v>0</v>
      </c>
      <c r="AC408" s="33">
        <f t="shared" si="200"/>
        <v>0</v>
      </c>
      <c r="AD408" s="33">
        <f t="shared" si="201"/>
        <v>0</v>
      </c>
      <c r="AE408" s="33">
        <f t="shared" si="202"/>
        <v>0</v>
      </c>
      <c r="AF408" s="33">
        <f t="shared" si="203"/>
        <v>0</v>
      </c>
    </row>
    <row r="409" spans="10:32" x14ac:dyDescent="0.35">
      <c r="J409" t="str">
        <f>IF(Namedrug4="","Drug 4",Namedrug4)</f>
        <v>Drug 4</v>
      </c>
      <c r="K409" s="33">
        <f t="shared" si="197"/>
        <v>0</v>
      </c>
      <c r="L409" s="33">
        <f t="shared" si="197"/>
        <v>0</v>
      </c>
      <c r="M409" s="33">
        <f t="shared" si="197"/>
        <v>0</v>
      </c>
      <c r="N409" s="33">
        <f t="shared" si="197"/>
        <v>0</v>
      </c>
      <c r="O409" s="33">
        <f t="shared" si="197"/>
        <v>0</v>
      </c>
      <c r="P409" s="33">
        <f t="shared" si="197"/>
        <v>0</v>
      </c>
      <c r="R409" t="str">
        <f>IF(Namedrug4="","Drug 4",Namedrug4)</f>
        <v>Drug 4</v>
      </c>
      <c r="S409" s="33">
        <f t="shared" si="198"/>
        <v>0</v>
      </c>
      <c r="T409" s="33">
        <f t="shared" si="198"/>
        <v>0</v>
      </c>
      <c r="U409" s="33">
        <f t="shared" si="198"/>
        <v>0</v>
      </c>
      <c r="V409" s="33">
        <f t="shared" si="198"/>
        <v>0</v>
      </c>
      <c r="W409" s="33">
        <f t="shared" si="198"/>
        <v>0</v>
      </c>
      <c r="X409" s="33">
        <f t="shared" si="198"/>
        <v>0</v>
      </c>
      <c r="Z409" t="str">
        <f>IF(Namedrug4="","Drug 4",Namedrug4)</f>
        <v>Drug 4</v>
      </c>
      <c r="AA409" s="33">
        <f t="shared" si="204"/>
        <v>0</v>
      </c>
      <c r="AB409" s="33">
        <f t="shared" si="199"/>
        <v>0</v>
      </c>
      <c r="AC409" s="33">
        <f t="shared" si="200"/>
        <v>0</v>
      </c>
      <c r="AD409" s="33">
        <f t="shared" si="201"/>
        <v>0</v>
      </c>
      <c r="AE409" s="33">
        <f t="shared" si="202"/>
        <v>0</v>
      </c>
      <c r="AF409" s="33">
        <f t="shared" si="203"/>
        <v>0</v>
      </c>
    </row>
    <row r="410" spans="10:32" x14ac:dyDescent="0.35">
      <c r="J410" t="str">
        <f>IF(Namedrug5="","Drug 5",Namedrug5)</f>
        <v>Drug 5</v>
      </c>
      <c r="K410" s="33">
        <f t="shared" si="197"/>
        <v>0</v>
      </c>
      <c r="L410" s="33">
        <f t="shared" si="197"/>
        <v>0</v>
      </c>
      <c r="M410" s="33">
        <f t="shared" si="197"/>
        <v>0</v>
      </c>
      <c r="N410" s="33">
        <f t="shared" si="197"/>
        <v>0</v>
      </c>
      <c r="O410" s="33">
        <f t="shared" si="197"/>
        <v>0</v>
      </c>
      <c r="P410" s="33">
        <f t="shared" si="197"/>
        <v>0</v>
      </c>
      <c r="R410" t="str">
        <f>IF(Namedrug5="","Drug 5",Namedrug5)</f>
        <v>Drug 5</v>
      </c>
      <c r="S410" s="33">
        <f t="shared" si="198"/>
        <v>0</v>
      </c>
      <c r="T410" s="33">
        <f t="shared" si="198"/>
        <v>0</v>
      </c>
      <c r="U410" s="33">
        <f t="shared" si="198"/>
        <v>0</v>
      </c>
      <c r="V410" s="33">
        <f t="shared" si="198"/>
        <v>0</v>
      </c>
      <c r="W410" s="33">
        <f t="shared" si="198"/>
        <v>0</v>
      </c>
      <c r="X410" s="33">
        <f t="shared" si="198"/>
        <v>0</v>
      </c>
      <c r="Z410" t="str">
        <f>IF(Namedrug5="","Drug 5",Namedrug5)</f>
        <v>Drug 5</v>
      </c>
      <c r="AA410" s="33">
        <f t="shared" si="204"/>
        <v>0</v>
      </c>
      <c r="AB410" s="33">
        <f t="shared" si="199"/>
        <v>0</v>
      </c>
      <c r="AC410" s="33">
        <f t="shared" si="200"/>
        <v>0</v>
      </c>
      <c r="AD410" s="33">
        <f t="shared" si="201"/>
        <v>0</v>
      </c>
      <c r="AE410" s="33">
        <f t="shared" si="202"/>
        <v>0</v>
      </c>
      <c r="AF410" s="33">
        <f t="shared" si="203"/>
        <v>0</v>
      </c>
    </row>
    <row r="411" spans="10:32" x14ac:dyDescent="0.35">
      <c r="J411" t="str">
        <f>IF(Namedrug6="","Drug 6",Namedrug6)</f>
        <v>Drug 6</v>
      </c>
      <c r="K411" s="33">
        <f t="shared" si="197"/>
        <v>0</v>
      </c>
      <c r="L411" s="33">
        <f t="shared" si="197"/>
        <v>0</v>
      </c>
      <c r="M411" s="33">
        <f t="shared" si="197"/>
        <v>0</v>
      </c>
      <c r="N411" s="33">
        <f t="shared" si="197"/>
        <v>0</v>
      </c>
      <c r="O411" s="33">
        <f t="shared" si="197"/>
        <v>0</v>
      </c>
      <c r="P411" s="33">
        <f t="shared" si="197"/>
        <v>0</v>
      </c>
      <c r="R411" t="str">
        <f>IF(Namedrug6="","Drug 6",Namedrug6)</f>
        <v>Drug 6</v>
      </c>
      <c r="S411" s="33">
        <f t="shared" si="198"/>
        <v>0</v>
      </c>
      <c r="T411" s="33">
        <f t="shared" si="198"/>
        <v>0</v>
      </c>
      <c r="U411" s="33">
        <f t="shared" si="198"/>
        <v>0</v>
      </c>
      <c r="V411" s="33">
        <f t="shared" si="198"/>
        <v>0</v>
      </c>
      <c r="W411" s="33">
        <f t="shared" si="198"/>
        <v>0</v>
      </c>
      <c r="X411" s="33">
        <f t="shared" si="198"/>
        <v>0</v>
      </c>
      <c r="Z411" t="str">
        <f>IF(Namedrug6="","Drug 6",Namedrug6)</f>
        <v>Drug 6</v>
      </c>
      <c r="AA411" s="33">
        <f t="shared" si="204"/>
        <v>0</v>
      </c>
      <c r="AB411" s="33">
        <f t="shared" si="199"/>
        <v>0</v>
      </c>
      <c r="AC411" s="33">
        <f t="shared" si="200"/>
        <v>0</v>
      </c>
      <c r="AD411" s="33">
        <f t="shared" si="201"/>
        <v>0</v>
      </c>
      <c r="AE411" s="33">
        <f t="shared" si="202"/>
        <v>0</v>
      </c>
      <c r="AF411" s="33">
        <f t="shared" si="203"/>
        <v>0</v>
      </c>
    </row>
    <row r="412" spans="10:32" x14ac:dyDescent="0.35">
      <c r="J412" t="str">
        <f>IF(Namedrug7="","Drug 7",Namedrug7)</f>
        <v>Drug 7</v>
      </c>
      <c r="K412" s="33">
        <f t="shared" si="197"/>
        <v>0</v>
      </c>
      <c r="L412" s="33">
        <f t="shared" si="197"/>
        <v>0</v>
      </c>
      <c r="M412" s="33">
        <f t="shared" si="197"/>
        <v>0</v>
      </c>
      <c r="N412" s="33">
        <f t="shared" si="197"/>
        <v>0</v>
      </c>
      <c r="O412" s="33">
        <f t="shared" si="197"/>
        <v>0</v>
      </c>
      <c r="P412" s="33">
        <f t="shared" si="197"/>
        <v>0</v>
      </c>
      <c r="R412" t="str">
        <f>IF(Namedrug7="","Drug 7",Namedrug7)</f>
        <v>Drug 7</v>
      </c>
      <c r="S412" s="33">
        <f t="shared" si="198"/>
        <v>0</v>
      </c>
      <c r="T412" s="33">
        <f t="shared" si="198"/>
        <v>0</v>
      </c>
      <c r="U412" s="33">
        <f t="shared" si="198"/>
        <v>0</v>
      </c>
      <c r="V412" s="33">
        <f t="shared" si="198"/>
        <v>0</v>
      </c>
      <c r="W412" s="33">
        <f t="shared" si="198"/>
        <v>0</v>
      </c>
      <c r="X412" s="33">
        <f t="shared" si="198"/>
        <v>0</v>
      </c>
      <c r="Z412" t="str">
        <f>IF(Namedrug7="","Drug 7",Namedrug7)</f>
        <v>Drug 7</v>
      </c>
      <c r="AA412" s="33">
        <f t="shared" si="204"/>
        <v>0</v>
      </c>
      <c r="AB412" s="33">
        <f t="shared" si="199"/>
        <v>0</v>
      </c>
      <c r="AC412" s="33">
        <f t="shared" si="200"/>
        <v>0</v>
      </c>
      <c r="AD412" s="33">
        <f t="shared" si="201"/>
        <v>0</v>
      </c>
      <c r="AE412" s="33">
        <f t="shared" si="202"/>
        <v>0</v>
      </c>
      <c r="AF412" s="33">
        <f t="shared" si="203"/>
        <v>0</v>
      </c>
    </row>
    <row r="413" spans="10:32" x14ac:dyDescent="0.35">
      <c r="J413" t="str">
        <f>IF(Namedrug8="","Drug 8",Namedrug8)</f>
        <v>Drug 8</v>
      </c>
      <c r="K413" s="33">
        <f t="shared" si="197"/>
        <v>0</v>
      </c>
      <c r="L413" s="33">
        <f t="shared" si="197"/>
        <v>0</v>
      </c>
      <c r="M413" s="33">
        <f t="shared" si="197"/>
        <v>0</v>
      </c>
      <c r="N413" s="33">
        <f t="shared" si="197"/>
        <v>0</v>
      </c>
      <c r="O413" s="33">
        <f t="shared" si="197"/>
        <v>0</v>
      </c>
      <c r="P413" s="33">
        <f t="shared" si="197"/>
        <v>0</v>
      </c>
      <c r="R413" t="str">
        <f>IF(Namedrug8="","Drug 8",Namedrug8)</f>
        <v>Drug 8</v>
      </c>
      <c r="S413" s="33">
        <f t="shared" si="198"/>
        <v>0</v>
      </c>
      <c r="T413" s="33">
        <f t="shared" si="198"/>
        <v>0</v>
      </c>
      <c r="U413" s="33">
        <f t="shared" si="198"/>
        <v>0</v>
      </c>
      <c r="V413" s="33">
        <f t="shared" si="198"/>
        <v>0</v>
      </c>
      <c r="W413" s="33">
        <f t="shared" si="198"/>
        <v>0</v>
      </c>
      <c r="X413" s="33">
        <f t="shared" si="198"/>
        <v>0</v>
      </c>
      <c r="Z413" t="str">
        <f>IF(Namedrug8="","Drug 8",Namedrug8)</f>
        <v>Drug 8</v>
      </c>
      <c r="AA413" s="33">
        <f t="shared" si="204"/>
        <v>0</v>
      </c>
      <c r="AB413" s="33">
        <f t="shared" si="199"/>
        <v>0</v>
      </c>
      <c r="AC413" s="33">
        <f t="shared" si="200"/>
        <v>0</v>
      </c>
      <c r="AD413" s="33">
        <f t="shared" si="201"/>
        <v>0</v>
      </c>
      <c r="AE413" s="33">
        <f t="shared" si="202"/>
        <v>0</v>
      </c>
      <c r="AF413" s="33">
        <f t="shared" si="203"/>
        <v>0</v>
      </c>
    </row>
    <row r="414" spans="10:32" x14ac:dyDescent="0.35">
      <c r="J414" t="str">
        <f>IF(Namedrug9="","Drug 9",Namedrug9)</f>
        <v>Drug 9</v>
      </c>
      <c r="K414" s="33">
        <f t="shared" si="197"/>
        <v>0</v>
      </c>
      <c r="L414" s="33">
        <f t="shared" si="197"/>
        <v>0</v>
      </c>
      <c r="M414" s="33">
        <f t="shared" si="197"/>
        <v>0</v>
      </c>
      <c r="N414" s="33">
        <f t="shared" si="197"/>
        <v>0</v>
      </c>
      <c r="O414" s="33">
        <f t="shared" si="197"/>
        <v>0</v>
      </c>
      <c r="P414" s="33">
        <f t="shared" si="197"/>
        <v>0</v>
      </c>
      <c r="R414" t="str">
        <f>IF(Namedrug9="","Drug 9",Namedrug9)</f>
        <v>Drug 9</v>
      </c>
      <c r="S414" s="33">
        <f t="shared" si="198"/>
        <v>0</v>
      </c>
      <c r="T414" s="33">
        <f t="shared" si="198"/>
        <v>0</v>
      </c>
      <c r="U414" s="33">
        <f t="shared" si="198"/>
        <v>0</v>
      </c>
      <c r="V414" s="33">
        <f t="shared" si="198"/>
        <v>0</v>
      </c>
      <c r="W414" s="33">
        <f t="shared" si="198"/>
        <v>0</v>
      </c>
      <c r="X414" s="33">
        <f t="shared" si="198"/>
        <v>0</v>
      </c>
      <c r="Z414" t="str">
        <f>IF(Namedrug9="","Drug 9",Namedrug9)</f>
        <v>Drug 9</v>
      </c>
      <c r="AA414" s="33">
        <f t="shared" si="204"/>
        <v>0</v>
      </c>
      <c r="AB414" s="33">
        <f t="shared" si="199"/>
        <v>0</v>
      </c>
      <c r="AC414" s="33">
        <f t="shared" si="200"/>
        <v>0</v>
      </c>
      <c r="AD414" s="33">
        <f t="shared" si="201"/>
        <v>0</v>
      </c>
      <c r="AE414" s="33">
        <f t="shared" si="202"/>
        <v>0</v>
      </c>
      <c r="AF414" s="33">
        <f t="shared" si="203"/>
        <v>0</v>
      </c>
    </row>
    <row r="415" spans="10:32" x14ac:dyDescent="0.35">
      <c r="J415" t="str">
        <f>IF(Namedrug10="","Drug 10",Namedrug10)</f>
        <v>Drug 10</v>
      </c>
      <c r="K415" s="33">
        <f t="shared" si="197"/>
        <v>0</v>
      </c>
      <c r="L415" s="33">
        <f t="shared" si="197"/>
        <v>0</v>
      </c>
      <c r="M415" s="33">
        <f t="shared" si="197"/>
        <v>0</v>
      </c>
      <c r="N415" s="33">
        <f t="shared" si="197"/>
        <v>0</v>
      </c>
      <c r="O415" s="33">
        <f t="shared" si="197"/>
        <v>0</v>
      </c>
      <c r="P415" s="33">
        <f t="shared" si="197"/>
        <v>0</v>
      </c>
      <c r="R415" t="str">
        <f>IF(Namedrug10="","Drug 10",Namedrug10)</f>
        <v>Drug 10</v>
      </c>
      <c r="S415" s="33">
        <f t="shared" si="198"/>
        <v>0</v>
      </c>
      <c r="T415" s="33">
        <f t="shared" si="198"/>
        <v>0</v>
      </c>
      <c r="U415" s="33">
        <f t="shared" si="198"/>
        <v>0</v>
      </c>
      <c r="V415" s="33">
        <f t="shared" si="198"/>
        <v>0</v>
      </c>
      <c r="W415" s="33">
        <f t="shared" si="198"/>
        <v>0</v>
      </c>
      <c r="X415" s="33">
        <f t="shared" si="198"/>
        <v>0</v>
      </c>
      <c r="Z415" t="str">
        <f>IF(Namedrug10="","Drug 10",Namedrug10)</f>
        <v>Drug 10</v>
      </c>
      <c r="AA415" s="33">
        <f t="shared" si="204"/>
        <v>0</v>
      </c>
      <c r="AB415" s="33">
        <f t="shared" si="199"/>
        <v>0</v>
      </c>
      <c r="AC415" s="33">
        <f t="shared" si="200"/>
        <v>0</v>
      </c>
      <c r="AD415" s="33">
        <f t="shared" si="201"/>
        <v>0</v>
      </c>
      <c r="AE415" s="33">
        <f t="shared" si="202"/>
        <v>0</v>
      </c>
      <c r="AF415" s="33">
        <f t="shared" si="203"/>
        <v>0</v>
      </c>
    </row>
    <row r="416" spans="10:32" x14ac:dyDescent="0.35">
      <c r="J416" s="1" t="s">
        <v>74</v>
      </c>
      <c r="K416" s="32">
        <f t="shared" ref="K416:P416" si="205">SUM(K404:K415)</f>
        <v>0</v>
      </c>
      <c r="L416" s="32">
        <f t="shared" si="205"/>
        <v>0</v>
      </c>
      <c r="M416" s="32">
        <f t="shared" si="205"/>
        <v>0</v>
      </c>
      <c r="N416" s="32">
        <f t="shared" si="205"/>
        <v>0</v>
      </c>
      <c r="O416" s="32">
        <f t="shared" si="205"/>
        <v>0</v>
      </c>
      <c r="P416" s="32">
        <f t="shared" si="205"/>
        <v>0</v>
      </c>
      <c r="R416" s="1" t="s">
        <v>74</v>
      </c>
      <c r="S416" s="32">
        <f t="shared" ref="S416:X416" si="206">SUM(S404:S415)</f>
        <v>0</v>
      </c>
      <c r="T416" s="32">
        <f t="shared" si="206"/>
        <v>0</v>
      </c>
      <c r="U416" s="32">
        <f t="shared" si="206"/>
        <v>0</v>
      </c>
      <c r="V416" s="32">
        <f t="shared" si="206"/>
        <v>0</v>
      </c>
      <c r="W416" s="32">
        <f t="shared" si="206"/>
        <v>0</v>
      </c>
      <c r="X416" s="32">
        <f t="shared" si="206"/>
        <v>0</v>
      </c>
      <c r="Z416" s="1" t="s">
        <v>74</v>
      </c>
      <c r="AA416" s="32">
        <f t="shared" ref="AA416:AF416" si="207">SUM(AA404:AA415)</f>
        <v>0</v>
      </c>
      <c r="AB416" s="32">
        <f t="shared" si="207"/>
        <v>0</v>
      </c>
      <c r="AC416" s="32">
        <f t="shared" si="207"/>
        <v>0</v>
      </c>
      <c r="AD416" s="32">
        <f t="shared" si="207"/>
        <v>0</v>
      </c>
      <c r="AE416" s="32">
        <f t="shared" si="207"/>
        <v>0</v>
      </c>
      <c r="AF416" s="32">
        <f t="shared" si="207"/>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208">K360</f>
        <v>0</v>
      </c>
      <c r="L420" s="25">
        <f t="shared" si="208"/>
        <v>0</v>
      </c>
      <c r="M420" s="25">
        <f t="shared" si="208"/>
        <v>0</v>
      </c>
      <c r="N420" s="25">
        <f t="shared" si="208"/>
        <v>0</v>
      </c>
      <c r="O420" s="25">
        <f t="shared" si="208"/>
        <v>0</v>
      </c>
      <c r="P420" s="25">
        <f t="shared" si="208"/>
        <v>0</v>
      </c>
      <c r="R420" t="s">
        <v>223</v>
      </c>
      <c r="S420" s="25">
        <f t="shared" ref="S420:X420" si="209">S360</f>
        <v>0</v>
      </c>
      <c r="T420" s="25">
        <f t="shared" si="209"/>
        <v>0</v>
      </c>
      <c r="U420" s="25">
        <f t="shared" si="209"/>
        <v>0</v>
      </c>
      <c r="V420" s="25">
        <f t="shared" si="209"/>
        <v>0</v>
      </c>
      <c r="W420" s="25">
        <f t="shared" si="209"/>
        <v>0</v>
      </c>
      <c r="X420" s="25">
        <f t="shared" si="209"/>
        <v>0</v>
      </c>
      <c r="Z420" t="s">
        <v>223</v>
      </c>
      <c r="AA420" s="25">
        <f>S420-K420</f>
        <v>0</v>
      </c>
      <c r="AB420" s="25">
        <f t="shared" ref="AB420:AF423" si="210">T420-L420</f>
        <v>0</v>
      </c>
      <c r="AC420" s="25">
        <f t="shared" si="210"/>
        <v>0</v>
      </c>
      <c r="AD420" s="25">
        <f t="shared" si="210"/>
        <v>0</v>
      </c>
      <c r="AE420" s="25">
        <f t="shared" si="210"/>
        <v>0</v>
      </c>
      <c r="AF420" s="25">
        <f t="shared" si="210"/>
        <v>0</v>
      </c>
    </row>
    <row r="421" spans="10:32" x14ac:dyDescent="0.35">
      <c r="J421" t="s">
        <v>224</v>
      </c>
      <c r="K421" s="25">
        <f t="shared" ref="K421:P421" si="211">K377</f>
        <v>0</v>
      </c>
      <c r="L421" s="25">
        <f t="shared" si="211"/>
        <v>0</v>
      </c>
      <c r="M421" s="25">
        <f t="shared" si="211"/>
        <v>0</v>
      </c>
      <c r="N421" s="25">
        <f t="shared" si="211"/>
        <v>0</v>
      </c>
      <c r="O421" s="25">
        <f t="shared" si="211"/>
        <v>0</v>
      </c>
      <c r="P421" s="25">
        <f t="shared" si="211"/>
        <v>0</v>
      </c>
      <c r="R421" t="s">
        <v>224</v>
      </c>
      <c r="S421" s="25">
        <f t="shared" ref="S421:X421" si="212">S377</f>
        <v>0</v>
      </c>
      <c r="T421" s="25">
        <f t="shared" si="212"/>
        <v>0</v>
      </c>
      <c r="U421" s="25">
        <f t="shared" si="212"/>
        <v>0</v>
      </c>
      <c r="V421" s="25">
        <f t="shared" si="212"/>
        <v>0</v>
      </c>
      <c r="W421" s="25">
        <f t="shared" si="212"/>
        <v>0</v>
      </c>
      <c r="X421" s="25">
        <f t="shared" si="212"/>
        <v>0</v>
      </c>
      <c r="Z421" t="s">
        <v>224</v>
      </c>
      <c r="AA421" s="25">
        <f t="shared" ref="AA421:AA423" si="213">S421-K421</f>
        <v>0</v>
      </c>
      <c r="AB421" s="25">
        <f t="shared" si="210"/>
        <v>0</v>
      </c>
      <c r="AC421" s="25">
        <f t="shared" si="210"/>
        <v>0</v>
      </c>
      <c r="AD421" s="25">
        <f t="shared" si="210"/>
        <v>0</v>
      </c>
      <c r="AE421" s="25">
        <f t="shared" si="210"/>
        <v>0</v>
      </c>
      <c r="AF421" s="25">
        <f t="shared" si="210"/>
        <v>0</v>
      </c>
    </row>
    <row r="422" spans="10:32" x14ac:dyDescent="0.35">
      <c r="J422" t="s">
        <v>225</v>
      </c>
      <c r="K422" s="25">
        <f t="shared" ref="K422:P422" si="214">K394</f>
        <v>0</v>
      </c>
      <c r="L422" s="25">
        <f t="shared" si="214"/>
        <v>0</v>
      </c>
      <c r="M422" s="25">
        <f t="shared" si="214"/>
        <v>0</v>
      </c>
      <c r="N422" s="25">
        <f t="shared" si="214"/>
        <v>0</v>
      </c>
      <c r="O422" s="25">
        <f t="shared" si="214"/>
        <v>0</v>
      </c>
      <c r="P422" s="25">
        <f t="shared" si="214"/>
        <v>0</v>
      </c>
      <c r="R422" t="s">
        <v>225</v>
      </c>
      <c r="S422" s="25">
        <f t="shared" ref="S422:X422" si="215">S394</f>
        <v>0</v>
      </c>
      <c r="T422" s="25">
        <f t="shared" si="215"/>
        <v>0</v>
      </c>
      <c r="U422" s="25">
        <f t="shared" si="215"/>
        <v>0</v>
      </c>
      <c r="V422" s="25">
        <f t="shared" si="215"/>
        <v>0</v>
      </c>
      <c r="W422" s="25">
        <f t="shared" si="215"/>
        <v>0</v>
      </c>
      <c r="X422" s="25">
        <f t="shared" si="215"/>
        <v>0</v>
      </c>
      <c r="Z422" t="s">
        <v>225</v>
      </c>
      <c r="AA422" s="25">
        <f t="shared" si="213"/>
        <v>0</v>
      </c>
      <c r="AB422" s="25">
        <f t="shared" si="210"/>
        <v>0</v>
      </c>
      <c r="AC422" s="25">
        <f t="shared" si="210"/>
        <v>0</v>
      </c>
      <c r="AD422" s="25">
        <f t="shared" si="210"/>
        <v>0</v>
      </c>
      <c r="AE422" s="25">
        <f t="shared" si="210"/>
        <v>0</v>
      </c>
      <c r="AF422" s="25">
        <f t="shared" si="210"/>
        <v>0</v>
      </c>
    </row>
    <row r="423" spans="10:32" x14ac:dyDescent="0.35">
      <c r="J423" t="s">
        <v>226</v>
      </c>
      <c r="K423" s="25">
        <f t="shared" ref="K423:P423" si="216">K400</f>
        <v>0</v>
      </c>
      <c r="L423" s="25">
        <f t="shared" si="216"/>
        <v>0</v>
      </c>
      <c r="M423" s="25">
        <f t="shared" si="216"/>
        <v>0</v>
      </c>
      <c r="N423" s="25">
        <f t="shared" si="216"/>
        <v>0</v>
      </c>
      <c r="O423" s="25">
        <f t="shared" si="216"/>
        <v>0</v>
      </c>
      <c r="P423" s="25">
        <f t="shared" si="216"/>
        <v>0</v>
      </c>
      <c r="R423" t="s">
        <v>226</v>
      </c>
      <c r="S423" s="25">
        <f t="shared" ref="S423:X423" si="217">S400</f>
        <v>0</v>
      </c>
      <c r="T423" s="25">
        <f t="shared" si="217"/>
        <v>0</v>
      </c>
      <c r="U423" s="25">
        <f t="shared" si="217"/>
        <v>0</v>
      </c>
      <c r="V423" s="25">
        <f t="shared" si="217"/>
        <v>0</v>
      </c>
      <c r="W423" s="25">
        <f t="shared" si="217"/>
        <v>0</v>
      </c>
      <c r="X423" s="25">
        <f t="shared" si="217"/>
        <v>0</v>
      </c>
      <c r="Z423" t="s">
        <v>226</v>
      </c>
      <c r="AA423" s="25">
        <f t="shared" si="213"/>
        <v>0</v>
      </c>
      <c r="AB423" s="25">
        <f t="shared" si="210"/>
        <v>0</v>
      </c>
      <c r="AC423" s="25">
        <f t="shared" si="210"/>
        <v>0</v>
      </c>
      <c r="AD423" s="25">
        <f t="shared" si="210"/>
        <v>0</v>
      </c>
      <c r="AE423" s="25">
        <f t="shared" si="210"/>
        <v>0</v>
      </c>
      <c r="AF423" s="25">
        <f t="shared" si="210"/>
        <v>0</v>
      </c>
    </row>
    <row r="424" spans="10:32" x14ac:dyDescent="0.35">
      <c r="J424" s="1" t="s">
        <v>74</v>
      </c>
      <c r="K424" s="99">
        <f>SUM(K420:K423)</f>
        <v>0</v>
      </c>
      <c r="L424" s="99">
        <f t="shared" ref="L424:P424" si="218">SUM(L420:L423)</f>
        <v>0</v>
      </c>
      <c r="M424" s="99">
        <f t="shared" si="218"/>
        <v>0</v>
      </c>
      <c r="N424" s="99">
        <f t="shared" si="218"/>
        <v>0</v>
      </c>
      <c r="O424" s="99">
        <f t="shared" si="218"/>
        <v>0</v>
      </c>
      <c r="P424" s="99">
        <f t="shared" si="218"/>
        <v>0</v>
      </c>
      <c r="Q424" s="1"/>
      <c r="R424" s="1" t="s">
        <v>74</v>
      </c>
      <c r="S424" s="99">
        <f>SUM(S420:S423)</f>
        <v>0</v>
      </c>
      <c r="T424" s="99">
        <f t="shared" ref="T424" si="219">SUM(T420:T423)</f>
        <v>0</v>
      </c>
      <c r="U424" s="99">
        <f t="shared" ref="U424" si="220">SUM(U420:U423)</f>
        <v>0</v>
      </c>
      <c r="V424" s="99">
        <f t="shared" ref="V424" si="221">SUM(V420:V423)</f>
        <v>0</v>
      </c>
      <c r="W424" s="99">
        <f t="shared" ref="W424" si="222">SUM(W420:W423)</f>
        <v>0</v>
      </c>
      <c r="X424" s="99">
        <f>SUM(X420:X423)</f>
        <v>0</v>
      </c>
      <c r="Y424" s="1"/>
      <c r="Z424" s="1" t="s">
        <v>74</v>
      </c>
      <c r="AA424" s="99">
        <f>SUM(AA420:AA423)</f>
        <v>0</v>
      </c>
      <c r="AB424" s="99">
        <f t="shared" ref="AB424" si="223">SUM(AB420:AB423)</f>
        <v>0</v>
      </c>
      <c r="AC424" s="99">
        <f t="shared" ref="AC424" si="224">SUM(AC420:AC423)</f>
        <v>0</v>
      </c>
      <c r="AD424" s="99">
        <f t="shared" ref="AD424" si="225">SUM(AD420:AD423)</f>
        <v>0</v>
      </c>
      <c r="AE424" s="99">
        <f t="shared" ref="AE424" si="226">SUM(AE420:AE423)</f>
        <v>0</v>
      </c>
      <c r="AF424" s="99">
        <f t="shared" ref="AF424" si="227">SUM(AF420:AF423)</f>
        <v>0</v>
      </c>
    </row>
  </sheetData>
  <sheetProtection algorithmName="SHA-512" hashValue="EM1lKRDbqiyxf7WmHGzE/09Uby7brJNp81nmKyryiJQW7wOE7j3NwtiyQKaCCYc9nA5Y0Cm/TwxV5qpAnaxkeA==" saltValue="Ll6jpjfx2JnzhGEex3+E7A==" spinCount="100000" sheet="1" objects="1" scenarios="1" formatColumns="0" formatRows="0"/>
  <conditionalFormatting sqref="J2:AF163">
    <cfRule type="expression" dxfId="19" priority="2">
      <formula>IF(OR(Switch_Prev_Incidence="Incidence with bolus of prevalent patients",Switch_Prev_Incidence="Incidence"),TRUE)</formula>
    </cfRule>
  </conditionalFormatting>
  <conditionalFormatting sqref="J165:AF325">
    <cfRule type="expression" dxfId="18" priority="1">
      <formula>IF(Switch_Prev_Incidence="Prevalence",TRUE)</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02E0B-2822-4EF2-834C-49FDBB9CCD1A}">
  <sheetPr codeName="Sheet15">
    <tabColor theme="4" tint="0.79998168889431442"/>
  </sheetPr>
  <dimension ref="B2:AG424"/>
  <sheetViews>
    <sheetView workbookViewId="0"/>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43</v>
      </c>
      <c r="C4" s="37">
        <f>INDEX('Data store'!$B$19:$K$19,1,MATCH(B4,'Data store'!$B$18:$K$18,0))</f>
        <v>2</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yN3EmfSuBTwNIyfyXsXLYemuR3QdcxeAcz27NX+h4TKLmZ/tnaNJdVo4rxE9McbjjMDWNoHYTrFT3fhMOnZthw==" saltValue="05LzxbBxluQaktZPEcAdOQ==" spinCount="100000" sheet="1" objects="1" scenarios="1" formatColumns="0" formatRows="0"/>
  <conditionalFormatting sqref="J2:AF163">
    <cfRule type="expression" dxfId="17" priority="2">
      <formula>IF(OR(Switch_Prev_Incidence="Incidence with bolus of prevalent patients",Switch_Prev_Incidence="Incidence"),TRUE)</formula>
    </cfRule>
  </conditionalFormatting>
  <conditionalFormatting sqref="J165:AF325">
    <cfRule type="expression" dxfId="16" priority="1">
      <formula>IF(Switch_Prev_Incidence="Prevalence",TRUE)</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1F5DB-A003-4049-9F23-53798086DA88}">
  <sheetPr codeName="Sheet17">
    <tabColor theme="4" tint="0.79998168889431442"/>
  </sheetPr>
  <dimension ref="B2:AG424"/>
  <sheetViews>
    <sheetView workbookViewId="0"/>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44</v>
      </c>
      <c r="C4" s="37">
        <f>INDEX('Data store'!$B$19:$K$19,1,MATCH(B4,'Data store'!$B$18:$K$18,0))</f>
        <v>3</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3asQm65/mMvJrWKlmGKkrsmRWN/3kPayq4YUKesab7Rd+umwzy/QbnXukNLreklEBFCzyFpYXfmlIO6V+ztdtw==" saltValue="W28ill8cfdXwcjHC2YGQYg==" spinCount="100000" sheet="1" objects="1" scenarios="1" formatColumns="0" formatRows="0"/>
  <conditionalFormatting sqref="J2:AF163">
    <cfRule type="expression" dxfId="15" priority="2">
      <formula>IF(OR(Switch_Prev_Incidence="Incidence with bolus of prevalent patients",Switch_Prev_Incidence="Incidence"),TRUE)</formula>
    </cfRule>
  </conditionalFormatting>
  <conditionalFormatting sqref="J165:AF325">
    <cfRule type="expression" dxfId="14" priority="1">
      <formula>IF(Switch_Prev_Incidence="Prevalence",TRUE)</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AD566-98BB-4C79-864C-9CEA10D4279E}">
  <sheetPr codeName="Sheet16">
    <tabColor theme="4" tint="0.79998168889431442"/>
  </sheetPr>
  <dimension ref="B2:AG424"/>
  <sheetViews>
    <sheetView workbookViewId="0"/>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45</v>
      </c>
      <c r="C4" s="37">
        <f>INDEX('Data store'!$B$19:$K$19,1,MATCH(B4,'Data store'!$B$18:$K$18,0))</f>
        <v>4</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eopp0h7ZA8UOefBrMy+bn7718lOr9R6EdGGpc9HJrR6TKLTU7bXzKUI027ChYMHXpuLUxVJFmhDPTlP1IkNUyg==" saltValue="lDn1rij8524Niw6X7vL4NQ==" spinCount="100000" sheet="1" objects="1" scenarios="1"/>
  <conditionalFormatting sqref="J2:AF163">
    <cfRule type="expression" dxfId="13" priority="2">
      <formula>IF(OR(Switch_Prev_Incidence="Incidence with bolus of prevalent patients",Switch_Prev_Incidence="Incidence"),TRUE)</formula>
    </cfRule>
  </conditionalFormatting>
  <conditionalFormatting sqref="J165:AF325">
    <cfRule type="expression" dxfId="12" priority="1">
      <formula>IF(Switch_Prev_Incidence="Prevalence",TRUE)</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F8E39-02F4-40B4-A441-5C561ACD1ACA}">
  <sheetPr codeName="Sheet18">
    <tabColor theme="4" tint="0.79998168889431442"/>
  </sheetPr>
  <dimension ref="B2:AG424"/>
  <sheetViews>
    <sheetView workbookViewId="0"/>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46</v>
      </c>
      <c r="C4" s="37">
        <f>INDEX('Data store'!$B$19:$K$19,1,MATCH(B4,'Data store'!$B$18:$K$18,0))</f>
        <v>5</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6OuuUGO4ecXAd0AlNiuG5bhXl4xuvJD86/MnAfWZrG6cfmnhNtBzvrJZf95YrcbVinIDoUL2u1NK+kD1cuR+KA==" saltValue="aDNzRILaTWqx9GRAng5sbQ==" spinCount="100000" sheet="1" objects="1" scenarios="1" formatColumns="0" formatRows="0"/>
  <conditionalFormatting sqref="J2:AF163">
    <cfRule type="expression" dxfId="11" priority="2">
      <formula>IF(OR(Switch_Prev_Incidence="Incidence with bolus of prevalent patients",Switch_Prev_Incidence="Incidence"),TRUE)</formula>
    </cfRule>
  </conditionalFormatting>
  <conditionalFormatting sqref="J165:AF325">
    <cfRule type="expression" dxfId="10" priority="1">
      <formula>IF(Switch_Prev_Incidence="Prevalence",TRUE)</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4F8FD-4887-402A-AB4A-2923CB049191}">
  <sheetPr codeName="Sheet19">
    <tabColor theme="4" tint="0.79998168889431442"/>
  </sheetPr>
  <dimension ref="B2:AG424"/>
  <sheetViews>
    <sheetView workbookViewId="0">
      <selection activeCell="B19" sqref="B19"/>
    </sheetView>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47</v>
      </c>
      <c r="C4" s="37">
        <f>INDEX('Data store'!$B$19:$K$19,1,MATCH(B4,'Data store'!$B$18:$K$18,0))</f>
        <v>6</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g9yU3vNO5J6bVCR6H+7f7aRIB2grPegt3t+ft90HAvDK1Jaw4tLQSFz1PYap7POawhzu9NP4pim2dR2MnW03zg==" saltValue="b3W5XPSYHHCeqJT9su1InQ==" spinCount="100000" sheet="1" objects="1" scenarios="1" formatColumns="0" formatRows="0"/>
  <conditionalFormatting sqref="J2:AF163">
    <cfRule type="expression" dxfId="9" priority="2">
      <formula>IF(OR(Switch_Prev_Incidence="Incidence with bolus of prevalent patients",Switch_Prev_Incidence="Incidence"),TRUE)</formula>
    </cfRule>
  </conditionalFormatting>
  <conditionalFormatting sqref="J165:AF325">
    <cfRule type="expression" dxfId="8" priority="1">
      <formula>IF(Switch_Prev_Incidence="Prevalence",TRUE)</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1C438-F455-414B-83B8-03BA0A4E0920}">
  <sheetPr codeName="Sheet20">
    <tabColor theme="4" tint="0.79998168889431442"/>
  </sheetPr>
  <dimension ref="B2:AG424"/>
  <sheetViews>
    <sheetView workbookViewId="0"/>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48</v>
      </c>
      <c r="C4" s="37">
        <f>INDEX('Data store'!$B$19:$K$19,1,MATCH(B4,'Data store'!$B$18:$K$18,0))</f>
        <v>7</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crGkIPBwbqwcegBshC+4LWAQGo7KtlwoWVElwsMR6Zv0L+EsxTrZvx/EsS28swiZXiuNOKso/hdsMiQdlAHwcQ==" saltValue="hk1od+6059sc0L+cwBHzxw==" spinCount="100000" sheet="1" objects="1" scenarios="1" formatColumns="0" formatRows="0"/>
  <conditionalFormatting sqref="J2:AF163">
    <cfRule type="expression" dxfId="7" priority="2">
      <formula>IF(OR(Switch_Prev_Incidence="Incidence with bolus of prevalent patients",Switch_Prev_Incidence="Incidence"),TRUE)</formula>
    </cfRule>
  </conditionalFormatting>
  <conditionalFormatting sqref="J165:AF325">
    <cfRule type="expression" dxfId="6" priority="1">
      <formula>IF(Switch_Prev_Incidence="Prevalence",TRUE)</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89FF9-8986-4929-814E-6CA4B6919340}">
  <sheetPr codeName="Sheet14">
    <tabColor theme="4" tint="0.79998168889431442"/>
  </sheetPr>
  <dimension ref="B2:AG424"/>
  <sheetViews>
    <sheetView workbookViewId="0"/>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49</v>
      </c>
      <c r="C4" s="37">
        <f>INDEX('Data store'!$B$19:$K$19,1,MATCH(B4,'Data store'!$B$18:$K$18,0))</f>
        <v>8</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2r++vb23B6FMN69Byedt0nZpdGOg2+/94QjITbYhhRW1y14aXVCSsYJNfgtwtBQZZdG0Cxz6jvFDIQWj3IfjBQ==" saltValue="r317rXv+Msayzfwn6StA6g==" spinCount="100000" sheet="1" objects="1" scenarios="1" formatRows="0" insertColumns="0"/>
  <conditionalFormatting sqref="J2:AF163">
    <cfRule type="expression" dxfId="5" priority="2">
      <formula>IF(OR(Switch_Prev_Incidence="Incidence with bolus of prevalent patients",Switch_Prev_Incidence="Incidence"),TRUE)</formula>
    </cfRule>
  </conditionalFormatting>
  <conditionalFormatting sqref="J165:AF325">
    <cfRule type="expression" dxfId="4" priority="1">
      <formula>IF(Switch_Prev_Incidence="Prevalence",TRUE)</formula>
    </cfRule>
  </conditionalFormatting>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0C872-5663-4DDB-988C-EBD7B80C1039}">
  <sheetPr codeName="Sheet13">
    <tabColor theme="4" tint="0.79998168889431442"/>
  </sheetPr>
  <dimension ref="B2:AG424"/>
  <sheetViews>
    <sheetView zoomScaleNormal="100" workbookViewId="0"/>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50</v>
      </c>
      <c r="C4" s="37">
        <f>INDEX('Data store'!$B$19:$K$19,1,MATCH(B4,'Data store'!$B$18:$K$18,0))</f>
        <v>9</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N4L7vYzN8y3TVRdy9ttTsev+4mCsQJiUe5E8zt5uONDA7c8k5x2f8m0YealagI6F+vtmrtePnLN7eg3/bUcLUw==" saltValue="3uF9Fz18kpVriEiZTcJFxw==" spinCount="100000" sheet="1" objects="1" scenarios="1" formatColumns="0" formatRows="0"/>
  <conditionalFormatting sqref="J2:AF163">
    <cfRule type="expression" dxfId="3" priority="2">
      <formula>IF(OR(Switch_Prev_Incidence="Incidence with bolus of prevalent patients",Switch_Prev_Incidence="Incidence"),TRUE)</formula>
    </cfRule>
  </conditionalFormatting>
  <conditionalFormatting sqref="J165:AF325">
    <cfRule type="expression" dxfId="2" priority="1">
      <formula>IF(Switch_Prev_Incidence="Prevalence",TRUE)</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E0694-4B32-4802-954B-B9735BA85221}">
  <sheetPr codeName="Sheet21">
    <tabColor theme="4" tint="0.79998168889431442"/>
  </sheetPr>
  <dimension ref="B2:AG424"/>
  <sheetViews>
    <sheetView zoomScaleNormal="100" workbookViewId="0"/>
  </sheetViews>
  <sheetFormatPr defaultRowHeight="14.5" x14ac:dyDescent="0.35"/>
  <cols>
    <col min="2" max="2" width="41" customWidth="1"/>
    <col min="3" max="9" width="11.54296875" customWidth="1"/>
    <col min="10" max="10" width="41.54296875" bestFit="1" customWidth="1"/>
    <col min="11" max="16" width="20.54296875" customWidth="1"/>
    <col min="17" max="17" width="7.81640625" bestFit="1" customWidth="1"/>
    <col min="18" max="18" width="37.54296875" customWidth="1"/>
    <col min="19" max="24" width="20.54296875" customWidth="1"/>
    <col min="25" max="25" width="5.54296875" customWidth="1"/>
    <col min="26" max="26" width="17.54296875" customWidth="1"/>
    <col min="27" max="32" width="20.54296875" customWidth="1"/>
    <col min="34" max="34" width="13.453125" bestFit="1" customWidth="1"/>
  </cols>
  <sheetData>
    <row r="2" spans="2:33" x14ac:dyDescent="0.35">
      <c r="J2" s="85" t="s">
        <v>84</v>
      </c>
      <c r="K2" s="84"/>
      <c r="L2" s="84"/>
      <c r="M2" s="84"/>
      <c r="N2" s="84"/>
      <c r="O2" s="84"/>
      <c r="P2" s="84"/>
      <c r="Q2" s="84"/>
      <c r="R2" s="84"/>
      <c r="S2" s="84"/>
      <c r="T2" s="84"/>
      <c r="U2" s="84"/>
      <c r="V2" s="84"/>
      <c r="W2" s="84"/>
      <c r="X2" s="84"/>
      <c r="Y2" s="84"/>
      <c r="Z2" s="84"/>
      <c r="AA2" s="84"/>
      <c r="AB2" s="84"/>
      <c r="AC2" s="84"/>
      <c r="AD2" s="84"/>
      <c r="AE2" s="84"/>
      <c r="AF2" s="84"/>
      <c r="AG2" s="84"/>
    </row>
    <row r="3" spans="2:33" ht="18" x14ac:dyDescent="0.4">
      <c r="B3" s="29" t="s">
        <v>211</v>
      </c>
      <c r="K3" t="s">
        <v>215</v>
      </c>
      <c r="S3" t="s">
        <v>247</v>
      </c>
    </row>
    <row r="4" spans="2:33" ht="18" x14ac:dyDescent="0.4">
      <c r="B4" s="134" t="s">
        <v>51</v>
      </c>
      <c r="C4" s="37">
        <f>INDEX('Data store'!$B$19:$K$19,1,MATCH(B4,'Data store'!$B$18:$K$18,0))</f>
        <v>10</v>
      </c>
      <c r="F4" s="28"/>
    </row>
    <row r="5" spans="2:33" x14ac:dyDescent="0.35">
      <c r="K5" s="1" t="s">
        <v>14</v>
      </c>
      <c r="L5" s="1"/>
      <c r="M5" s="1"/>
      <c r="N5" s="1"/>
      <c r="O5" s="1"/>
      <c r="P5" s="1"/>
      <c r="Q5" s="1"/>
      <c r="R5" s="1"/>
      <c r="S5" s="1" t="s">
        <v>14</v>
      </c>
      <c r="T5" s="1"/>
      <c r="U5" s="1"/>
      <c r="V5" s="1"/>
      <c r="W5" s="1"/>
      <c r="X5" s="1"/>
      <c r="Y5" s="1"/>
      <c r="Z5" s="1"/>
      <c r="AA5" s="1"/>
      <c r="AB5" s="1"/>
      <c r="AC5" s="1"/>
    </row>
    <row r="6" spans="2:33" x14ac:dyDescent="0.35">
      <c r="C6" t="s">
        <v>105</v>
      </c>
      <c r="D6" t="s">
        <v>106</v>
      </c>
      <c r="E6" t="s">
        <v>107</v>
      </c>
      <c r="F6" t="s">
        <v>108</v>
      </c>
      <c r="G6" t="s">
        <v>109</v>
      </c>
      <c r="H6" t="s">
        <v>110</v>
      </c>
      <c r="K6" s="1" t="s">
        <v>105</v>
      </c>
      <c r="L6" s="1" t="s">
        <v>106</v>
      </c>
      <c r="M6" s="1" t="s">
        <v>107</v>
      </c>
      <c r="N6" s="1" t="s">
        <v>108</v>
      </c>
      <c r="O6" s="1" t="s">
        <v>109</v>
      </c>
      <c r="P6" s="1" t="s">
        <v>110</v>
      </c>
      <c r="Q6" s="1"/>
      <c r="R6" s="1"/>
      <c r="S6" s="1" t="s">
        <v>105</v>
      </c>
      <c r="T6" s="1" t="s">
        <v>106</v>
      </c>
      <c r="U6" s="1" t="s">
        <v>107</v>
      </c>
      <c r="V6" s="1" t="s">
        <v>108</v>
      </c>
      <c r="W6" s="1" t="s">
        <v>109</v>
      </c>
      <c r="X6" s="1" t="s">
        <v>110</v>
      </c>
      <c r="Y6" s="1"/>
      <c r="Z6" s="1"/>
    </row>
    <row r="7" spans="2:33" x14ac:dyDescent="0.35">
      <c r="B7" t="s">
        <v>249</v>
      </c>
      <c r="C7" s="16">
        <f>INDEX(Inputs_MarketSize,1,MATCH($B$4,'Inputs-Market Size'!$H$99:$Q$99,0))</f>
        <v>0</v>
      </c>
      <c r="D7" s="16">
        <f>INDEX(Inputs_MarketSize,2,MATCH($B$4,'Inputs-Market Size'!$H$99:$Q$99,0))</f>
        <v>0</v>
      </c>
      <c r="E7" s="16">
        <f>INDEX(Inputs_MarketSize,3,MATCH($B$4,'Inputs-Market Size'!$H$99:$Q$99,0))</f>
        <v>0</v>
      </c>
      <c r="F7" s="16">
        <f>INDEX(Inputs_MarketSize,4,MATCH($B$4,'Inputs-Market Size'!$H$99:$Q$99,0))</f>
        <v>0</v>
      </c>
      <c r="G7" s="16">
        <f>INDEX(Inputs_MarketSize,5,MATCH($B$4,'Inputs-Market Size'!$H$99:$Q$99,0))</f>
        <v>0</v>
      </c>
      <c r="H7" s="16">
        <f>INDEX(Inputs_MarketSize,6,MATCH($B$4,'Inputs-Market Size'!$H$99:$Q$99,0))</f>
        <v>0</v>
      </c>
      <c r="J7" t="str">
        <f>IF(Name_DUR="","Drug Under Review",Name_DUR)</f>
        <v>Drug Under Review</v>
      </c>
      <c r="K7" s="27" cm="1">
        <f t="array" ref="K7">INDEX(Inputs_RefScenario_MktShares,MATCH($J7,'Inputs-Market Shares'!$B$53:$B$64,0),MATCH('Newfoundland and Labrador'!K$6&amp;$B$4,'Inputs-Market Shares'!$M$52:$CC$52&amp;'Inputs-Market Shares'!$M$51:$CC$51,0))</f>
        <v>0</v>
      </c>
      <c r="L7" s="27" cm="1">
        <f t="array" ref="L7">INDEX(Inputs_RefScenario_MktShares,MATCH($J7,'Inputs-Market Shares'!$B$53:$B$64,0),MATCH('Newfoundland and Labrador'!L$6&amp;$B$4,'Inputs-Market Shares'!$M$52:$CC$52&amp;'Inputs-Market Shares'!$M$51:$CC$51,0))</f>
        <v>0</v>
      </c>
      <c r="M7" s="27" cm="1">
        <f t="array" ref="M7">INDEX(Inputs_RefScenario_MktShares,MATCH($J7,'Inputs-Market Shares'!$B$53:$B$64,0),MATCH('Newfoundland and Labrador'!M$6&amp;$B$4,'Inputs-Market Shares'!$M$52:$CC$52&amp;'Inputs-Market Shares'!$M$51:$CC$51,0))</f>
        <v>0</v>
      </c>
      <c r="N7" s="27" cm="1">
        <f t="array" ref="N7">INDEX(Inputs_RefScenario_MktShares,MATCH($J7,'Inputs-Market Shares'!$B$53:$B$64,0),MATCH('Newfoundland and Labrador'!N$6&amp;$B$4,'Inputs-Market Shares'!$M$52:$CC$52&amp;'Inputs-Market Shares'!$M$51:$CC$51,0))</f>
        <v>0</v>
      </c>
      <c r="O7" s="27" cm="1">
        <f t="array" ref="O7">INDEX(Inputs_RefScenario_MktShares,MATCH($J7,'Inputs-Market Shares'!$B$53:$B$64,0),MATCH('Newfoundland and Labrador'!O$6&amp;$B$4,'Inputs-Market Shares'!$M$52:$CC$52&amp;'Inputs-Market Shares'!$M$51:$CC$51,0))</f>
        <v>0</v>
      </c>
      <c r="P7" s="27" cm="1">
        <f t="array" ref="P7">INDEX(Inputs_RefScenario_MktShares,MATCH($J7,'Inputs-Market Shares'!$B$53:$B$64,0),MATCH('Newfoundland and Labrador'!P$6&amp;$B$4,'Inputs-Market Shares'!$M$52:$CC$52&amp;'Inputs-Market Shares'!$M$51:$CC$51,0))</f>
        <v>0</v>
      </c>
      <c r="Q7" s="27"/>
      <c r="R7" t="str">
        <f>IF(Name_DUR="","Drug Under Review",Name_DUR)</f>
        <v>Drug Under Review</v>
      </c>
      <c r="S7" s="8" cm="1">
        <f t="array" ref="S7">INDEX(Inputs_NewScenario_MktShares,MATCH($R7,'Inputs-Market Shares'!$B$69:$B$80,0),MATCH('Newfoundland and Labrador'!S$6&amp;$B$4,'Inputs-Market Shares'!$M$52:$CC$52&amp;'Inputs-Market Shares'!$M$51:$CC$51,0))</f>
        <v>0</v>
      </c>
      <c r="T7" s="8" cm="1">
        <f t="array" ref="T7">INDEX(Inputs_NewScenario_MktShares,MATCH($R7,'Inputs-Market Shares'!$B$69:$B$80,0),MATCH('Newfoundland and Labrador'!T$6&amp;$B$4,'Inputs-Market Shares'!$M$52:$CC$52&amp;'Inputs-Market Shares'!$M$51:$CC$51,0))</f>
        <v>0</v>
      </c>
      <c r="U7" s="8" cm="1">
        <f t="array" ref="U7">INDEX(Inputs_NewScenario_MktShares,MATCH($R7,'Inputs-Market Shares'!$B$69:$B$80,0),MATCH('Newfoundland and Labrador'!U$6&amp;$B$4,'Inputs-Market Shares'!$M$52:$CC$52&amp;'Inputs-Market Shares'!$M$51:$CC$51,0))</f>
        <v>0</v>
      </c>
      <c r="V7" s="8" cm="1">
        <f t="array" ref="V7">INDEX(Inputs_NewScenario_MktShares,MATCH($R7,'Inputs-Market Shares'!$B$69:$B$80,0),MATCH('Newfoundland and Labrador'!V$6&amp;$B$4,'Inputs-Market Shares'!$M$52:$CC$52&amp;'Inputs-Market Shares'!$M$51:$CC$51,0))</f>
        <v>0</v>
      </c>
      <c r="W7" s="8" cm="1">
        <f t="array" ref="W7">INDEX(Inputs_NewScenario_MktShares,MATCH($R7,'Inputs-Market Shares'!$B$69:$B$80,0),MATCH('Newfoundland and Labrador'!W$6&amp;$B$4,'Inputs-Market Shares'!$M$52:$CC$52&amp;'Inputs-Market Shares'!$M$51:$CC$51,0))</f>
        <v>0</v>
      </c>
      <c r="X7" s="8" cm="1">
        <f t="array" ref="X7">INDEX(Inputs_NewScenario_MktShares,MATCH($R7,'Inputs-Market Shares'!$B$69:$B$80,0),MATCH('Newfoundland and Labrador'!X$6&amp;$B$4,'Inputs-Market Shares'!$M$52:$CC$52&amp;'Inputs-Market Shares'!$M$51:$CC$51,0))</f>
        <v>0</v>
      </c>
    </row>
    <row r="8" spans="2:33" x14ac:dyDescent="0.35">
      <c r="C8" s="16"/>
      <c r="D8" s="16"/>
      <c r="E8" s="16"/>
      <c r="F8" s="26"/>
      <c r="G8" s="26"/>
      <c r="H8" s="26"/>
      <c r="I8" s="26"/>
      <c r="J8" t="s">
        <v>151</v>
      </c>
      <c r="K8" s="27" cm="1">
        <f t="array" ref="K8">INDEX(Inputs_RefScenario_MktShares,MATCH($J8,'Inputs-Market Shares'!$B$53:$B$64,0),MATCH('Newfoundland and Labrador'!K$6&amp;$B$4,'Inputs-Market Shares'!$M$52:$CC$52&amp;'Inputs-Market Shares'!$M$51:$CC$51,0))</f>
        <v>0</v>
      </c>
      <c r="L8" s="27" cm="1">
        <f t="array" ref="L8">INDEX(Inputs_RefScenario_MktShares,MATCH($J8,'Inputs-Market Shares'!$B$53:$B$64,0),MATCH('Newfoundland and Labrador'!L$6&amp;$B$4,'Inputs-Market Shares'!$M$52:$CC$52&amp;'Inputs-Market Shares'!$M$51:$CC$51,0))</f>
        <v>0</v>
      </c>
      <c r="M8" s="27" cm="1">
        <f t="array" ref="M8">INDEX(Inputs_RefScenario_MktShares,MATCH($J8,'Inputs-Market Shares'!$B$53:$B$64,0),MATCH('Newfoundland and Labrador'!M$6&amp;$B$4,'Inputs-Market Shares'!$M$52:$CC$52&amp;'Inputs-Market Shares'!$M$51:$CC$51,0))</f>
        <v>0</v>
      </c>
      <c r="N8" s="27" cm="1">
        <f t="array" ref="N8">INDEX(Inputs_RefScenario_MktShares,MATCH($J8,'Inputs-Market Shares'!$B$53:$B$64,0),MATCH('Newfoundland and Labrador'!N$6&amp;$B$4,'Inputs-Market Shares'!$M$52:$CC$52&amp;'Inputs-Market Shares'!$M$51:$CC$51,0))</f>
        <v>0</v>
      </c>
      <c r="O8" s="27" cm="1">
        <f t="array" ref="O8">INDEX(Inputs_RefScenario_MktShares,MATCH($J8,'Inputs-Market Shares'!$B$53:$B$64,0),MATCH('Newfoundland and Labrador'!O$6&amp;$B$4,'Inputs-Market Shares'!$M$52:$CC$52&amp;'Inputs-Market Shares'!$M$51:$CC$51,0))</f>
        <v>0</v>
      </c>
      <c r="P8" s="27" cm="1">
        <f t="array" ref="P8">INDEX(Inputs_RefScenario_MktShares,MATCH($J8,'Inputs-Market Shares'!$B$53:$B$64,0),MATCH('Newfoundland and Labrador'!P$6&amp;$B$4,'Inputs-Market Shares'!$M$52:$CC$52&amp;'Inputs-Market Shares'!$M$51:$CC$51,0))</f>
        <v>0</v>
      </c>
      <c r="Q8" s="27"/>
      <c r="R8" t="s">
        <v>151</v>
      </c>
      <c r="S8" s="8" cm="1">
        <f t="array" ref="S8">INDEX(Inputs_NewScenario_MktShares,MATCH($R8,'Inputs-Market Shares'!$B$69:$B$80,0),MATCH('Newfoundland and Labrador'!S$6&amp;$B$4,'Inputs-Market Shares'!$M$52:$CC$52&amp;'Inputs-Market Shares'!$M$51:$CC$51,0))</f>
        <v>0</v>
      </c>
      <c r="T8" s="8" cm="1">
        <f t="array" ref="T8">INDEX(Inputs_NewScenario_MktShares,MATCH($R8,'Inputs-Market Shares'!$B$69:$B$80,0),MATCH('Newfoundland and Labrador'!T$6&amp;$B$4,'Inputs-Market Shares'!$M$52:$CC$52&amp;'Inputs-Market Shares'!$M$51:$CC$51,0))</f>
        <v>0</v>
      </c>
      <c r="U8" s="8" cm="1">
        <f t="array" ref="U8">INDEX(Inputs_NewScenario_MktShares,MATCH($R8,'Inputs-Market Shares'!$B$69:$B$80,0),MATCH('Newfoundland and Labrador'!U$6&amp;$B$4,'Inputs-Market Shares'!$M$52:$CC$52&amp;'Inputs-Market Shares'!$M$51:$CC$51,0))</f>
        <v>0</v>
      </c>
      <c r="V8" s="8" cm="1">
        <f t="array" ref="V8">INDEX(Inputs_NewScenario_MktShares,MATCH($R8,'Inputs-Market Shares'!$B$69:$B$80,0),MATCH('Newfoundland and Labrador'!V$6&amp;$B$4,'Inputs-Market Shares'!$M$52:$CC$52&amp;'Inputs-Market Shares'!$M$51:$CC$51,0))</f>
        <v>0</v>
      </c>
      <c r="W8" s="8" cm="1">
        <f t="array" ref="W8">INDEX(Inputs_NewScenario_MktShares,MATCH($R8,'Inputs-Market Shares'!$B$69:$B$80,0),MATCH('Newfoundland and Labrador'!W$6&amp;$B$4,'Inputs-Market Shares'!$M$52:$CC$52&amp;'Inputs-Market Shares'!$M$51:$CC$51,0))</f>
        <v>0</v>
      </c>
      <c r="X8" s="8" cm="1">
        <f t="array" ref="X8">INDEX(Inputs_NewScenario_MktShares,MATCH($R8,'Inputs-Market Shares'!$B$69:$B$80,0),MATCH('Newfoundland and Labrador'!X$6&amp;$B$4,'Inputs-Market Shares'!$M$52:$CC$52&amp;'Inputs-Market Shares'!$M$51:$CC$51,0))</f>
        <v>0</v>
      </c>
    </row>
    <row r="9" spans="2:33" x14ac:dyDescent="0.35">
      <c r="C9" s="1" t="s">
        <v>105</v>
      </c>
      <c r="D9" s="1" t="s">
        <v>106</v>
      </c>
      <c r="E9" s="1" t="s">
        <v>107</v>
      </c>
      <c r="F9" s="1" t="s">
        <v>108</v>
      </c>
      <c r="G9" s="1" t="s">
        <v>109</v>
      </c>
      <c r="H9" s="1" t="s">
        <v>110</v>
      </c>
      <c r="J9" t="str">
        <f>IF(Namedrug1="","Drug 1",Namedrug1)</f>
        <v>Drug 1</v>
      </c>
      <c r="K9" s="27" cm="1">
        <f t="array" ref="K9">INDEX(Inputs_RefScenario_MktShares,MATCH($J9,'Inputs-Market Shares'!$B$53:$B$64,0),MATCH('Newfoundland and Labrador'!K$6&amp;$B$4,'Inputs-Market Shares'!$M$52:$CC$52&amp;'Inputs-Market Shares'!$M$51:$CC$51,0))</f>
        <v>0</v>
      </c>
      <c r="L9" s="27" cm="1">
        <f t="array" ref="L9">INDEX(Inputs_RefScenario_MktShares,MATCH($J9,'Inputs-Market Shares'!$B$53:$B$64,0),MATCH('Newfoundland and Labrador'!L$6&amp;$B$4,'Inputs-Market Shares'!$M$52:$CC$52&amp;'Inputs-Market Shares'!$M$51:$CC$51,0))</f>
        <v>0</v>
      </c>
      <c r="M9" s="27" cm="1">
        <f t="array" ref="M9">INDEX(Inputs_RefScenario_MktShares,MATCH($J9,'Inputs-Market Shares'!$B$53:$B$64,0),MATCH('Newfoundland and Labrador'!M$6&amp;$B$4,'Inputs-Market Shares'!$M$52:$CC$52&amp;'Inputs-Market Shares'!$M$51:$CC$51,0))</f>
        <v>0</v>
      </c>
      <c r="N9" s="27" cm="1">
        <f t="array" ref="N9">INDEX(Inputs_RefScenario_MktShares,MATCH($J9,'Inputs-Market Shares'!$B$53:$B$64,0),MATCH('Newfoundland and Labrador'!N$6&amp;$B$4,'Inputs-Market Shares'!$M$52:$CC$52&amp;'Inputs-Market Shares'!$M$51:$CC$51,0))</f>
        <v>0</v>
      </c>
      <c r="O9" s="27" cm="1">
        <f t="array" ref="O9">INDEX(Inputs_RefScenario_MktShares,MATCH($J9,'Inputs-Market Shares'!$B$53:$B$64,0),MATCH('Newfoundland and Labrador'!O$6&amp;$B$4,'Inputs-Market Shares'!$M$52:$CC$52&amp;'Inputs-Market Shares'!$M$51:$CC$51,0))</f>
        <v>0</v>
      </c>
      <c r="P9" s="27" cm="1">
        <f t="array" ref="P9">INDEX(Inputs_RefScenario_MktShares,MATCH($J9,'Inputs-Market Shares'!$B$53:$B$64,0),MATCH('Newfoundland and Labrador'!P$6&amp;$B$4,'Inputs-Market Shares'!$M$52:$CC$52&amp;'Inputs-Market Shares'!$M$51:$CC$51,0))</f>
        <v>0</v>
      </c>
      <c r="Q9" s="27"/>
      <c r="R9" t="str">
        <f>IF(Namedrug1="","Drug 1",Namedrug1)</f>
        <v>Drug 1</v>
      </c>
      <c r="S9" s="8" cm="1">
        <f t="array" ref="S9">INDEX(Inputs_NewScenario_MktShares,MATCH($R9,'Inputs-Market Shares'!$B$69:$B$80,0),MATCH('Newfoundland and Labrador'!S$6&amp;$B$4,'Inputs-Market Shares'!$M$52:$CC$52&amp;'Inputs-Market Shares'!$M$51:$CC$51,0))</f>
        <v>0</v>
      </c>
      <c r="T9" s="8" cm="1">
        <f t="array" ref="T9">INDEX(Inputs_NewScenario_MktShares,MATCH($R9,'Inputs-Market Shares'!$B$69:$B$80,0),MATCH('Newfoundland and Labrador'!T$6&amp;$B$4,'Inputs-Market Shares'!$M$52:$CC$52&amp;'Inputs-Market Shares'!$M$51:$CC$51,0))</f>
        <v>0</v>
      </c>
      <c r="U9" s="8" cm="1">
        <f t="array" ref="U9">INDEX(Inputs_NewScenario_MktShares,MATCH($R9,'Inputs-Market Shares'!$B$69:$B$80,0),MATCH('Newfoundland and Labrador'!U$6&amp;$B$4,'Inputs-Market Shares'!$M$52:$CC$52&amp;'Inputs-Market Shares'!$M$51:$CC$51,0))</f>
        <v>0</v>
      </c>
      <c r="V9" s="8" cm="1">
        <f t="array" ref="V9">INDEX(Inputs_NewScenario_MktShares,MATCH($R9,'Inputs-Market Shares'!$B$69:$B$80,0),MATCH('Newfoundland and Labrador'!V$6&amp;$B$4,'Inputs-Market Shares'!$M$52:$CC$52&amp;'Inputs-Market Shares'!$M$51:$CC$51,0))</f>
        <v>0</v>
      </c>
      <c r="W9" s="8" cm="1">
        <f t="array" ref="W9">INDEX(Inputs_NewScenario_MktShares,MATCH($R9,'Inputs-Market Shares'!$B$69:$B$80,0),MATCH('Newfoundland and Labrador'!W$6&amp;$B$4,'Inputs-Market Shares'!$M$52:$CC$52&amp;'Inputs-Market Shares'!$M$51:$CC$51,0))</f>
        <v>0</v>
      </c>
      <c r="X9" s="8" cm="1">
        <f t="array" ref="X9">INDEX(Inputs_NewScenario_MktShares,MATCH($R9,'Inputs-Market Shares'!$B$69:$B$80,0),MATCH('Newfoundland and Labrador'!X$6&amp;$B$4,'Inputs-Market Shares'!$M$52:$CC$52&amp;'Inputs-Market Shares'!$M$51:$CC$51,0))</f>
        <v>0</v>
      </c>
    </row>
    <row r="10" spans="2:33" x14ac:dyDescent="0.35">
      <c r="B10" s="37" t="s">
        <v>250</v>
      </c>
      <c r="C10" s="16">
        <f>C7-SUM(C11:C14)</f>
        <v>0</v>
      </c>
      <c r="D10" s="16">
        <f t="shared" ref="D10" si="0">D7-SUM(D11:D14)</f>
        <v>0</v>
      </c>
      <c r="E10" s="16">
        <f>IF(Switch_Prev_Incidence="incidence with bolus of prevalent patients",E7,E7-SUM(E11:E14))</f>
        <v>0</v>
      </c>
      <c r="F10" s="26">
        <f>IF(Switch_Prev_Incidence="incidence with bolus of prevalent patients",F7,F7-SUM(F11:F14))</f>
        <v>0</v>
      </c>
      <c r="G10" s="26">
        <f>IF(G7=0,0,IF(Switch_Prev_Incidence="incidence with bolus of prevalent patients",G7,G7-SUM(G11:G14)))</f>
        <v>0</v>
      </c>
      <c r="H10" s="26">
        <f>IF(Switch_Prev_Incidence="incidence with bolus of prevalent patients",H7,H7-SUM(H11:H14))</f>
        <v>0</v>
      </c>
      <c r="J10" t="str">
        <f>IF(Namedrug2="","Drug 2",Namedrug2)</f>
        <v>Drug 2</v>
      </c>
      <c r="K10" s="27" cm="1">
        <f t="array" ref="K10">INDEX(Inputs_RefScenario_MktShares,MATCH($J10,'Inputs-Market Shares'!$B$53:$B$64,0),MATCH('Newfoundland and Labrador'!K$6&amp;$B$4,'Inputs-Market Shares'!$M$52:$CC$52&amp;'Inputs-Market Shares'!$M$51:$CC$51,0))</f>
        <v>0</v>
      </c>
      <c r="L10" s="27" cm="1">
        <f t="array" ref="L10">INDEX(Inputs_RefScenario_MktShares,MATCH($J10,'Inputs-Market Shares'!$B$53:$B$64,0),MATCH('Newfoundland and Labrador'!L$6&amp;$B$4,'Inputs-Market Shares'!$M$52:$CC$52&amp;'Inputs-Market Shares'!$M$51:$CC$51,0))</f>
        <v>0</v>
      </c>
      <c r="M10" s="27" cm="1">
        <f t="array" ref="M10">INDEX(Inputs_RefScenario_MktShares,MATCH($J10,'Inputs-Market Shares'!$B$53:$B$64,0),MATCH('Newfoundland and Labrador'!M$6&amp;$B$4,'Inputs-Market Shares'!$M$52:$CC$52&amp;'Inputs-Market Shares'!$M$51:$CC$51,0))</f>
        <v>0</v>
      </c>
      <c r="N10" s="27" cm="1">
        <f t="array" ref="N10">INDEX(Inputs_RefScenario_MktShares,MATCH($J10,'Inputs-Market Shares'!$B$53:$B$64,0),MATCH('Newfoundland and Labrador'!N$6&amp;$B$4,'Inputs-Market Shares'!$M$52:$CC$52&amp;'Inputs-Market Shares'!$M$51:$CC$51,0))</f>
        <v>0</v>
      </c>
      <c r="O10" s="27" cm="1">
        <f t="array" ref="O10">INDEX(Inputs_RefScenario_MktShares,MATCH($J10,'Inputs-Market Shares'!$B$53:$B$64,0),MATCH('Newfoundland and Labrador'!O$6&amp;$B$4,'Inputs-Market Shares'!$M$52:$CC$52&amp;'Inputs-Market Shares'!$M$51:$CC$51,0))</f>
        <v>0</v>
      </c>
      <c r="P10" s="27" cm="1">
        <f t="array" ref="P10">INDEX(Inputs_RefScenario_MktShares,MATCH($J10,'Inputs-Market Shares'!$B$53:$B$64,0),MATCH('Newfoundland and Labrador'!P$6&amp;$B$4,'Inputs-Market Shares'!$M$52:$CC$52&amp;'Inputs-Market Shares'!$M$51:$CC$51,0))</f>
        <v>0</v>
      </c>
      <c r="Q10" s="27"/>
      <c r="R10" t="str">
        <f>IF(Namedrug2="","Drug 2",Namedrug2)</f>
        <v>Drug 2</v>
      </c>
      <c r="S10" s="8" cm="1">
        <f t="array" ref="S10">INDEX(Inputs_NewScenario_MktShares,MATCH($R10,'Inputs-Market Shares'!$B$69:$B$80,0),MATCH('Newfoundland and Labrador'!S$6&amp;$B$4,'Inputs-Market Shares'!$M$52:$CC$52&amp;'Inputs-Market Shares'!$M$51:$CC$51,0))</f>
        <v>0</v>
      </c>
      <c r="T10" s="8" cm="1">
        <f t="array" ref="T10">INDEX(Inputs_NewScenario_MktShares,MATCH($R10,'Inputs-Market Shares'!$B$69:$B$80,0),MATCH('Newfoundland and Labrador'!T$6&amp;$B$4,'Inputs-Market Shares'!$M$52:$CC$52&amp;'Inputs-Market Shares'!$M$51:$CC$51,0))</f>
        <v>0</v>
      </c>
      <c r="U10" s="8" cm="1">
        <f t="array" ref="U10">INDEX(Inputs_NewScenario_MktShares,MATCH($R10,'Inputs-Market Shares'!$B$69:$B$80,0),MATCH('Newfoundland and Labrador'!U$6&amp;$B$4,'Inputs-Market Shares'!$M$52:$CC$52&amp;'Inputs-Market Shares'!$M$51:$CC$51,0))</f>
        <v>0</v>
      </c>
      <c r="V10" s="8" cm="1">
        <f t="array" ref="V10">INDEX(Inputs_NewScenario_MktShares,MATCH($R10,'Inputs-Market Shares'!$B$69:$B$80,0),MATCH('Newfoundland and Labrador'!V$6&amp;$B$4,'Inputs-Market Shares'!$M$52:$CC$52&amp;'Inputs-Market Shares'!$M$51:$CC$51,0))</f>
        <v>0</v>
      </c>
      <c r="W10" s="8" cm="1">
        <f t="array" ref="W10">INDEX(Inputs_NewScenario_MktShares,MATCH($R10,'Inputs-Market Shares'!$B$69:$B$80,0),MATCH('Newfoundland and Labrador'!W$6&amp;$B$4,'Inputs-Market Shares'!$M$52:$CC$52&amp;'Inputs-Market Shares'!$M$51:$CC$51,0))</f>
        <v>0</v>
      </c>
      <c r="X10" s="8" cm="1">
        <f t="array" ref="X10">INDEX(Inputs_NewScenario_MktShares,MATCH($R10,'Inputs-Market Shares'!$B$69:$B$80,0),MATCH('Newfoundland and Labrador'!X$6&amp;$B$4,'Inputs-Market Shares'!$M$52:$CC$52&amp;'Inputs-Market Shares'!$M$51:$CC$51,0))</f>
        <v>0</v>
      </c>
    </row>
    <row r="11" spans="2:33" x14ac:dyDescent="0.35">
      <c r="B11" s="37" t="s">
        <v>251</v>
      </c>
      <c r="C11" s="16">
        <v>0</v>
      </c>
      <c r="D11" s="26">
        <v>0</v>
      </c>
      <c r="E11" s="16">
        <f>IF(EpiIncrease&lt;0,E7,D10)</f>
        <v>0</v>
      </c>
      <c r="F11" s="26">
        <f>E10</f>
        <v>0</v>
      </c>
      <c r="G11" s="26">
        <f>IF($G$7=0,0,F10)</f>
        <v>0</v>
      </c>
      <c r="H11" s="26">
        <f t="shared" ref="H11:H12" si="1">G10</f>
        <v>0</v>
      </c>
      <c r="J11" t="str">
        <f>IF(Namedrug3="","Drug 3",Namedrug3)</f>
        <v>Drug 3</v>
      </c>
      <c r="K11" s="27" cm="1">
        <f t="array" ref="K11">INDEX(Inputs_RefScenario_MktShares,MATCH($J11,'Inputs-Market Shares'!$B$53:$B$64,0),MATCH('Newfoundland and Labrador'!K$6&amp;$B$4,'Inputs-Market Shares'!$M$52:$CC$52&amp;'Inputs-Market Shares'!$M$51:$CC$51,0))</f>
        <v>0</v>
      </c>
      <c r="L11" s="27" cm="1">
        <f t="array" ref="L11">INDEX(Inputs_RefScenario_MktShares,MATCH($J11,'Inputs-Market Shares'!$B$53:$B$64,0),MATCH('Newfoundland and Labrador'!L$6&amp;$B$4,'Inputs-Market Shares'!$M$52:$CC$52&amp;'Inputs-Market Shares'!$M$51:$CC$51,0))</f>
        <v>0</v>
      </c>
      <c r="M11" s="27" cm="1">
        <f t="array" ref="M11">INDEX(Inputs_RefScenario_MktShares,MATCH($J11,'Inputs-Market Shares'!$B$53:$B$64,0),MATCH('Newfoundland and Labrador'!M$6&amp;$B$4,'Inputs-Market Shares'!$M$52:$CC$52&amp;'Inputs-Market Shares'!$M$51:$CC$51,0))</f>
        <v>0</v>
      </c>
      <c r="N11" s="27" cm="1">
        <f t="array" ref="N11">INDEX(Inputs_RefScenario_MktShares,MATCH($J11,'Inputs-Market Shares'!$B$53:$B$64,0),MATCH('Newfoundland and Labrador'!N$6&amp;$B$4,'Inputs-Market Shares'!$M$52:$CC$52&amp;'Inputs-Market Shares'!$M$51:$CC$51,0))</f>
        <v>0</v>
      </c>
      <c r="O11" s="27" cm="1">
        <f t="array" ref="O11">INDEX(Inputs_RefScenario_MktShares,MATCH($J11,'Inputs-Market Shares'!$B$53:$B$64,0),MATCH('Newfoundland and Labrador'!O$6&amp;$B$4,'Inputs-Market Shares'!$M$52:$CC$52&amp;'Inputs-Market Shares'!$M$51:$CC$51,0))</f>
        <v>0</v>
      </c>
      <c r="P11" s="27" cm="1">
        <f t="array" ref="P11">INDEX(Inputs_RefScenario_MktShares,MATCH($J11,'Inputs-Market Shares'!$B$53:$B$64,0),MATCH('Newfoundland and Labrador'!P$6&amp;$B$4,'Inputs-Market Shares'!$M$52:$CC$52&amp;'Inputs-Market Shares'!$M$51:$CC$51,0))</f>
        <v>0</v>
      </c>
      <c r="Q11" s="27"/>
      <c r="R11" t="str">
        <f>IF(Namedrug3="","Drug 3",Namedrug3)</f>
        <v>Drug 3</v>
      </c>
      <c r="S11" s="8" cm="1">
        <f t="array" ref="S11">INDEX(Inputs_NewScenario_MktShares,MATCH($R11,'Inputs-Market Shares'!$B$69:$B$80,0),MATCH('Newfoundland and Labrador'!S$6&amp;$B$4,'Inputs-Market Shares'!$M$52:$CC$52&amp;'Inputs-Market Shares'!$M$51:$CC$51,0))</f>
        <v>0</v>
      </c>
      <c r="T11" s="8" cm="1">
        <f t="array" ref="T11">INDEX(Inputs_NewScenario_MktShares,MATCH($R11,'Inputs-Market Shares'!$B$69:$B$80,0),MATCH('Newfoundland and Labrador'!T$6&amp;$B$4,'Inputs-Market Shares'!$M$52:$CC$52&amp;'Inputs-Market Shares'!$M$51:$CC$51,0))</f>
        <v>0</v>
      </c>
      <c r="U11" s="8" cm="1">
        <f t="array" ref="U11">INDEX(Inputs_NewScenario_MktShares,MATCH($R11,'Inputs-Market Shares'!$B$69:$B$80,0),MATCH('Newfoundland and Labrador'!U$6&amp;$B$4,'Inputs-Market Shares'!$M$52:$CC$52&amp;'Inputs-Market Shares'!$M$51:$CC$51,0))</f>
        <v>0</v>
      </c>
      <c r="V11" s="8" cm="1">
        <f t="array" ref="V11">INDEX(Inputs_NewScenario_MktShares,MATCH($R11,'Inputs-Market Shares'!$B$69:$B$80,0),MATCH('Newfoundland and Labrador'!V$6&amp;$B$4,'Inputs-Market Shares'!$M$52:$CC$52&amp;'Inputs-Market Shares'!$M$51:$CC$51,0))</f>
        <v>0</v>
      </c>
      <c r="W11" s="8" cm="1">
        <f t="array" ref="W11">INDEX(Inputs_NewScenario_MktShares,MATCH($R11,'Inputs-Market Shares'!$B$69:$B$80,0),MATCH('Newfoundland and Labrador'!W$6&amp;$B$4,'Inputs-Market Shares'!$M$52:$CC$52&amp;'Inputs-Market Shares'!$M$51:$CC$51,0))</f>
        <v>0</v>
      </c>
      <c r="X11" s="8" cm="1">
        <f t="array" ref="X11">INDEX(Inputs_NewScenario_MktShares,MATCH($R11,'Inputs-Market Shares'!$B$69:$B$80,0),MATCH('Newfoundland and Labrador'!X$6&amp;$B$4,'Inputs-Market Shares'!$M$52:$CC$52&amp;'Inputs-Market Shares'!$M$51:$CC$51,0))</f>
        <v>0</v>
      </c>
    </row>
    <row r="12" spans="2:33" x14ac:dyDescent="0.35">
      <c r="B12" s="37" t="s">
        <v>252</v>
      </c>
      <c r="C12" s="16">
        <v>0</v>
      </c>
      <c r="D12" s="16">
        <v>0</v>
      </c>
      <c r="E12" s="16">
        <v>0</v>
      </c>
      <c r="F12" s="26">
        <f>IF(EpiIncrease&lt;0,F7,E11)</f>
        <v>0</v>
      </c>
      <c r="G12" s="26">
        <f t="shared" ref="G12:G14" si="2">IF($G$7=0,0,F11)</f>
        <v>0</v>
      </c>
      <c r="H12" s="26">
        <f t="shared" si="1"/>
        <v>0</v>
      </c>
      <c r="J12" t="str">
        <f>IF(Namedrug4="","Drug 4",Namedrug4)</f>
        <v>Drug 4</v>
      </c>
      <c r="K12" s="27" cm="1">
        <f t="array" ref="K12">INDEX(Inputs_RefScenario_MktShares,MATCH($J12,'Inputs-Market Shares'!$B$53:$B$64,0),MATCH('Newfoundland and Labrador'!K$6&amp;$B$4,'Inputs-Market Shares'!$M$52:$CC$52&amp;'Inputs-Market Shares'!$M$51:$CC$51,0))</f>
        <v>0</v>
      </c>
      <c r="L12" s="27" cm="1">
        <f t="array" ref="L12">INDEX(Inputs_RefScenario_MktShares,MATCH($J12,'Inputs-Market Shares'!$B$53:$B$64,0),MATCH('Newfoundland and Labrador'!L$6&amp;$B$4,'Inputs-Market Shares'!$M$52:$CC$52&amp;'Inputs-Market Shares'!$M$51:$CC$51,0))</f>
        <v>0</v>
      </c>
      <c r="M12" s="27" cm="1">
        <f t="array" ref="M12">INDEX(Inputs_RefScenario_MktShares,MATCH($J12,'Inputs-Market Shares'!$B$53:$B$64,0),MATCH('Newfoundland and Labrador'!M$6&amp;$B$4,'Inputs-Market Shares'!$M$52:$CC$52&amp;'Inputs-Market Shares'!$M$51:$CC$51,0))</f>
        <v>0</v>
      </c>
      <c r="N12" s="27" cm="1">
        <f t="array" ref="N12">INDEX(Inputs_RefScenario_MktShares,MATCH($J12,'Inputs-Market Shares'!$B$53:$B$64,0),MATCH('Newfoundland and Labrador'!N$6&amp;$B$4,'Inputs-Market Shares'!$M$52:$CC$52&amp;'Inputs-Market Shares'!$M$51:$CC$51,0))</f>
        <v>0</v>
      </c>
      <c r="O12" s="27" cm="1">
        <f t="array" ref="O12">INDEX(Inputs_RefScenario_MktShares,MATCH($J12,'Inputs-Market Shares'!$B$53:$B$64,0),MATCH('Newfoundland and Labrador'!O$6&amp;$B$4,'Inputs-Market Shares'!$M$52:$CC$52&amp;'Inputs-Market Shares'!$M$51:$CC$51,0))</f>
        <v>0</v>
      </c>
      <c r="P12" s="27" cm="1">
        <f t="array" ref="P12">INDEX(Inputs_RefScenario_MktShares,MATCH($J12,'Inputs-Market Shares'!$B$53:$B$64,0),MATCH('Newfoundland and Labrador'!P$6&amp;$B$4,'Inputs-Market Shares'!$M$52:$CC$52&amp;'Inputs-Market Shares'!$M$51:$CC$51,0))</f>
        <v>0</v>
      </c>
      <c r="Q12" s="27"/>
      <c r="R12" t="str">
        <f>IF(Namedrug4="","Drug 4",Namedrug4)</f>
        <v>Drug 4</v>
      </c>
      <c r="S12" s="8" cm="1">
        <f t="array" ref="S12">INDEX(Inputs_NewScenario_MktShares,MATCH($R12,'Inputs-Market Shares'!$B$69:$B$80,0),MATCH('Newfoundland and Labrador'!S$6&amp;$B$4,'Inputs-Market Shares'!$M$52:$CC$52&amp;'Inputs-Market Shares'!$M$51:$CC$51,0))</f>
        <v>0</v>
      </c>
      <c r="T12" s="8" cm="1">
        <f t="array" ref="T12">INDEX(Inputs_NewScenario_MktShares,MATCH($R12,'Inputs-Market Shares'!$B$69:$B$80,0),MATCH('Newfoundland and Labrador'!T$6&amp;$B$4,'Inputs-Market Shares'!$M$52:$CC$52&amp;'Inputs-Market Shares'!$M$51:$CC$51,0))</f>
        <v>0</v>
      </c>
      <c r="U12" s="8" cm="1">
        <f t="array" ref="U12">INDEX(Inputs_NewScenario_MktShares,MATCH($R12,'Inputs-Market Shares'!$B$69:$B$80,0),MATCH('Newfoundland and Labrador'!U$6&amp;$B$4,'Inputs-Market Shares'!$M$52:$CC$52&amp;'Inputs-Market Shares'!$M$51:$CC$51,0))</f>
        <v>0</v>
      </c>
      <c r="V12" s="8" cm="1">
        <f t="array" ref="V12">INDEX(Inputs_NewScenario_MktShares,MATCH($R12,'Inputs-Market Shares'!$B$69:$B$80,0),MATCH('Newfoundland and Labrador'!V$6&amp;$B$4,'Inputs-Market Shares'!$M$52:$CC$52&amp;'Inputs-Market Shares'!$M$51:$CC$51,0))</f>
        <v>0</v>
      </c>
      <c r="W12" s="8" cm="1">
        <f t="array" ref="W12">INDEX(Inputs_NewScenario_MktShares,MATCH($R12,'Inputs-Market Shares'!$B$69:$B$80,0),MATCH('Newfoundland and Labrador'!W$6&amp;$B$4,'Inputs-Market Shares'!$M$52:$CC$52&amp;'Inputs-Market Shares'!$M$51:$CC$51,0))</f>
        <v>0</v>
      </c>
      <c r="X12" s="8" cm="1">
        <f t="array" ref="X12">INDEX(Inputs_NewScenario_MktShares,MATCH($R12,'Inputs-Market Shares'!$B$69:$B$80,0),MATCH('Newfoundland and Labrador'!X$6&amp;$B$4,'Inputs-Market Shares'!$M$52:$CC$52&amp;'Inputs-Market Shares'!$M$51:$CC$51,0))</f>
        <v>0</v>
      </c>
    </row>
    <row r="13" spans="2:33" x14ac:dyDescent="0.35">
      <c r="B13" s="37" t="s">
        <v>253</v>
      </c>
      <c r="C13" s="16">
        <v>0</v>
      </c>
      <c r="D13" s="16">
        <v>0</v>
      </c>
      <c r="E13" s="16">
        <v>0</v>
      </c>
      <c r="F13" s="26">
        <v>0</v>
      </c>
      <c r="G13" s="26">
        <f t="shared" si="2"/>
        <v>0</v>
      </c>
      <c r="H13" s="26">
        <f>G12</f>
        <v>0</v>
      </c>
      <c r="J13" t="str">
        <f>IF(Namedrug5="","Drug 5",Namedrug5)</f>
        <v>Drug 5</v>
      </c>
      <c r="K13" s="27" cm="1">
        <f t="array" ref="K13">INDEX(Inputs_RefScenario_MktShares,MATCH($J13,'Inputs-Market Shares'!$B$53:$B$64,0),MATCH('Newfoundland and Labrador'!K$6&amp;$B$4,'Inputs-Market Shares'!$M$52:$CC$52&amp;'Inputs-Market Shares'!$M$51:$CC$51,0))</f>
        <v>0</v>
      </c>
      <c r="L13" s="27" cm="1">
        <f t="array" ref="L13">INDEX(Inputs_RefScenario_MktShares,MATCH($J13,'Inputs-Market Shares'!$B$53:$B$64,0),MATCH('Newfoundland and Labrador'!L$6&amp;$B$4,'Inputs-Market Shares'!$M$52:$CC$52&amp;'Inputs-Market Shares'!$M$51:$CC$51,0))</f>
        <v>0</v>
      </c>
      <c r="M13" s="27" cm="1">
        <f t="array" ref="M13">INDEX(Inputs_RefScenario_MktShares,MATCH($J13,'Inputs-Market Shares'!$B$53:$B$64,0),MATCH('Newfoundland and Labrador'!M$6&amp;$B$4,'Inputs-Market Shares'!$M$52:$CC$52&amp;'Inputs-Market Shares'!$M$51:$CC$51,0))</f>
        <v>0</v>
      </c>
      <c r="N13" s="27" cm="1">
        <f t="array" ref="N13">INDEX(Inputs_RefScenario_MktShares,MATCH($J13,'Inputs-Market Shares'!$B$53:$B$64,0),MATCH('Newfoundland and Labrador'!N$6&amp;$B$4,'Inputs-Market Shares'!$M$52:$CC$52&amp;'Inputs-Market Shares'!$M$51:$CC$51,0))</f>
        <v>0</v>
      </c>
      <c r="O13" s="27" cm="1">
        <f t="array" ref="O13">INDEX(Inputs_RefScenario_MktShares,MATCH($J13,'Inputs-Market Shares'!$B$53:$B$64,0),MATCH('Newfoundland and Labrador'!O$6&amp;$B$4,'Inputs-Market Shares'!$M$52:$CC$52&amp;'Inputs-Market Shares'!$M$51:$CC$51,0))</f>
        <v>0</v>
      </c>
      <c r="P13" s="27" cm="1">
        <f t="array" ref="P13">INDEX(Inputs_RefScenario_MktShares,MATCH($J13,'Inputs-Market Shares'!$B$53:$B$64,0),MATCH('Newfoundland and Labrador'!P$6&amp;$B$4,'Inputs-Market Shares'!$M$52:$CC$52&amp;'Inputs-Market Shares'!$M$51:$CC$51,0))</f>
        <v>0</v>
      </c>
      <c r="Q13" s="27"/>
      <c r="R13" t="str">
        <f>IF(Namedrug5="","Drug 5",Namedrug5)</f>
        <v>Drug 5</v>
      </c>
      <c r="S13" s="8" cm="1">
        <f t="array" ref="S13">INDEX(Inputs_NewScenario_MktShares,MATCH($R13,'Inputs-Market Shares'!$B$69:$B$80,0),MATCH('Newfoundland and Labrador'!S$6&amp;$B$4,'Inputs-Market Shares'!$M$52:$CC$52&amp;'Inputs-Market Shares'!$M$51:$CC$51,0))</f>
        <v>0</v>
      </c>
      <c r="T13" s="8" cm="1">
        <f t="array" ref="T13">INDEX(Inputs_NewScenario_MktShares,MATCH($R13,'Inputs-Market Shares'!$B$69:$B$80,0),MATCH('Newfoundland and Labrador'!T$6&amp;$B$4,'Inputs-Market Shares'!$M$52:$CC$52&amp;'Inputs-Market Shares'!$M$51:$CC$51,0))</f>
        <v>0</v>
      </c>
      <c r="U13" s="8" cm="1">
        <f t="array" ref="U13">INDEX(Inputs_NewScenario_MktShares,MATCH($R13,'Inputs-Market Shares'!$B$69:$B$80,0),MATCH('Newfoundland and Labrador'!U$6&amp;$B$4,'Inputs-Market Shares'!$M$52:$CC$52&amp;'Inputs-Market Shares'!$M$51:$CC$51,0))</f>
        <v>0</v>
      </c>
      <c r="V13" s="8" cm="1">
        <f t="array" ref="V13">INDEX(Inputs_NewScenario_MktShares,MATCH($R13,'Inputs-Market Shares'!$B$69:$B$80,0),MATCH('Newfoundland and Labrador'!V$6&amp;$B$4,'Inputs-Market Shares'!$M$52:$CC$52&amp;'Inputs-Market Shares'!$M$51:$CC$51,0))</f>
        <v>0</v>
      </c>
      <c r="W13" s="8" cm="1">
        <f t="array" ref="W13">INDEX(Inputs_NewScenario_MktShares,MATCH($R13,'Inputs-Market Shares'!$B$69:$B$80,0),MATCH('Newfoundland and Labrador'!W$6&amp;$B$4,'Inputs-Market Shares'!$M$52:$CC$52&amp;'Inputs-Market Shares'!$M$51:$CC$51,0))</f>
        <v>0</v>
      </c>
      <c r="X13" s="8" cm="1">
        <f t="array" ref="X13">INDEX(Inputs_NewScenario_MktShares,MATCH($R13,'Inputs-Market Shares'!$B$69:$B$80,0),MATCH('Newfoundland and Labrador'!X$6&amp;$B$4,'Inputs-Market Shares'!$M$52:$CC$52&amp;'Inputs-Market Shares'!$M$51:$CC$51,0))</f>
        <v>0</v>
      </c>
    </row>
    <row r="14" spans="2:33" x14ac:dyDescent="0.35">
      <c r="B14" s="37" t="s">
        <v>254</v>
      </c>
      <c r="C14" s="16">
        <v>0</v>
      </c>
      <c r="D14" s="16">
        <v>0</v>
      </c>
      <c r="E14" s="16">
        <v>0</v>
      </c>
      <c r="F14" s="26">
        <v>0</v>
      </c>
      <c r="G14" s="26">
        <f t="shared" si="2"/>
        <v>0</v>
      </c>
      <c r="H14" s="26">
        <f>IF(EpiIncrease&lt;0,H7,G13)</f>
        <v>0</v>
      </c>
      <c r="J14" t="str">
        <f>IF(Namedrug6="","Drug 6",Namedrug6)</f>
        <v>Drug 6</v>
      </c>
      <c r="K14" s="27" cm="1">
        <f t="array" ref="K14">INDEX(Inputs_RefScenario_MktShares,MATCH($J14,'Inputs-Market Shares'!$B$53:$B$64,0),MATCH('Newfoundland and Labrador'!K$6&amp;$B$4,'Inputs-Market Shares'!$M$52:$CC$52&amp;'Inputs-Market Shares'!$M$51:$CC$51,0))</f>
        <v>0</v>
      </c>
      <c r="L14" s="27" cm="1">
        <f t="array" ref="L14">INDEX(Inputs_RefScenario_MktShares,MATCH($J14,'Inputs-Market Shares'!$B$53:$B$64,0),MATCH('Newfoundland and Labrador'!L$6&amp;$B$4,'Inputs-Market Shares'!$M$52:$CC$52&amp;'Inputs-Market Shares'!$M$51:$CC$51,0))</f>
        <v>0</v>
      </c>
      <c r="M14" s="27" cm="1">
        <f t="array" ref="M14">INDEX(Inputs_RefScenario_MktShares,MATCH($J14,'Inputs-Market Shares'!$B$53:$B$64,0),MATCH('Newfoundland and Labrador'!M$6&amp;$B$4,'Inputs-Market Shares'!$M$52:$CC$52&amp;'Inputs-Market Shares'!$M$51:$CC$51,0))</f>
        <v>0</v>
      </c>
      <c r="N14" s="27" cm="1">
        <f t="array" ref="N14">INDEX(Inputs_RefScenario_MktShares,MATCH($J14,'Inputs-Market Shares'!$B$53:$B$64,0),MATCH('Newfoundland and Labrador'!N$6&amp;$B$4,'Inputs-Market Shares'!$M$52:$CC$52&amp;'Inputs-Market Shares'!$M$51:$CC$51,0))</f>
        <v>0</v>
      </c>
      <c r="O14" s="27" cm="1">
        <f t="array" ref="O14">INDEX(Inputs_RefScenario_MktShares,MATCH($J14,'Inputs-Market Shares'!$B$53:$B$64,0),MATCH('Newfoundland and Labrador'!O$6&amp;$B$4,'Inputs-Market Shares'!$M$52:$CC$52&amp;'Inputs-Market Shares'!$M$51:$CC$51,0))</f>
        <v>0</v>
      </c>
      <c r="P14" s="27" cm="1">
        <f t="array" ref="P14">INDEX(Inputs_RefScenario_MktShares,MATCH($J14,'Inputs-Market Shares'!$B$53:$B$64,0),MATCH('Newfoundland and Labrador'!P$6&amp;$B$4,'Inputs-Market Shares'!$M$52:$CC$52&amp;'Inputs-Market Shares'!$M$51:$CC$51,0))</f>
        <v>0</v>
      </c>
      <c r="Q14" s="27"/>
      <c r="R14" t="str">
        <f>IF(Namedrug6="","Drug 6",Namedrug6)</f>
        <v>Drug 6</v>
      </c>
      <c r="S14" s="8" cm="1">
        <f t="array" ref="S14">INDEX(Inputs_NewScenario_MktShares,MATCH($R14,'Inputs-Market Shares'!$B$69:$B$80,0),MATCH('Newfoundland and Labrador'!S$6&amp;$B$4,'Inputs-Market Shares'!$M$52:$CC$52&amp;'Inputs-Market Shares'!$M$51:$CC$51,0))</f>
        <v>0</v>
      </c>
      <c r="T14" s="8" cm="1">
        <f t="array" ref="T14">INDEX(Inputs_NewScenario_MktShares,MATCH($R14,'Inputs-Market Shares'!$B$69:$B$80,0),MATCH('Newfoundland and Labrador'!T$6&amp;$B$4,'Inputs-Market Shares'!$M$52:$CC$52&amp;'Inputs-Market Shares'!$M$51:$CC$51,0))</f>
        <v>0</v>
      </c>
      <c r="U14" s="8" cm="1">
        <f t="array" ref="U14">INDEX(Inputs_NewScenario_MktShares,MATCH($R14,'Inputs-Market Shares'!$B$69:$B$80,0),MATCH('Newfoundland and Labrador'!U$6&amp;$B$4,'Inputs-Market Shares'!$M$52:$CC$52&amp;'Inputs-Market Shares'!$M$51:$CC$51,0))</f>
        <v>0</v>
      </c>
      <c r="V14" s="8" cm="1">
        <f t="array" ref="V14">INDEX(Inputs_NewScenario_MktShares,MATCH($R14,'Inputs-Market Shares'!$B$69:$B$80,0),MATCH('Newfoundland and Labrador'!V$6&amp;$B$4,'Inputs-Market Shares'!$M$52:$CC$52&amp;'Inputs-Market Shares'!$M$51:$CC$51,0))</f>
        <v>0</v>
      </c>
      <c r="W14" s="8" cm="1">
        <f t="array" ref="W14">INDEX(Inputs_NewScenario_MktShares,MATCH($R14,'Inputs-Market Shares'!$B$69:$B$80,0),MATCH('Newfoundland and Labrador'!W$6&amp;$B$4,'Inputs-Market Shares'!$M$52:$CC$52&amp;'Inputs-Market Shares'!$M$51:$CC$51,0))</f>
        <v>0</v>
      </c>
      <c r="X14" s="8" cm="1">
        <f t="array" ref="X14">INDEX(Inputs_NewScenario_MktShares,MATCH($R14,'Inputs-Market Shares'!$B$69:$B$80,0),MATCH('Newfoundland and Labrador'!X$6&amp;$B$4,'Inputs-Market Shares'!$M$52:$CC$52&amp;'Inputs-Market Shares'!$M$51:$CC$51,0))</f>
        <v>0</v>
      </c>
    </row>
    <row r="15" spans="2:33" x14ac:dyDescent="0.35">
      <c r="B15" s="37" t="str">
        <f>CONCATENATE(IF(Switch_Prev_Incidence="Prevalence","Total number of patients receiving therapy","Total number of patients initiating therapy"))</f>
        <v>Total number of patients initiating therapy</v>
      </c>
      <c r="C15" s="17">
        <f t="shared" ref="C15:H15" si="3">SUM(C10:C14)</f>
        <v>0</v>
      </c>
      <c r="D15" s="17">
        <f t="shared" si="3"/>
        <v>0</v>
      </c>
      <c r="E15" s="17">
        <f t="shared" si="3"/>
        <v>0</v>
      </c>
      <c r="F15" s="131">
        <f t="shared" si="3"/>
        <v>0</v>
      </c>
      <c r="G15" s="131">
        <f t="shared" si="3"/>
        <v>0</v>
      </c>
      <c r="H15" s="131">
        <f t="shared" si="3"/>
        <v>0</v>
      </c>
      <c r="J15" t="str">
        <f>IF(Namedrug7="","Drug 7",Namedrug7)</f>
        <v>Drug 7</v>
      </c>
      <c r="K15" s="27" cm="1">
        <f t="array" ref="K15">INDEX(Inputs_RefScenario_MktShares,MATCH($J15,'Inputs-Market Shares'!$B$53:$B$64,0),MATCH('Newfoundland and Labrador'!K$6&amp;$B$4,'Inputs-Market Shares'!$M$52:$CC$52&amp;'Inputs-Market Shares'!$M$51:$CC$51,0))</f>
        <v>0</v>
      </c>
      <c r="L15" s="27" cm="1">
        <f t="array" ref="L15">INDEX(Inputs_RefScenario_MktShares,MATCH($J15,'Inputs-Market Shares'!$B$53:$B$64,0),MATCH('Newfoundland and Labrador'!L$6&amp;$B$4,'Inputs-Market Shares'!$M$52:$CC$52&amp;'Inputs-Market Shares'!$M$51:$CC$51,0))</f>
        <v>0</v>
      </c>
      <c r="M15" s="27" cm="1">
        <f t="array" ref="M15">INDEX(Inputs_RefScenario_MktShares,MATCH($J15,'Inputs-Market Shares'!$B$53:$B$64,0),MATCH('Newfoundland and Labrador'!M$6&amp;$B$4,'Inputs-Market Shares'!$M$52:$CC$52&amp;'Inputs-Market Shares'!$M$51:$CC$51,0))</f>
        <v>0</v>
      </c>
      <c r="N15" s="27" cm="1">
        <f t="array" ref="N15">INDEX(Inputs_RefScenario_MktShares,MATCH($J15,'Inputs-Market Shares'!$B$53:$B$64,0),MATCH('Newfoundland and Labrador'!N$6&amp;$B$4,'Inputs-Market Shares'!$M$52:$CC$52&amp;'Inputs-Market Shares'!$M$51:$CC$51,0))</f>
        <v>0</v>
      </c>
      <c r="O15" s="27" cm="1">
        <f t="array" ref="O15">INDEX(Inputs_RefScenario_MktShares,MATCH($J15,'Inputs-Market Shares'!$B$53:$B$64,0),MATCH('Newfoundland and Labrador'!O$6&amp;$B$4,'Inputs-Market Shares'!$M$52:$CC$52&amp;'Inputs-Market Shares'!$M$51:$CC$51,0))</f>
        <v>0</v>
      </c>
      <c r="P15" s="27" cm="1">
        <f t="array" ref="P15">INDEX(Inputs_RefScenario_MktShares,MATCH($J15,'Inputs-Market Shares'!$B$53:$B$64,0),MATCH('Newfoundland and Labrador'!P$6&amp;$B$4,'Inputs-Market Shares'!$M$52:$CC$52&amp;'Inputs-Market Shares'!$M$51:$CC$51,0))</f>
        <v>0</v>
      </c>
      <c r="Q15" s="27"/>
      <c r="R15" t="str">
        <f>IF(Namedrug7="","Drug 7",Namedrug7)</f>
        <v>Drug 7</v>
      </c>
      <c r="S15" s="8" cm="1">
        <f t="array" ref="S15">INDEX(Inputs_NewScenario_MktShares,MATCH($R15,'Inputs-Market Shares'!$B$69:$B$80,0),MATCH('Newfoundland and Labrador'!S$6&amp;$B$4,'Inputs-Market Shares'!$M$52:$CC$52&amp;'Inputs-Market Shares'!$M$51:$CC$51,0))</f>
        <v>0</v>
      </c>
      <c r="T15" s="8" cm="1">
        <f t="array" ref="T15">INDEX(Inputs_NewScenario_MktShares,MATCH($R15,'Inputs-Market Shares'!$B$69:$B$80,0),MATCH('Newfoundland and Labrador'!T$6&amp;$B$4,'Inputs-Market Shares'!$M$52:$CC$52&amp;'Inputs-Market Shares'!$M$51:$CC$51,0))</f>
        <v>0</v>
      </c>
      <c r="U15" s="8" cm="1">
        <f t="array" ref="U15">INDEX(Inputs_NewScenario_MktShares,MATCH($R15,'Inputs-Market Shares'!$B$69:$B$80,0),MATCH('Newfoundland and Labrador'!U$6&amp;$B$4,'Inputs-Market Shares'!$M$52:$CC$52&amp;'Inputs-Market Shares'!$M$51:$CC$51,0))</f>
        <v>0</v>
      </c>
      <c r="V15" s="8" cm="1">
        <f t="array" ref="V15">INDEX(Inputs_NewScenario_MktShares,MATCH($R15,'Inputs-Market Shares'!$B$69:$B$80,0),MATCH('Newfoundland and Labrador'!V$6&amp;$B$4,'Inputs-Market Shares'!$M$52:$CC$52&amp;'Inputs-Market Shares'!$M$51:$CC$51,0))</f>
        <v>0</v>
      </c>
      <c r="W15" s="8" cm="1">
        <f t="array" ref="W15">INDEX(Inputs_NewScenario_MktShares,MATCH($R15,'Inputs-Market Shares'!$B$69:$B$80,0),MATCH('Newfoundland and Labrador'!W$6&amp;$B$4,'Inputs-Market Shares'!$M$52:$CC$52&amp;'Inputs-Market Shares'!$M$51:$CC$51,0))</f>
        <v>0</v>
      </c>
      <c r="X15" s="8" cm="1">
        <f t="array" ref="X15">INDEX(Inputs_NewScenario_MktShares,MATCH($R15,'Inputs-Market Shares'!$B$69:$B$80,0),MATCH('Newfoundland and Labrador'!X$6&amp;$B$4,'Inputs-Market Shares'!$M$52:$CC$52&amp;'Inputs-Market Shares'!$M$51:$CC$51,0))</f>
        <v>0</v>
      </c>
    </row>
    <row r="16" spans="2:33" x14ac:dyDescent="0.35">
      <c r="B16" s="37"/>
      <c r="J16" t="str">
        <f>IF(Namedrug8="","Drug 8",Namedrug8)</f>
        <v>Drug 8</v>
      </c>
      <c r="K16" s="27" cm="1">
        <f t="array" ref="K16">INDEX(Inputs_RefScenario_MktShares,MATCH($J16,'Inputs-Market Shares'!$B$53:$B$64,0),MATCH('Newfoundland and Labrador'!K$6&amp;$B$4,'Inputs-Market Shares'!$M$52:$CC$52&amp;'Inputs-Market Shares'!$M$51:$CC$51,0))</f>
        <v>0</v>
      </c>
      <c r="L16" s="27" cm="1">
        <f t="array" ref="L16">INDEX(Inputs_RefScenario_MktShares,MATCH($J16,'Inputs-Market Shares'!$B$53:$B$64,0),MATCH('Newfoundland and Labrador'!L$6&amp;$B$4,'Inputs-Market Shares'!$M$52:$CC$52&amp;'Inputs-Market Shares'!$M$51:$CC$51,0))</f>
        <v>0</v>
      </c>
      <c r="M16" s="27" cm="1">
        <f t="array" ref="M16">INDEX(Inputs_RefScenario_MktShares,MATCH($J16,'Inputs-Market Shares'!$B$53:$B$64,0),MATCH('Newfoundland and Labrador'!M$6&amp;$B$4,'Inputs-Market Shares'!$M$52:$CC$52&amp;'Inputs-Market Shares'!$M$51:$CC$51,0))</f>
        <v>0</v>
      </c>
      <c r="N16" s="27" cm="1">
        <f t="array" ref="N16">INDEX(Inputs_RefScenario_MktShares,MATCH($J16,'Inputs-Market Shares'!$B$53:$B$64,0),MATCH('Newfoundland and Labrador'!N$6&amp;$B$4,'Inputs-Market Shares'!$M$52:$CC$52&amp;'Inputs-Market Shares'!$M$51:$CC$51,0))</f>
        <v>0</v>
      </c>
      <c r="O16" s="27" cm="1">
        <f t="array" ref="O16">INDEX(Inputs_RefScenario_MktShares,MATCH($J16,'Inputs-Market Shares'!$B$53:$B$64,0),MATCH('Newfoundland and Labrador'!O$6&amp;$B$4,'Inputs-Market Shares'!$M$52:$CC$52&amp;'Inputs-Market Shares'!$M$51:$CC$51,0))</f>
        <v>0</v>
      </c>
      <c r="P16" s="27" cm="1">
        <f t="array" ref="P16">INDEX(Inputs_RefScenario_MktShares,MATCH($J16,'Inputs-Market Shares'!$B$53:$B$64,0),MATCH('Newfoundland and Labrador'!P$6&amp;$B$4,'Inputs-Market Shares'!$M$52:$CC$52&amp;'Inputs-Market Shares'!$M$51:$CC$51,0))</f>
        <v>0</v>
      </c>
      <c r="Q16" s="27"/>
      <c r="R16" t="str">
        <f>IF(Namedrug8="","Drug 8",Namedrug8)</f>
        <v>Drug 8</v>
      </c>
      <c r="S16" s="8" cm="1">
        <f t="array" ref="S16">INDEX(Inputs_NewScenario_MktShares,MATCH($R16,'Inputs-Market Shares'!$B$69:$B$80,0),MATCH('Newfoundland and Labrador'!S$6&amp;$B$4,'Inputs-Market Shares'!$M$52:$CC$52&amp;'Inputs-Market Shares'!$M$51:$CC$51,0))</f>
        <v>0</v>
      </c>
      <c r="T16" s="8" cm="1">
        <f t="array" ref="T16">INDEX(Inputs_NewScenario_MktShares,MATCH($R16,'Inputs-Market Shares'!$B$69:$B$80,0),MATCH('Newfoundland and Labrador'!T$6&amp;$B$4,'Inputs-Market Shares'!$M$52:$CC$52&amp;'Inputs-Market Shares'!$M$51:$CC$51,0))</f>
        <v>0</v>
      </c>
      <c r="U16" s="8" cm="1">
        <f t="array" ref="U16">INDEX(Inputs_NewScenario_MktShares,MATCH($R16,'Inputs-Market Shares'!$B$69:$B$80,0),MATCH('Newfoundland and Labrador'!U$6&amp;$B$4,'Inputs-Market Shares'!$M$52:$CC$52&amp;'Inputs-Market Shares'!$M$51:$CC$51,0))</f>
        <v>0</v>
      </c>
      <c r="V16" s="8" cm="1">
        <f t="array" ref="V16">INDEX(Inputs_NewScenario_MktShares,MATCH($R16,'Inputs-Market Shares'!$B$69:$B$80,0),MATCH('Newfoundland and Labrador'!V$6&amp;$B$4,'Inputs-Market Shares'!$M$52:$CC$52&amp;'Inputs-Market Shares'!$M$51:$CC$51,0))</f>
        <v>0</v>
      </c>
      <c r="W16" s="8" cm="1">
        <f t="array" ref="W16">INDEX(Inputs_NewScenario_MktShares,MATCH($R16,'Inputs-Market Shares'!$B$69:$B$80,0),MATCH('Newfoundland and Labrador'!W$6&amp;$B$4,'Inputs-Market Shares'!$M$52:$CC$52&amp;'Inputs-Market Shares'!$M$51:$CC$51,0))</f>
        <v>0</v>
      </c>
      <c r="X16" s="8" cm="1">
        <f t="array" ref="X16">INDEX(Inputs_NewScenario_MktShares,MATCH($R16,'Inputs-Market Shares'!$B$69:$B$80,0),MATCH('Newfoundland and Labrador'!X$6&amp;$B$4,'Inputs-Market Shares'!$M$52:$CC$52&amp;'Inputs-Market Shares'!$M$51:$CC$51,0))</f>
        <v>0</v>
      </c>
    </row>
    <row r="17" spans="2:26" x14ac:dyDescent="0.35">
      <c r="I17" s="24"/>
      <c r="J17" t="str">
        <f>IF(Namedrug9="","Drug 9",Namedrug9)</f>
        <v>Drug 9</v>
      </c>
      <c r="K17" s="27" cm="1">
        <f t="array" ref="K17">INDEX(Inputs_RefScenario_MktShares,MATCH($J17,'Inputs-Market Shares'!$B$53:$B$64,0),MATCH('Newfoundland and Labrador'!K$6&amp;$B$4,'Inputs-Market Shares'!$M$52:$CC$52&amp;'Inputs-Market Shares'!$M$51:$CC$51,0))</f>
        <v>0</v>
      </c>
      <c r="L17" s="27" cm="1">
        <f t="array" ref="L17">INDEX(Inputs_RefScenario_MktShares,MATCH($J17,'Inputs-Market Shares'!$B$53:$B$64,0),MATCH('Newfoundland and Labrador'!L$6&amp;$B$4,'Inputs-Market Shares'!$M$52:$CC$52&amp;'Inputs-Market Shares'!$M$51:$CC$51,0))</f>
        <v>0</v>
      </c>
      <c r="M17" s="27" cm="1">
        <f t="array" ref="M17">INDEX(Inputs_RefScenario_MktShares,MATCH($J17,'Inputs-Market Shares'!$B$53:$B$64,0),MATCH('Newfoundland and Labrador'!M$6&amp;$B$4,'Inputs-Market Shares'!$M$52:$CC$52&amp;'Inputs-Market Shares'!$M$51:$CC$51,0))</f>
        <v>0</v>
      </c>
      <c r="N17" s="27" cm="1">
        <f t="array" ref="N17">INDEX(Inputs_RefScenario_MktShares,MATCH($J17,'Inputs-Market Shares'!$B$53:$B$64,0),MATCH('Newfoundland and Labrador'!N$6&amp;$B$4,'Inputs-Market Shares'!$M$52:$CC$52&amp;'Inputs-Market Shares'!$M$51:$CC$51,0))</f>
        <v>0</v>
      </c>
      <c r="O17" s="27" cm="1">
        <f t="array" ref="O17">INDEX(Inputs_RefScenario_MktShares,MATCH($J17,'Inputs-Market Shares'!$B$53:$B$64,0),MATCH('Newfoundland and Labrador'!O$6&amp;$B$4,'Inputs-Market Shares'!$M$52:$CC$52&amp;'Inputs-Market Shares'!$M$51:$CC$51,0))</f>
        <v>0</v>
      </c>
      <c r="P17" s="27" cm="1">
        <f t="array" ref="P17">INDEX(Inputs_RefScenario_MktShares,MATCH($J17,'Inputs-Market Shares'!$B$53:$B$64,0),MATCH('Newfoundland and Labrador'!P$6&amp;$B$4,'Inputs-Market Shares'!$M$52:$CC$52&amp;'Inputs-Market Shares'!$M$51:$CC$51,0))</f>
        <v>0</v>
      </c>
      <c r="Q17" s="27"/>
      <c r="R17" t="str">
        <f>IF(Namedrug9="","Drug 9",Namedrug9)</f>
        <v>Drug 9</v>
      </c>
      <c r="S17" s="8" cm="1">
        <f t="array" ref="S17">INDEX(Inputs_NewScenario_MktShares,MATCH($R17,'Inputs-Market Shares'!$B$69:$B$80,0),MATCH('Newfoundland and Labrador'!S$6&amp;$B$4,'Inputs-Market Shares'!$M$52:$CC$52&amp;'Inputs-Market Shares'!$M$51:$CC$51,0))</f>
        <v>0</v>
      </c>
      <c r="T17" s="8" cm="1">
        <f t="array" ref="T17">INDEX(Inputs_NewScenario_MktShares,MATCH($R17,'Inputs-Market Shares'!$B$69:$B$80,0),MATCH('Newfoundland and Labrador'!T$6&amp;$B$4,'Inputs-Market Shares'!$M$52:$CC$52&amp;'Inputs-Market Shares'!$M$51:$CC$51,0))</f>
        <v>0</v>
      </c>
      <c r="U17" s="8" cm="1">
        <f t="array" ref="U17">INDEX(Inputs_NewScenario_MktShares,MATCH($R17,'Inputs-Market Shares'!$B$69:$B$80,0),MATCH('Newfoundland and Labrador'!U$6&amp;$B$4,'Inputs-Market Shares'!$M$52:$CC$52&amp;'Inputs-Market Shares'!$M$51:$CC$51,0))</f>
        <v>0</v>
      </c>
      <c r="V17" s="8" cm="1">
        <f t="array" ref="V17">INDEX(Inputs_NewScenario_MktShares,MATCH($R17,'Inputs-Market Shares'!$B$69:$B$80,0),MATCH('Newfoundland and Labrador'!V$6&amp;$B$4,'Inputs-Market Shares'!$M$52:$CC$52&amp;'Inputs-Market Shares'!$M$51:$CC$51,0))</f>
        <v>0</v>
      </c>
      <c r="W17" s="8" cm="1">
        <f t="array" ref="W17">INDEX(Inputs_NewScenario_MktShares,MATCH($R17,'Inputs-Market Shares'!$B$69:$B$80,0),MATCH('Newfoundland and Labrador'!W$6&amp;$B$4,'Inputs-Market Shares'!$M$52:$CC$52&amp;'Inputs-Market Shares'!$M$51:$CC$51,0))</f>
        <v>0</v>
      </c>
      <c r="X17" s="8" cm="1">
        <f t="array" ref="X17">INDEX(Inputs_NewScenario_MktShares,MATCH($R17,'Inputs-Market Shares'!$B$69:$B$80,0),MATCH('Newfoundland and Labrador'!X$6&amp;$B$4,'Inputs-Market Shares'!$M$52:$CC$52&amp;'Inputs-Market Shares'!$M$51:$CC$51,0))</f>
        <v>0</v>
      </c>
    </row>
    <row r="18" spans="2:26" x14ac:dyDescent="0.35">
      <c r="J18" t="str">
        <f>IF(Namedrug10="","Drug 10",Namedrug10)</f>
        <v>Drug 10</v>
      </c>
      <c r="K18" s="27" cm="1">
        <f t="array" ref="K18">INDEX(Inputs_RefScenario_MktShares,MATCH($J18,'Inputs-Market Shares'!$B$53:$B$64,0),MATCH('Newfoundland and Labrador'!K$6&amp;$B$4,'Inputs-Market Shares'!$M$52:$CC$52&amp;'Inputs-Market Shares'!$M$51:$CC$51,0))</f>
        <v>0</v>
      </c>
      <c r="L18" s="27" cm="1">
        <f t="array" ref="L18">INDEX(Inputs_RefScenario_MktShares,MATCH($J18,'Inputs-Market Shares'!$B$53:$B$64,0),MATCH('Newfoundland and Labrador'!L$6&amp;$B$4,'Inputs-Market Shares'!$M$52:$CC$52&amp;'Inputs-Market Shares'!$M$51:$CC$51,0))</f>
        <v>0</v>
      </c>
      <c r="M18" s="27" cm="1">
        <f t="array" ref="M18">INDEX(Inputs_RefScenario_MktShares,MATCH($J18,'Inputs-Market Shares'!$B$53:$B$64,0),MATCH('Newfoundland and Labrador'!M$6&amp;$B$4,'Inputs-Market Shares'!$M$52:$CC$52&amp;'Inputs-Market Shares'!$M$51:$CC$51,0))</f>
        <v>0</v>
      </c>
      <c r="N18" s="27" cm="1">
        <f t="array" ref="N18">INDEX(Inputs_RefScenario_MktShares,MATCH($J18,'Inputs-Market Shares'!$B$53:$B$64,0),MATCH('Newfoundland and Labrador'!N$6&amp;$B$4,'Inputs-Market Shares'!$M$52:$CC$52&amp;'Inputs-Market Shares'!$M$51:$CC$51,0))</f>
        <v>0</v>
      </c>
      <c r="O18" s="27" cm="1">
        <f t="array" ref="O18">INDEX(Inputs_RefScenario_MktShares,MATCH($J18,'Inputs-Market Shares'!$B$53:$B$64,0),MATCH('Newfoundland and Labrador'!O$6&amp;$B$4,'Inputs-Market Shares'!$M$52:$CC$52&amp;'Inputs-Market Shares'!$M$51:$CC$51,0))</f>
        <v>0</v>
      </c>
      <c r="P18" s="27" cm="1">
        <f t="array" ref="P18">INDEX(Inputs_RefScenario_MktShares,MATCH($J18,'Inputs-Market Shares'!$B$53:$B$64,0),MATCH('Newfoundland and Labrador'!P$6&amp;$B$4,'Inputs-Market Shares'!$M$52:$CC$52&amp;'Inputs-Market Shares'!$M$51:$CC$51,0))</f>
        <v>0</v>
      </c>
      <c r="Q18" s="27"/>
      <c r="R18" t="str">
        <f>IF(Namedrug10="","Drug 10",Namedrug10)</f>
        <v>Drug 10</v>
      </c>
      <c r="S18" s="8" cm="1">
        <f t="array" ref="S18">INDEX(Inputs_NewScenario_MktShares,MATCH($R18,'Inputs-Market Shares'!$B$69:$B$80,0),MATCH('Newfoundland and Labrador'!S$6&amp;$B$4,'Inputs-Market Shares'!$M$52:$CC$52&amp;'Inputs-Market Shares'!$M$51:$CC$51,0))</f>
        <v>0</v>
      </c>
      <c r="T18" s="8" cm="1">
        <f t="array" ref="T18">INDEX(Inputs_NewScenario_MktShares,MATCH($R18,'Inputs-Market Shares'!$B$69:$B$80,0),MATCH('Newfoundland and Labrador'!T$6&amp;$B$4,'Inputs-Market Shares'!$M$52:$CC$52&amp;'Inputs-Market Shares'!$M$51:$CC$51,0))</f>
        <v>0</v>
      </c>
      <c r="U18" s="8" cm="1">
        <f t="array" ref="U18">INDEX(Inputs_NewScenario_MktShares,MATCH($R18,'Inputs-Market Shares'!$B$69:$B$80,0),MATCH('Newfoundland and Labrador'!U$6&amp;$B$4,'Inputs-Market Shares'!$M$52:$CC$52&amp;'Inputs-Market Shares'!$M$51:$CC$51,0))</f>
        <v>0</v>
      </c>
      <c r="V18" s="8" cm="1">
        <f t="array" ref="V18">INDEX(Inputs_NewScenario_MktShares,MATCH($R18,'Inputs-Market Shares'!$B$69:$B$80,0),MATCH('Newfoundland and Labrador'!V$6&amp;$B$4,'Inputs-Market Shares'!$M$52:$CC$52&amp;'Inputs-Market Shares'!$M$51:$CC$51,0))</f>
        <v>0</v>
      </c>
      <c r="W18" s="8" cm="1">
        <f t="array" ref="W18">INDEX(Inputs_NewScenario_MktShares,MATCH($R18,'Inputs-Market Shares'!$B$69:$B$80,0),MATCH('Newfoundland and Labrador'!W$6&amp;$B$4,'Inputs-Market Shares'!$M$52:$CC$52&amp;'Inputs-Market Shares'!$M$51:$CC$51,0))</f>
        <v>0</v>
      </c>
      <c r="X18" s="8" cm="1">
        <f t="array" ref="X18">INDEX(Inputs_NewScenario_MktShares,MATCH($R18,'Inputs-Market Shares'!$B$69:$B$80,0),MATCH('Newfoundland and Labrador'!X$6&amp;$B$4,'Inputs-Market Shares'!$M$52:$CC$52&amp;'Inputs-Market Shares'!$M$51:$CC$51,0))</f>
        <v>0</v>
      </c>
    </row>
    <row r="19" spans="2:26" x14ac:dyDescent="0.35">
      <c r="B19" s="24"/>
      <c r="J19" s="1" t="s">
        <v>74</v>
      </c>
      <c r="K19" s="5">
        <f>SUM(K7:K18)</f>
        <v>0</v>
      </c>
      <c r="L19" s="5">
        <f t="shared" ref="L19:P19" si="4">SUM(L7:L18)</f>
        <v>0</v>
      </c>
      <c r="M19" s="5">
        <f t="shared" si="4"/>
        <v>0</v>
      </c>
      <c r="N19" s="5">
        <f t="shared" si="4"/>
        <v>0</v>
      </c>
      <c r="O19" s="5">
        <f t="shared" si="4"/>
        <v>0</v>
      </c>
      <c r="P19" s="5">
        <f t="shared" si="4"/>
        <v>0</v>
      </c>
      <c r="Q19" s="5"/>
      <c r="R19" s="1" t="s">
        <v>74</v>
      </c>
      <c r="S19" s="5">
        <f t="shared" ref="S19:X19" si="5">SUM(S7:S18)</f>
        <v>0</v>
      </c>
      <c r="T19" s="5">
        <f t="shared" si="5"/>
        <v>0</v>
      </c>
      <c r="U19" s="5">
        <f t="shared" si="5"/>
        <v>0</v>
      </c>
      <c r="V19" s="5">
        <f t="shared" si="5"/>
        <v>0</v>
      </c>
      <c r="W19" s="5">
        <f t="shared" si="5"/>
        <v>0</v>
      </c>
      <c r="X19" s="5">
        <f t="shared" si="5"/>
        <v>0</v>
      </c>
      <c r="Y19" s="5"/>
      <c r="Z19" s="5"/>
    </row>
    <row r="20" spans="2:26" x14ac:dyDescent="0.35">
      <c r="C20" s="28"/>
      <c r="D20" s="28"/>
      <c r="E20" s="28"/>
      <c r="F20" s="28"/>
      <c r="G20" s="28"/>
      <c r="H20" s="28"/>
    </row>
    <row r="21" spans="2:26" x14ac:dyDescent="0.35">
      <c r="C21" s="28"/>
      <c r="D21" s="28"/>
      <c r="E21" s="28"/>
      <c r="F21" s="28"/>
      <c r="G21" s="28"/>
      <c r="H21" s="28"/>
      <c r="K21" s="1" t="s">
        <v>219</v>
      </c>
      <c r="L21" s="1"/>
      <c r="M21" s="1"/>
      <c r="N21" s="1"/>
      <c r="O21" s="1"/>
      <c r="P21" s="1"/>
      <c r="Q21" s="1"/>
      <c r="R21" s="1"/>
      <c r="S21" s="1" t="s">
        <v>219</v>
      </c>
      <c r="T21" s="1"/>
      <c r="U21" s="1"/>
      <c r="V21" s="1"/>
      <c r="W21" s="1"/>
      <c r="X21" s="1"/>
      <c r="Y21" s="1"/>
    </row>
    <row r="22" spans="2:26" x14ac:dyDescent="0.35">
      <c r="C22" s="28"/>
      <c r="D22" s="28"/>
      <c r="E22" s="28"/>
      <c r="F22" s="28"/>
      <c r="G22" s="28"/>
      <c r="H22" s="28"/>
      <c r="K22" s="1" t="s">
        <v>105</v>
      </c>
      <c r="L22" s="1" t="s">
        <v>106</v>
      </c>
      <c r="M22" s="1" t="s">
        <v>107</v>
      </c>
      <c r="N22" s="1" t="s">
        <v>108</v>
      </c>
      <c r="O22" s="1" t="s">
        <v>109</v>
      </c>
      <c r="P22" s="1" t="s">
        <v>110</v>
      </c>
      <c r="Q22" s="1"/>
      <c r="S22" s="1" t="s">
        <v>105</v>
      </c>
      <c r="T22" s="1" t="s">
        <v>106</v>
      </c>
      <c r="U22" s="1" t="s">
        <v>107</v>
      </c>
      <c r="V22" s="1" t="s">
        <v>108</v>
      </c>
      <c r="W22" s="1" t="s">
        <v>109</v>
      </c>
      <c r="X22" s="1" t="s">
        <v>110</v>
      </c>
      <c r="Y22" s="1"/>
    </row>
    <row r="23" spans="2:26" x14ac:dyDescent="0.35">
      <c r="C23" s="28"/>
      <c r="D23" s="28"/>
      <c r="E23" s="28"/>
      <c r="F23" s="132"/>
      <c r="G23" s="3"/>
      <c r="H23" s="28"/>
      <c r="J23" t="str">
        <f>IF(Name_DUR="","Drug Under Review",Name_DUR)</f>
        <v>Drug Under Review</v>
      </c>
      <c r="K23" s="15">
        <f>C$7*K7</f>
        <v>0</v>
      </c>
      <c r="L23" s="15">
        <f>D$7*L7</f>
        <v>0</v>
      </c>
      <c r="M23" s="15">
        <f t="shared" ref="L23:N34" si="6">E$7*M7</f>
        <v>0</v>
      </c>
      <c r="N23" s="15">
        <f>F$7*N7</f>
        <v>0</v>
      </c>
      <c r="O23" s="15">
        <f t="shared" ref="O23:O34" si="7">IF(Switch_TH&gt;3,G$7*O7,0)</f>
        <v>0</v>
      </c>
      <c r="P23" s="15">
        <f t="shared" ref="P23:P33" si="8">IF(Switch_TH&gt;4,H$7*P7,0)</f>
        <v>0</v>
      </c>
      <c r="Q23" s="28"/>
      <c r="R23" t="str">
        <f>IF(Name_DUR="","Drug Under Review",Name_DUR)</f>
        <v>Drug Under Review</v>
      </c>
      <c r="S23" s="15">
        <f>C$7*S7</f>
        <v>0</v>
      </c>
      <c r="T23" s="15">
        <f t="shared" ref="T23:V34" si="9">D$7*T7</f>
        <v>0</v>
      </c>
      <c r="U23" s="15">
        <f t="shared" si="9"/>
        <v>0</v>
      </c>
      <c r="V23" s="15">
        <f t="shared" si="9"/>
        <v>0</v>
      </c>
      <c r="W23" s="15">
        <f t="shared" ref="W23:W34" si="10">IF(Switch_TH&gt;3,G$7*W7,0)</f>
        <v>0</v>
      </c>
      <c r="X23" s="15">
        <f t="shared" ref="X23:X34" si="11">IF(Switch_TH&gt;4,H$7*X7,0)</f>
        <v>0</v>
      </c>
      <c r="Y23" s="28"/>
    </row>
    <row r="24" spans="2:26" x14ac:dyDescent="0.35">
      <c r="C24" s="28"/>
      <c r="D24" s="28"/>
      <c r="E24" s="28"/>
      <c r="F24" s="28"/>
      <c r="G24" s="28"/>
      <c r="H24" s="28"/>
      <c r="J24" t="s">
        <v>151</v>
      </c>
      <c r="K24" s="15">
        <f t="shared" ref="K24:K33" si="12">C$7*K8</f>
        <v>0</v>
      </c>
      <c r="L24" s="15">
        <f t="shared" si="6"/>
        <v>0</v>
      </c>
      <c r="M24" s="15">
        <f t="shared" si="6"/>
        <v>0</v>
      </c>
      <c r="N24" s="15">
        <f t="shared" si="6"/>
        <v>0</v>
      </c>
      <c r="O24" s="15">
        <f t="shared" si="7"/>
        <v>0</v>
      </c>
      <c r="P24" s="15">
        <f t="shared" si="8"/>
        <v>0</v>
      </c>
      <c r="Q24" s="28"/>
      <c r="R24" t="s">
        <v>151</v>
      </c>
      <c r="S24" s="15">
        <f t="shared" ref="S24:S34" si="13">C$7*S8</f>
        <v>0</v>
      </c>
      <c r="T24" s="15">
        <f t="shared" si="9"/>
        <v>0</v>
      </c>
      <c r="U24" s="15">
        <f t="shared" si="9"/>
        <v>0</v>
      </c>
      <c r="V24" s="15">
        <f t="shared" si="9"/>
        <v>0</v>
      </c>
      <c r="W24" s="15">
        <f t="shared" si="10"/>
        <v>0</v>
      </c>
      <c r="X24" s="15">
        <f t="shared" si="11"/>
        <v>0</v>
      </c>
      <c r="Y24" s="28"/>
    </row>
    <row r="25" spans="2:26" x14ac:dyDescent="0.35">
      <c r="B25" s="24"/>
      <c r="C25" s="28"/>
      <c r="D25" s="28"/>
      <c r="E25" s="28"/>
      <c r="F25" s="28"/>
      <c r="G25" s="28"/>
      <c r="H25" s="28"/>
      <c r="J25" t="str">
        <f>IF(Namedrug1="","Drug 1",Namedrug1)</f>
        <v>Drug 1</v>
      </c>
      <c r="K25" s="15">
        <f>C$7*K9</f>
        <v>0</v>
      </c>
      <c r="L25" s="15">
        <f t="shared" si="6"/>
        <v>0</v>
      </c>
      <c r="M25" s="15">
        <f t="shared" si="6"/>
        <v>0</v>
      </c>
      <c r="N25" s="15">
        <f t="shared" si="6"/>
        <v>0</v>
      </c>
      <c r="O25" s="15">
        <f t="shared" si="7"/>
        <v>0</v>
      </c>
      <c r="P25" s="15">
        <f t="shared" si="8"/>
        <v>0</v>
      </c>
      <c r="Q25" s="28"/>
      <c r="R25" t="str">
        <f>IF(Namedrug1="","Drug 1",Namedrug1)</f>
        <v>Drug 1</v>
      </c>
      <c r="S25" s="15">
        <f t="shared" si="13"/>
        <v>0</v>
      </c>
      <c r="T25" s="15">
        <f t="shared" si="9"/>
        <v>0</v>
      </c>
      <c r="U25" s="15">
        <f t="shared" si="9"/>
        <v>0</v>
      </c>
      <c r="V25" s="15">
        <f t="shared" si="9"/>
        <v>0</v>
      </c>
      <c r="W25" s="15">
        <f t="shared" si="10"/>
        <v>0</v>
      </c>
      <c r="X25" s="15">
        <f t="shared" si="11"/>
        <v>0</v>
      </c>
      <c r="Y25" s="28"/>
    </row>
    <row r="26" spans="2:26" x14ac:dyDescent="0.35">
      <c r="C26" s="28"/>
      <c r="D26" s="28"/>
      <c r="E26" s="28"/>
      <c r="F26" s="28"/>
      <c r="G26" s="28"/>
      <c r="H26" s="28"/>
      <c r="J26" t="str">
        <f>IF(Namedrug2="","Drug 2",Namedrug2)</f>
        <v>Drug 2</v>
      </c>
      <c r="K26" s="15">
        <f>C$7*K10</f>
        <v>0</v>
      </c>
      <c r="L26" s="15">
        <f t="shared" si="6"/>
        <v>0</v>
      </c>
      <c r="M26" s="15">
        <f t="shared" si="6"/>
        <v>0</v>
      </c>
      <c r="N26" s="15">
        <f t="shared" si="6"/>
        <v>0</v>
      </c>
      <c r="O26" s="15">
        <f t="shared" si="7"/>
        <v>0</v>
      </c>
      <c r="P26" s="15">
        <f t="shared" si="8"/>
        <v>0</v>
      </c>
      <c r="Q26" s="28"/>
      <c r="R26" t="str">
        <f>IF(Namedrug2="","Drug 2",Namedrug2)</f>
        <v>Drug 2</v>
      </c>
      <c r="S26" s="15">
        <f t="shared" si="13"/>
        <v>0</v>
      </c>
      <c r="T26" s="15">
        <f t="shared" si="9"/>
        <v>0</v>
      </c>
      <c r="U26" s="15">
        <f t="shared" si="9"/>
        <v>0</v>
      </c>
      <c r="V26" s="15">
        <f t="shared" si="9"/>
        <v>0</v>
      </c>
      <c r="W26" s="15">
        <f t="shared" si="10"/>
        <v>0</v>
      </c>
      <c r="X26" s="15">
        <f t="shared" si="11"/>
        <v>0</v>
      </c>
      <c r="Y26" s="28"/>
    </row>
    <row r="27" spans="2:26" x14ac:dyDescent="0.35">
      <c r="C27" s="28"/>
      <c r="D27" s="28"/>
      <c r="E27" s="28"/>
      <c r="F27" s="28"/>
      <c r="G27" s="28"/>
      <c r="H27" s="28"/>
      <c r="J27" t="str">
        <f>IF(Namedrug3="","Drug 3",Namedrug3)</f>
        <v>Drug 3</v>
      </c>
      <c r="K27" s="15">
        <f t="shared" si="12"/>
        <v>0</v>
      </c>
      <c r="L27" s="15">
        <f t="shared" si="6"/>
        <v>0</v>
      </c>
      <c r="M27" s="15">
        <f t="shared" si="6"/>
        <v>0</v>
      </c>
      <c r="N27" s="15">
        <f t="shared" si="6"/>
        <v>0</v>
      </c>
      <c r="O27" s="15">
        <f t="shared" si="7"/>
        <v>0</v>
      </c>
      <c r="P27" s="15">
        <f t="shared" si="8"/>
        <v>0</v>
      </c>
      <c r="Q27" s="28"/>
      <c r="R27" t="str">
        <f>IF(Namedrug3="","Drug 3",Namedrug3)</f>
        <v>Drug 3</v>
      </c>
      <c r="S27" s="15">
        <f t="shared" si="13"/>
        <v>0</v>
      </c>
      <c r="T27" s="15">
        <f t="shared" si="9"/>
        <v>0</v>
      </c>
      <c r="U27" s="15">
        <f t="shared" si="9"/>
        <v>0</v>
      </c>
      <c r="V27" s="15">
        <f t="shared" si="9"/>
        <v>0</v>
      </c>
      <c r="W27" s="15">
        <f t="shared" si="10"/>
        <v>0</v>
      </c>
      <c r="X27" s="15">
        <f t="shared" si="11"/>
        <v>0</v>
      </c>
      <c r="Y27" s="28"/>
    </row>
    <row r="28" spans="2:26" x14ac:dyDescent="0.35">
      <c r="C28" s="28"/>
      <c r="D28" s="28"/>
      <c r="E28" s="28"/>
      <c r="F28" s="28"/>
      <c r="G28" s="28"/>
      <c r="H28" s="28"/>
      <c r="I28" s="1"/>
      <c r="J28" t="str">
        <f>IF(Namedrug4="","Drug 4",Namedrug4)</f>
        <v>Drug 4</v>
      </c>
      <c r="K28" s="15">
        <f t="shared" si="12"/>
        <v>0</v>
      </c>
      <c r="L28" s="15">
        <f t="shared" si="6"/>
        <v>0</v>
      </c>
      <c r="M28" s="15">
        <f t="shared" si="6"/>
        <v>0</v>
      </c>
      <c r="N28" s="15">
        <f t="shared" si="6"/>
        <v>0</v>
      </c>
      <c r="O28" s="15">
        <f t="shared" si="7"/>
        <v>0</v>
      </c>
      <c r="P28" s="15">
        <f t="shared" si="8"/>
        <v>0</v>
      </c>
      <c r="Q28" s="28"/>
      <c r="R28" t="str">
        <f>IF(Namedrug4="","Drug 4",Namedrug4)</f>
        <v>Drug 4</v>
      </c>
      <c r="S28" s="15">
        <f t="shared" si="13"/>
        <v>0</v>
      </c>
      <c r="T28" s="15">
        <f t="shared" si="9"/>
        <v>0</v>
      </c>
      <c r="U28" s="15">
        <f t="shared" si="9"/>
        <v>0</v>
      </c>
      <c r="V28" s="15">
        <f t="shared" si="9"/>
        <v>0</v>
      </c>
      <c r="W28" s="15">
        <f t="shared" si="10"/>
        <v>0</v>
      </c>
      <c r="X28" s="15">
        <f t="shared" si="11"/>
        <v>0</v>
      </c>
      <c r="Y28" s="28"/>
    </row>
    <row r="29" spans="2:26" x14ac:dyDescent="0.35">
      <c r="C29" s="28"/>
      <c r="D29" s="28"/>
      <c r="E29" s="28"/>
      <c r="F29" s="28"/>
      <c r="G29" s="28"/>
      <c r="H29" s="28"/>
      <c r="I29" s="26"/>
      <c r="J29" t="str">
        <f>IF(Namedrug5="","Drug 5",Namedrug5)</f>
        <v>Drug 5</v>
      </c>
      <c r="K29" s="15">
        <f t="shared" si="12"/>
        <v>0</v>
      </c>
      <c r="L29" s="15">
        <f t="shared" si="6"/>
        <v>0</v>
      </c>
      <c r="M29" s="15">
        <f t="shared" si="6"/>
        <v>0</v>
      </c>
      <c r="N29" s="15">
        <f t="shared" si="6"/>
        <v>0</v>
      </c>
      <c r="O29" s="15">
        <f t="shared" si="7"/>
        <v>0</v>
      </c>
      <c r="P29" s="15">
        <f t="shared" si="8"/>
        <v>0</v>
      </c>
      <c r="Q29" s="28"/>
      <c r="R29" t="str">
        <f>IF(Namedrug5="","Drug 5",Namedrug5)</f>
        <v>Drug 5</v>
      </c>
      <c r="S29" s="15">
        <f t="shared" si="13"/>
        <v>0</v>
      </c>
      <c r="T29" s="15">
        <f t="shared" si="9"/>
        <v>0</v>
      </c>
      <c r="U29" s="15">
        <f t="shared" si="9"/>
        <v>0</v>
      </c>
      <c r="V29" s="15">
        <f t="shared" si="9"/>
        <v>0</v>
      </c>
      <c r="W29" s="15">
        <f t="shared" si="10"/>
        <v>0</v>
      </c>
      <c r="X29" s="15">
        <f t="shared" si="11"/>
        <v>0</v>
      </c>
      <c r="Y29" s="28"/>
    </row>
    <row r="30" spans="2:26" x14ac:dyDescent="0.35">
      <c r="C30" s="28"/>
      <c r="D30" s="28"/>
      <c r="E30" s="28"/>
      <c r="F30" s="28"/>
      <c r="G30" s="28"/>
      <c r="H30" s="28"/>
      <c r="I30" s="26"/>
      <c r="J30" t="str">
        <f>IF(Namedrug6="","Drug 6",Namedrug6)</f>
        <v>Drug 6</v>
      </c>
      <c r="K30" s="15">
        <f t="shared" si="12"/>
        <v>0</v>
      </c>
      <c r="L30" s="15">
        <f t="shared" si="6"/>
        <v>0</v>
      </c>
      <c r="M30" s="15">
        <f t="shared" si="6"/>
        <v>0</v>
      </c>
      <c r="N30" s="15">
        <f t="shared" si="6"/>
        <v>0</v>
      </c>
      <c r="O30" s="15">
        <f t="shared" si="7"/>
        <v>0</v>
      </c>
      <c r="P30" s="15">
        <f t="shared" si="8"/>
        <v>0</v>
      </c>
      <c r="Q30" s="28"/>
      <c r="R30" t="str">
        <f>IF(Namedrug6="","Drug 6",Namedrug6)</f>
        <v>Drug 6</v>
      </c>
      <c r="S30" s="15">
        <f t="shared" si="13"/>
        <v>0</v>
      </c>
      <c r="T30" s="15">
        <f t="shared" si="9"/>
        <v>0</v>
      </c>
      <c r="U30" s="15">
        <f t="shared" si="9"/>
        <v>0</v>
      </c>
      <c r="V30" s="15">
        <f t="shared" si="9"/>
        <v>0</v>
      </c>
      <c r="W30" s="15">
        <f t="shared" si="10"/>
        <v>0</v>
      </c>
      <c r="X30" s="15">
        <f t="shared" si="11"/>
        <v>0</v>
      </c>
      <c r="Y30" s="28"/>
    </row>
    <row r="31" spans="2:26" x14ac:dyDescent="0.35">
      <c r="B31" s="24"/>
      <c r="C31" s="28"/>
      <c r="D31" s="28"/>
      <c r="E31" s="28"/>
      <c r="F31" s="3"/>
      <c r="G31" s="28"/>
      <c r="H31" s="28"/>
      <c r="I31" s="26"/>
      <c r="J31" t="str">
        <f>IF(Namedrug7="","Drug 7",Namedrug7)</f>
        <v>Drug 7</v>
      </c>
      <c r="K31" s="15">
        <f t="shared" si="12"/>
        <v>0</v>
      </c>
      <c r="L31" s="15">
        <f t="shared" si="6"/>
        <v>0</v>
      </c>
      <c r="M31" s="15">
        <f>E$7*M15</f>
        <v>0</v>
      </c>
      <c r="N31" s="15">
        <f t="shared" si="6"/>
        <v>0</v>
      </c>
      <c r="O31" s="15">
        <f t="shared" si="7"/>
        <v>0</v>
      </c>
      <c r="P31" s="15">
        <f t="shared" si="8"/>
        <v>0</v>
      </c>
      <c r="Q31" s="28"/>
      <c r="R31" t="str">
        <f>IF(Namedrug7="","Drug 7",Namedrug7)</f>
        <v>Drug 7</v>
      </c>
      <c r="S31" s="15">
        <f t="shared" si="13"/>
        <v>0</v>
      </c>
      <c r="T31" s="15">
        <f t="shared" si="9"/>
        <v>0</v>
      </c>
      <c r="U31" s="15">
        <f t="shared" si="9"/>
        <v>0</v>
      </c>
      <c r="V31" s="15">
        <f t="shared" si="9"/>
        <v>0</v>
      </c>
      <c r="W31" s="15">
        <f t="shared" si="10"/>
        <v>0</v>
      </c>
      <c r="X31" s="15">
        <f t="shared" si="11"/>
        <v>0</v>
      </c>
      <c r="Y31" s="28"/>
    </row>
    <row r="32" spans="2:26" x14ac:dyDescent="0.35">
      <c r="C32" s="24"/>
      <c r="D32" s="16"/>
      <c r="E32" s="16"/>
      <c r="F32" s="26"/>
      <c r="G32" s="26"/>
      <c r="H32" s="26"/>
      <c r="I32" s="26"/>
      <c r="J32" t="str">
        <f>IF(Namedrug8="","Drug 8",Namedrug8)</f>
        <v>Drug 8</v>
      </c>
      <c r="K32" s="15">
        <f t="shared" si="12"/>
        <v>0</v>
      </c>
      <c r="L32" s="15">
        <f t="shared" si="6"/>
        <v>0</v>
      </c>
      <c r="M32" s="15">
        <f t="shared" si="6"/>
        <v>0</v>
      </c>
      <c r="N32" s="15">
        <f t="shared" si="6"/>
        <v>0</v>
      </c>
      <c r="O32" s="15">
        <f t="shared" si="7"/>
        <v>0</v>
      </c>
      <c r="P32" s="15">
        <f t="shared" si="8"/>
        <v>0</v>
      </c>
      <c r="Q32" s="28"/>
      <c r="R32" t="str">
        <f>IF(Namedrug8="","Drug 8",Namedrug8)</f>
        <v>Drug 8</v>
      </c>
      <c r="S32" s="15">
        <f t="shared" si="13"/>
        <v>0</v>
      </c>
      <c r="T32" s="15">
        <f t="shared" si="9"/>
        <v>0</v>
      </c>
      <c r="U32" s="15">
        <f t="shared" si="9"/>
        <v>0</v>
      </c>
      <c r="V32" s="15">
        <f t="shared" si="9"/>
        <v>0</v>
      </c>
      <c r="W32" s="15">
        <f t="shared" si="10"/>
        <v>0</v>
      </c>
      <c r="X32" s="15">
        <f t="shared" si="11"/>
        <v>0</v>
      </c>
      <c r="Y32" s="28"/>
    </row>
    <row r="33" spans="2:32" x14ac:dyDescent="0.35">
      <c r="B33" s="24"/>
      <c r="F33" s="3"/>
      <c r="I33" s="26"/>
      <c r="J33" t="str">
        <f>IF(Namedrug9="","Drug 9",Namedrug9)</f>
        <v>Drug 9</v>
      </c>
      <c r="K33" s="15">
        <f t="shared" si="12"/>
        <v>0</v>
      </c>
      <c r="L33" s="15">
        <f t="shared" si="6"/>
        <v>0</v>
      </c>
      <c r="M33" s="15">
        <f t="shared" si="6"/>
        <v>0</v>
      </c>
      <c r="N33" s="15">
        <f t="shared" si="6"/>
        <v>0</v>
      </c>
      <c r="O33" s="15">
        <f t="shared" si="7"/>
        <v>0</v>
      </c>
      <c r="P33" s="15">
        <f t="shared" si="8"/>
        <v>0</v>
      </c>
      <c r="Q33" s="28"/>
      <c r="R33" t="str">
        <f>IF(Namedrug9="","Drug 9",Namedrug9)</f>
        <v>Drug 9</v>
      </c>
      <c r="S33" s="15">
        <f t="shared" si="13"/>
        <v>0</v>
      </c>
      <c r="T33" s="15">
        <f t="shared" si="9"/>
        <v>0</v>
      </c>
      <c r="U33" s="15">
        <f t="shared" si="9"/>
        <v>0</v>
      </c>
      <c r="V33" s="15">
        <f t="shared" si="9"/>
        <v>0</v>
      </c>
      <c r="W33" s="15">
        <f t="shared" si="10"/>
        <v>0</v>
      </c>
      <c r="X33" s="15">
        <f t="shared" si="11"/>
        <v>0</v>
      </c>
      <c r="Y33" s="28"/>
    </row>
    <row r="34" spans="2:32" x14ac:dyDescent="0.35">
      <c r="C34" s="28"/>
      <c r="D34" s="28"/>
      <c r="E34" s="28"/>
      <c r="F34" s="28"/>
      <c r="G34" s="28"/>
      <c r="H34" s="28"/>
      <c r="I34" s="26"/>
      <c r="J34" t="str">
        <f>IF(Namedrug10="","Drug 10",Namedrug10)</f>
        <v>Drug 10</v>
      </c>
      <c r="K34" s="15">
        <f>C$7*K18</f>
        <v>0</v>
      </c>
      <c r="L34" s="15">
        <f t="shared" si="6"/>
        <v>0</v>
      </c>
      <c r="M34" s="15">
        <f t="shared" si="6"/>
        <v>0</v>
      </c>
      <c r="N34" s="15">
        <f t="shared" si="6"/>
        <v>0</v>
      </c>
      <c r="O34" s="15">
        <f t="shared" si="7"/>
        <v>0</v>
      </c>
      <c r="P34" s="15">
        <f>IF(Switch_TH&gt;4,H$7*P18,0)</f>
        <v>0</v>
      </c>
      <c r="Q34" s="28"/>
      <c r="R34" t="str">
        <f>IF(Namedrug10="","Drug 10",Namedrug10)</f>
        <v>Drug 10</v>
      </c>
      <c r="S34" s="15">
        <f t="shared" si="13"/>
        <v>0</v>
      </c>
      <c r="T34" s="15">
        <f t="shared" si="9"/>
        <v>0</v>
      </c>
      <c r="U34" s="15">
        <f t="shared" si="9"/>
        <v>0</v>
      </c>
      <c r="V34" s="15">
        <f t="shared" si="9"/>
        <v>0</v>
      </c>
      <c r="W34" s="15">
        <f t="shared" si="10"/>
        <v>0</v>
      </c>
      <c r="X34" s="15">
        <f t="shared" si="11"/>
        <v>0</v>
      </c>
      <c r="Y34" s="28"/>
    </row>
    <row r="35" spans="2:32" x14ac:dyDescent="0.35">
      <c r="C35" s="28"/>
      <c r="D35" s="28"/>
      <c r="E35" s="28"/>
      <c r="F35" s="28"/>
      <c r="G35" s="28"/>
      <c r="H35" s="28"/>
      <c r="I35" s="131"/>
      <c r="J35" s="1" t="s">
        <v>74</v>
      </c>
      <c r="K35" s="31">
        <f>SUM(K23:K34)</f>
        <v>0</v>
      </c>
      <c r="L35" s="31">
        <f>SUM(L23:L34)</f>
        <v>0</v>
      </c>
      <c r="M35" s="31">
        <f t="shared" ref="M35:O35" si="14">SUM(M23:M34)</f>
        <v>0</v>
      </c>
      <c r="N35" s="31">
        <f t="shared" si="14"/>
        <v>0</v>
      </c>
      <c r="O35" s="31">
        <f t="shared" si="14"/>
        <v>0</v>
      </c>
      <c r="P35" s="31">
        <f>SUM(P23:P34)</f>
        <v>0</v>
      </c>
      <c r="Q35" s="31"/>
      <c r="R35" s="1" t="s">
        <v>74</v>
      </c>
      <c r="S35" s="31">
        <f>SUM(S23:S34)</f>
        <v>0</v>
      </c>
      <c r="T35" s="31">
        <f t="shared" ref="T35:W35" si="15">SUM(T23:T34)</f>
        <v>0</v>
      </c>
      <c r="U35" s="31">
        <f t="shared" si="15"/>
        <v>0</v>
      </c>
      <c r="V35" s="31">
        <f t="shared" si="15"/>
        <v>0</v>
      </c>
      <c r="W35" s="31">
        <f t="shared" si="15"/>
        <v>0</v>
      </c>
      <c r="X35" s="31">
        <f>SUM(X23:X34)</f>
        <v>0</v>
      </c>
      <c r="Y35" s="31"/>
      <c r="AA35" s="28"/>
      <c r="AB35" s="28"/>
      <c r="AC35" s="28"/>
      <c r="AD35" s="28"/>
      <c r="AE35" s="28"/>
      <c r="AF35" s="28"/>
    </row>
    <row r="36" spans="2:32" x14ac:dyDescent="0.35">
      <c r="C36" s="28"/>
      <c r="D36" s="28"/>
      <c r="E36" s="28"/>
      <c r="F36" s="28"/>
      <c r="G36" s="28"/>
      <c r="H36" s="28"/>
      <c r="J36" s="1"/>
      <c r="K36" s="31"/>
      <c r="L36" s="31"/>
      <c r="M36" s="31"/>
      <c r="N36" s="31"/>
      <c r="O36" s="31"/>
      <c r="P36" s="31"/>
      <c r="Q36" s="31"/>
      <c r="R36" s="1"/>
      <c r="S36" s="31"/>
      <c r="T36" s="31"/>
      <c r="U36" s="31"/>
      <c r="V36" s="31"/>
      <c r="W36" s="31"/>
      <c r="X36" s="31"/>
      <c r="Y36" s="31"/>
      <c r="AA36" s="28"/>
      <c r="AB36" s="28"/>
      <c r="AC36" s="28"/>
      <c r="AD36" s="28"/>
      <c r="AE36" s="28"/>
      <c r="AF36" s="28"/>
    </row>
    <row r="37" spans="2:32" x14ac:dyDescent="0.35">
      <c r="C37" s="28"/>
      <c r="D37" s="28"/>
      <c r="E37" s="28"/>
      <c r="F37" s="28"/>
      <c r="G37" s="28"/>
      <c r="H37" s="28"/>
      <c r="J37" s="112" t="s">
        <v>255</v>
      </c>
      <c r="K37" s="1" t="s">
        <v>105</v>
      </c>
      <c r="L37" s="1" t="s">
        <v>106</v>
      </c>
      <c r="M37" s="1" t="s">
        <v>107</v>
      </c>
      <c r="N37" s="1" t="s">
        <v>108</v>
      </c>
      <c r="O37" s="1" t="s">
        <v>109</v>
      </c>
      <c r="P37" s="1" t="s">
        <v>256</v>
      </c>
      <c r="Q37" s="31"/>
      <c r="R37" s="112" t="s">
        <v>255</v>
      </c>
      <c r="S37" s="1" t="s">
        <v>105</v>
      </c>
      <c r="T37" s="1" t="s">
        <v>106</v>
      </c>
      <c r="U37" s="1" t="s">
        <v>107</v>
      </c>
      <c r="V37" s="1" t="s">
        <v>108</v>
      </c>
      <c r="W37" s="1" t="s">
        <v>109</v>
      </c>
      <c r="X37" s="1" t="s">
        <v>256</v>
      </c>
      <c r="Y37" s="31"/>
      <c r="AA37" s="28"/>
      <c r="AB37" s="28"/>
      <c r="AC37" s="28"/>
      <c r="AD37" s="28"/>
      <c r="AE37" s="28"/>
      <c r="AF37" s="28"/>
    </row>
    <row r="38" spans="2:32" x14ac:dyDescent="0.35">
      <c r="C38" s="28"/>
      <c r="D38" s="28"/>
      <c r="E38" s="28"/>
      <c r="F38" s="28"/>
      <c r="G38" s="28"/>
      <c r="H38" s="28"/>
      <c r="I38" s="1"/>
      <c r="J38" t="str">
        <f>IF(Name_DUR="","Drug Under Review",Name_DUR)</f>
        <v>Drug Under Review</v>
      </c>
      <c r="K38" s="15">
        <f>K$35*K7</f>
        <v>0</v>
      </c>
      <c r="L38" s="15">
        <f>$D$15*L7</f>
        <v>0</v>
      </c>
      <c r="M38" s="15">
        <f>E$10*M7+IF(M7&gt;L7,(M7-L7)*D$15,0)</f>
        <v>0</v>
      </c>
      <c r="N38" s="15">
        <f>F$10*N7+IF(N7&gt;M7,(N7-M7)*E$15,0)</f>
        <v>0</v>
      </c>
      <c r="O38" s="15">
        <f t="shared" ref="O38:O49" si="16">IF(Switch_TH&gt;3,G$10*O7+IF(O7&gt;N7,(O7-N7)*F$15,0),0)</f>
        <v>0</v>
      </c>
      <c r="P38" s="15">
        <f>IF(Switch_TH&gt;4,H$10*P7+IF(P7&gt;O7,(P7-O7)*G$15,0),0)</f>
        <v>0</v>
      </c>
      <c r="Q38" s="31"/>
      <c r="R38" t="str">
        <f>IF(Name_DUR="","Drug Under Review",Name_DUR)</f>
        <v>Drug Under Review</v>
      </c>
      <c r="S38" s="15">
        <f>S$35*S7</f>
        <v>0</v>
      </c>
      <c r="T38" s="15">
        <f>$D$15*T7</f>
        <v>0</v>
      </c>
      <c r="U38" s="15">
        <f>E$10*U7+IF(U7&gt;T7,(U7-T7)*D$15)</f>
        <v>0</v>
      </c>
      <c r="V38" s="15">
        <f t="shared" ref="V38:V49" si="17">F$10*V7+IF(V7&gt;U7,(V7-U7)*E$15)</f>
        <v>0</v>
      </c>
      <c r="W38" s="15">
        <f t="shared" ref="W38:W49" si="18">IF(Switch_TH&gt;3,G$10*W7+IF(W7&gt;V7,(W7-V7)*F$15),0)</f>
        <v>0</v>
      </c>
      <c r="X38" s="15">
        <f t="shared" ref="X38:X49" si="19">IF(Switch_TH&gt;4,H$10*X7+IF(X7&gt;W7,(X7-W7)*G$15),0)</f>
        <v>0</v>
      </c>
      <c r="Y38" s="31"/>
      <c r="AA38" s="28"/>
      <c r="AB38" s="28"/>
      <c r="AC38" s="28"/>
      <c r="AD38" s="28"/>
      <c r="AE38" s="28"/>
      <c r="AF38" s="28"/>
    </row>
    <row r="39" spans="2:32" x14ac:dyDescent="0.35">
      <c r="C39" s="28"/>
      <c r="D39" s="28"/>
      <c r="E39" s="28"/>
      <c r="F39" s="28"/>
      <c r="G39" s="28"/>
      <c r="H39" s="28"/>
      <c r="I39" s="26"/>
      <c r="J39" t="s">
        <v>151</v>
      </c>
      <c r="K39" s="15">
        <f>K$35*K8</f>
        <v>0</v>
      </c>
      <c r="L39" s="15">
        <f t="shared" ref="L39:L48" si="20">$D$15*L8</f>
        <v>0</v>
      </c>
      <c r="M39" s="15">
        <f t="shared" ref="M39:N49" si="21">E$10*M8+IF(M8&gt;L8,(M8-L8)*D$15,0)</f>
        <v>0</v>
      </c>
      <c r="N39" s="15">
        <f t="shared" si="21"/>
        <v>0</v>
      </c>
      <c r="O39" s="15">
        <f t="shared" si="16"/>
        <v>0</v>
      </c>
      <c r="P39" s="15">
        <f t="shared" ref="P39:P48" si="22">IF(Switch_TH&gt;4,H$10*P8+IF(P8&gt;O8,(P8-O8)*G$15),0)</f>
        <v>0</v>
      </c>
      <c r="Q39" s="31"/>
      <c r="R39" t="s">
        <v>151</v>
      </c>
      <c r="S39" s="15">
        <f>S$35*S8</f>
        <v>0</v>
      </c>
      <c r="T39" s="15">
        <f t="shared" ref="T39:T49" si="23">$D$15*T8</f>
        <v>0</v>
      </c>
      <c r="U39" s="15">
        <f t="shared" ref="U39:U49" si="24">E$10*U8+IF(U8&gt;T8,(U8-T8)*D$15)</f>
        <v>0</v>
      </c>
      <c r="V39" s="15">
        <f t="shared" si="17"/>
        <v>0</v>
      </c>
      <c r="W39" s="15">
        <f t="shared" si="18"/>
        <v>0</v>
      </c>
      <c r="X39" s="15">
        <f t="shared" si="19"/>
        <v>0</v>
      </c>
      <c r="Y39" s="31"/>
      <c r="AA39" s="28"/>
      <c r="AB39" s="28"/>
      <c r="AC39" s="28"/>
      <c r="AD39" s="28"/>
      <c r="AE39" s="28"/>
      <c r="AF39" s="28"/>
    </row>
    <row r="40" spans="2:32" x14ac:dyDescent="0.35">
      <c r="C40" s="28"/>
      <c r="D40" s="28"/>
      <c r="E40" s="28"/>
      <c r="F40" s="28"/>
      <c r="G40" s="28"/>
      <c r="H40" s="28"/>
      <c r="I40" s="26"/>
      <c r="J40" t="str">
        <f>IF(Namedrug1="","Drug 1",Namedrug1)</f>
        <v>Drug 1</v>
      </c>
      <c r="K40" s="15">
        <f>K$35*K9</f>
        <v>0</v>
      </c>
      <c r="L40" s="15">
        <f t="shared" si="20"/>
        <v>0</v>
      </c>
      <c r="M40" s="15">
        <f>E$10*M9+IF(M9&gt;L9,(M9-L9)*D$15,0)</f>
        <v>0</v>
      </c>
      <c r="N40" s="15">
        <f t="shared" si="21"/>
        <v>0</v>
      </c>
      <c r="O40" s="15">
        <f t="shared" si="16"/>
        <v>0</v>
      </c>
      <c r="P40" s="15">
        <f t="shared" si="22"/>
        <v>0</v>
      </c>
      <c r="Q40" s="31"/>
      <c r="R40" t="str">
        <f>IF(Namedrug1="","Drug 1",Namedrug1)</f>
        <v>Drug 1</v>
      </c>
      <c r="S40" s="15">
        <f>S$35*S9</f>
        <v>0</v>
      </c>
      <c r="T40" s="15">
        <f t="shared" si="23"/>
        <v>0</v>
      </c>
      <c r="U40" s="15">
        <f t="shared" si="24"/>
        <v>0</v>
      </c>
      <c r="V40" s="15">
        <f t="shared" si="17"/>
        <v>0</v>
      </c>
      <c r="W40" s="15">
        <f t="shared" si="18"/>
        <v>0</v>
      </c>
      <c r="X40" s="15">
        <f t="shared" si="19"/>
        <v>0</v>
      </c>
      <c r="Y40" s="31"/>
      <c r="AA40" s="28"/>
      <c r="AB40" s="28"/>
      <c r="AC40" s="28"/>
      <c r="AD40" s="28"/>
      <c r="AE40" s="28"/>
      <c r="AF40" s="28"/>
    </row>
    <row r="41" spans="2:32" x14ac:dyDescent="0.35">
      <c r="C41" s="28"/>
      <c r="D41" s="28"/>
      <c r="E41" s="28"/>
      <c r="F41" s="28"/>
      <c r="G41" s="28"/>
      <c r="H41" s="28"/>
      <c r="I41" s="26"/>
      <c r="J41" t="str">
        <f>IF(Namedrug2="","Drug 2",Namedrug2)</f>
        <v>Drug 2</v>
      </c>
      <c r="K41" s="15">
        <f t="shared" ref="K41:K48" si="25">K$35*K10</f>
        <v>0</v>
      </c>
      <c r="L41" s="15">
        <f>$D$15*L10</f>
        <v>0</v>
      </c>
      <c r="M41" s="15">
        <f t="shared" si="21"/>
        <v>0</v>
      </c>
      <c r="N41" s="15">
        <f t="shared" si="21"/>
        <v>0</v>
      </c>
      <c r="O41" s="15">
        <f t="shared" si="16"/>
        <v>0</v>
      </c>
      <c r="P41" s="15">
        <f t="shared" si="22"/>
        <v>0</v>
      </c>
      <c r="Q41" s="31"/>
      <c r="R41" t="str">
        <f>IF(Namedrug2="","Drug 2",Namedrug2)</f>
        <v>Drug 2</v>
      </c>
      <c r="S41" s="15">
        <f t="shared" ref="S41:S48" si="26">S$35*S10</f>
        <v>0</v>
      </c>
      <c r="T41" s="15">
        <f t="shared" si="23"/>
        <v>0</v>
      </c>
      <c r="U41" s="15">
        <f t="shared" si="24"/>
        <v>0</v>
      </c>
      <c r="V41" s="15">
        <f t="shared" si="17"/>
        <v>0</v>
      </c>
      <c r="W41" s="15">
        <f t="shared" si="18"/>
        <v>0</v>
      </c>
      <c r="X41" s="15">
        <f t="shared" si="19"/>
        <v>0</v>
      </c>
      <c r="Y41" s="31"/>
      <c r="AA41" s="28"/>
      <c r="AB41" s="28"/>
      <c r="AC41" s="28"/>
      <c r="AD41" s="28"/>
      <c r="AE41" s="28"/>
      <c r="AF41" s="28"/>
    </row>
    <row r="42" spans="2:32" x14ac:dyDescent="0.35">
      <c r="C42" s="28"/>
      <c r="D42" s="28"/>
      <c r="E42" s="28"/>
      <c r="F42" s="28"/>
      <c r="G42" s="28"/>
      <c r="H42" s="28"/>
      <c r="I42" s="26"/>
      <c r="J42" t="str">
        <f>IF(Namedrug3="","Drug 3",Namedrug3)</f>
        <v>Drug 3</v>
      </c>
      <c r="K42" s="15">
        <f t="shared" si="25"/>
        <v>0</v>
      </c>
      <c r="L42" s="15">
        <f t="shared" si="20"/>
        <v>0</v>
      </c>
      <c r="M42" s="15">
        <f t="shared" si="21"/>
        <v>0</v>
      </c>
      <c r="N42" s="15">
        <f t="shared" si="21"/>
        <v>0</v>
      </c>
      <c r="O42" s="15">
        <f t="shared" si="16"/>
        <v>0</v>
      </c>
      <c r="P42" s="15">
        <f t="shared" si="22"/>
        <v>0</v>
      </c>
      <c r="Q42" s="31"/>
      <c r="R42" t="str">
        <f>IF(Namedrug3="","Drug 3",Namedrug3)</f>
        <v>Drug 3</v>
      </c>
      <c r="S42" s="15">
        <f t="shared" si="26"/>
        <v>0</v>
      </c>
      <c r="T42" s="15">
        <f t="shared" si="23"/>
        <v>0</v>
      </c>
      <c r="U42" s="15">
        <f t="shared" si="24"/>
        <v>0</v>
      </c>
      <c r="V42" s="15">
        <f t="shared" si="17"/>
        <v>0</v>
      </c>
      <c r="W42" s="15">
        <f t="shared" si="18"/>
        <v>0</v>
      </c>
      <c r="X42" s="15">
        <f t="shared" si="19"/>
        <v>0</v>
      </c>
      <c r="Y42" s="31"/>
      <c r="AA42" s="28"/>
      <c r="AB42" s="28"/>
      <c r="AC42" s="28"/>
      <c r="AD42" s="28"/>
      <c r="AE42" s="28"/>
      <c r="AF42" s="28"/>
    </row>
    <row r="43" spans="2:32" x14ac:dyDescent="0.35">
      <c r="C43" s="28"/>
      <c r="D43" s="28"/>
      <c r="E43" s="28"/>
      <c r="F43" s="28"/>
      <c r="G43" s="28"/>
      <c r="H43" s="28"/>
      <c r="I43" s="26"/>
      <c r="J43" t="str">
        <f>IF(Namedrug4="","Drug 4",Namedrug4)</f>
        <v>Drug 4</v>
      </c>
      <c r="K43" s="15">
        <f t="shared" si="25"/>
        <v>0</v>
      </c>
      <c r="L43" s="15">
        <f t="shared" si="20"/>
        <v>0</v>
      </c>
      <c r="M43" s="15">
        <f t="shared" si="21"/>
        <v>0</v>
      </c>
      <c r="N43" s="15">
        <f t="shared" si="21"/>
        <v>0</v>
      </c>
      <c r="O43" s="15">
        <f t="shared" si="16"/>
        <v>0</v>
      </c>
      <c r="P43" s="15">
        <f t="shared" si="22"/>
        <v>0</v>
      </c>
      <c r="Q43" s="31"/>
      <c r="R43" t="str">
        <f>IF(Namedrug4="","Drug 4",Namedrug4)</f>
        <v>Drug 4</v>
      </c>
      <c r="S43" s="15">
        <f t="shared" si="26"/>
        <v>0</v>
      </c>
      <c r="T43" s="15">
        <f t="shared" si="23"/>
        <v>0</v>
      </c>
      <c r="U43" s="15">
        <f t="shared" si="24"/>
        <v>0</v>
      </c>
      <c r="V43" s="15">
        <f t="shared" si="17"/>
        <v>0</v>
      </c>
      <c r="W43" s="15">
        <f t="shared" si="18"/>
        <v>0</v>
      </c>
      <c r="X43" s="15">
        <f t="shared" si="19"/>
        <v>0</v>
      </c>
      <c r="Y43" s="31"/>
      <c r="AA43" s="28"/>
      <c r="AB43" s="28"/>
      <c r="AC43" s="28"/>
      <c r="AD43" s="28"/>
      <c r="AE43" s="28"/>
      <c r="AF43" s="28"/>
    </row>
    <row r="44" spans="2:32" x14ac:dyDescent="0.35">
      <c r="C44" s="28"/>
      <c r="D44" s="28"/>
      <c r="E44" s="28"/>
      <c r="F44" s="28"/>
      <c r="G44" s="28"/>
      <c r="H44" s="28"/>
      <c r="I44" s="26"/>
      <c r="J44" t="str">
        <f>IF(Namedrug5="","Drug 5",Namedrug5)</f>
        <v>Drug 5</v>
      </c>
      <c r="K44" s="15">
        <f t="shared" si="25"/>
        <v>0</v>
      </c>
      <c r="L44" s="15">
        <f t="shared" si="20"/>
        <v>0</v>
      </c>
      <c r="M44" s="15">
        <f t="shared" si="21"/>
        <v>0</v>
      </c>
      <c r="N44" s="15">
        <f t="shared" si="21"/>
        <v>0</v>
      </c>
      <c r="O44" s="15">
        <f t="shared" si="16"/>
        <v>0</v>
      </c>
      <c r="P44" s="15">
        <f t="shared" si="22"/>
        <v>0</v>
      </c>
      <c r="Q44" s="31"/>
      <c r="R44" t="str">
        <f>IF(Namedrug5="","Drug 5",Namedrug5)</f>
        <v>Drug 5</v>
      </c>
      <c r="S44" s="15">
        <f t="shared" si="26"/>
        <v>0</v>
      </c>
      <c r="T44" s="15">
        <f t="shared" si="23"/>
        <v>0</v>
      </c>
      <c r="U44" s="15">
        <f t="shared" si="24"/>
        <v>0</v>
      </c>
      <c r="V44" s="15">
        <f t="shared" si="17"/>
        <v>0</v>
      </c>
      <c r="W44" s="15">
        <f t="shared" si="18"/>
        <v>0</v>
      </c>
      <c r="X44" s="15">
        <f t="shared" si="19"/>
        <v>0</v>
      </c>
      <c r="Y44" s="31"/>
      <c r="AA44" s="28"/>
      <c r="AB44" s="28"/>
      <c r="AC44" s="28"/>
      <c r="AD44" s="28"/>
      <c r="AE44" s="28"/>
      <c r="AF44" s="28"/>
    </row>
    <row r="45" spans="2:32" x14ac:dyDescent="0.35">
      <c r="C45" s="28"/>
      <c r="D45" s="28"/>
      <c r="E45" s="28"/>
      <c r="F45" s="28"/>
      <c r="G45" s="28"/>
      <c r="H45" s="28"/>
      <c r="I45" s="131"/>
      <c r="J45" t="str">
        <f>IF(Namedrug6="","Drug 6",Namedrug6)</f>
        <v>Drug 6</v>
      </c>
      <c r="K45" s="15">
        <f t="shared" si="25"/>
        <v>0</v>
      </c>
      <c r="L45" s="15">
        <f t="shared" si="20"/>
        <v>0</v>
      </c>
      <c r="M45" s="15">
        <f t="shared" si="21"/>
        <v>0</v>
      </c>
      <c r="N45" s="15">
        <f t="shared" si="21"/>
        <v>0</v>
      </c>
      <c r="O45" s="15">
        <f t="shared" si="16"/>
        <v>0</v>
      </c>
      <c r="P45" s="15">
        <f t="shared" si="22"/>
        <v>0</v>
      </c>
      <c r="Q45" s="31"/>
      <c r="R45" t="str">
        <f>IF(Namedrug6="","Drug 6",Namedrug6)</f>
        <v>Drug 6</v>
      </c>
      <c r="S45" s="15">
        <f t="shared" si="26"/>
        <v>0</v>
      </c>
      <c r="T45" s="15">
        <f t="shared" si="23"/>
        <v>0</v>
      </c>
      <c r="U45" s="15">
        <f t="shared" si="24"/>
        <v>0</v>
      </c>
      <c r="V45" s="15">
        <f t="shared" si="17"/>
        <v>0</v>
      </c>
      <c r="W45" s="15">
        <f t="shared" si="18"/>
        <v>0</v>
      </c>
      <c r="X45" s="15">
        <f t="shared" si="19"/>
        <v>0</v>
      </c>
      <c r="Y45" s="31"/>
      <c r="AA45" s="28"/>
      <c r="AB45" s="28"/>
      <c r="AC45" s="28"/>
      <c r="AD45" s="28"/>
      <c r="AE45" s="28"/>
      <c r="AF45" s="28"/>
    </row>
    <row r="46" spans="2:32" x14ac:dyDescent="0.35">
      <c r="B46" s="24"/>
      <c r="C46" s="24"/>
      <c r="D46" s="16"/>
      <c r="E46" s="16"/>
      <c r="F46" s="26"/>
      <c r="G46" s="26"/>
      <c r="H46" s="26"/>
      <c r="I46" s="26"/>
      <c r="J46" t="str">
        <f>IF(Namedrug7="","Drug 7",Namedrug7)</f>
        <v>Drug 7</v>
      </c>
      <c r="K46" s="15">
        <f t="shared" si="25"/>
        <v>0</v>
      </c>
      <c r="L46" s="15">
        <f t="shared" si="20"/>
        <v>0</v>
      </c>
      <c r="M46" s="15">
        <f t="shared" si="21"/>
        <v>0</v>
      </c>
      <c r="N46" s="15">
        <f t="shared" si="21"/>
        <v>0</v>
      </c>
      <c r="O46" s="15">
        <f t="shared" si="16"/>
        <v>0</v>
      </c>
      <c r="P46" s="15">
        <f t="shared" si="22"/>
        <v>0</v>
      </c>
      <c r="Q46" s="31"/>
      <c r="R46" t="str">
        <f>IF(Namedrug7="","Drug 7",Namedrug7)</f>
        <v>Drug 7</v>
      </c>
      <c r="S46" s="15">
        <f t="shared" si="26"/>
        <v>0</v>
      </c>
      <c r="T46" s="15">
        <f t="shared" si="23"/>
        <v>0</v>
      </c>
      <c r="U46" s="15">
        <f t="shared" si="24"/>
        <v>0</v>
      </c>
      <c r="V46" s="15">
        <f t="shared" si="17"/>
        <v>0</v>
      </c>
      <c r="W46" s="15">
        <f t="shared" si="18"/>
        <v>0</v>
      </c>
      <c r="X46" s="15">
        <f t="shared" si="19"/>
        <v>0</v>
      </c>
      <c r="Y46" s="31"/>
      <c r="AA46" s="28"/>
      <c r="AB46" s="28"/>
      <c r="AC46" s="28"/>
      <c r="AD46" s="28"/>
      <c r="AE46" s="28"/>
      <c r="AF46" s="28"/>
    </row>
    <row r="47" spans="2:32" x14ac:dyDescent="0.35">
      <c r="B47" s="24"/>
      <c r="I47" s="26"/>
      <c r="J47" t="str">
        <f>IF(Namedrug8="","Drug 8",Namedrug8)</f>
        <v>Drug 8</v>
      </c>
      <c r="K47" s="15">
        <f t="shared" si="25"/>
        <v>0</v>
      </c>
      <c r="L47" s="15">
        <f t="shared" si="20"/>
        <v>0</v>
      </c>
      <c r="M47" s="15">
        <f t="shared" si="21"/>
        <v>0</v>
      </c>
      <c r="N47" s="15">
        <f t="shared" si="21"/>
        <v>0</v>
      </c>
      <c r="O47" s="15">
        <f t="shared" si="16"/>
        <v>0</v>
      </c>
      <c r="P47" s="15">
        <f t="shared" si="22"/>
        <v>0</v>
      </c>
      <c r="Q47" s="31"/>
      <c r="R47" t="str">
        <f>IF(Namedrug8="","Drug 8",Namedrug8)</f>
        <v>Drug 8</v>
      </c>
      <c r="S47" s="15">
        <f t="shared" si="26"/>
        <v>0</v>
      </c>
      <c r="T47" s="15">
        <f t="shared" si="23"/>
        <v>0</v>
      </c>
      <c r="U47" s="15">
        <f t="shared" si="24"/>
        <v>0</v>
      </c>
      <c r="V47" s="15">
        <f t="shared" si="17"/>
        <v>0</v>
      </c>
      <c r="W47" s="15">
        <f t="shared" si="18"/>
        <v>0</v>
      </c>
      <c r="X47" s="15">
        <f t="shared" si="19"/>
        <v>0</v>
      </c>
      <c r="Y47" s="31"/>
      <c r="AA47" s="28"/>
      <c r="AB47" s="28"/>
      <c r="AC47" s="28"/>
      <c r="AD47" s="28"/>
      <c r="AE47" s="28"/>
      <c r="AF47" s="28"/>
    </row>
    <row r="48" spans="2:32" x14ac:dyDescent="0.35">
      <c r="E48" s="28"/>
      <c r="F48" s="28"/>
      <c r="G48" s="28"/>
      <c r="H48" s="28"/>
      <c r="I48" s="1"/>
      <c r="J48" t="str">
        <f>IF(Namedrug9="","Drug 9",Namedrug9)</f>
        <v>Drug 9</v>
      </c>
      <c r="K48" s="15">
        <f t="shared" si="25"/>
        <v>0</v>
      </c>
      <c r="L48" s="15">
        <f t="shared" si="20"/>
        <v>0</v>
      </c>
      <c r="M48" s="15">
        <f t="shared" si="21"/>
        <v>0</v>
      </c>
      <c r="N48" s="15">
        <f t="shared" si="21"/>
        <v>0</v>
      </c>
      <c r="O48" s="15">
        <f t="shared" si="16"/>
        <v>0</v>
      </c>
      <c r="P48" s="15">
        <f t="shared" si="22"/>
        <v>0</v>
      </c>
      <c r="Q48" s="31"/>
      <c r="R48" t="str">
        <f>IF(Namedrug9="","Drug 9",Namedrug9)</f>
        <v>Drug 9</v>
      </c>
      <c r="S48" s="15">
        <f t="shared" si="26"/>
        <v>0</v>
      </c>
      <c r="T48" s="15">
        <f t="shared" si="23"/>
        <v>0</v>
      </c>
      <c r="U48" s="15">
        <f t="shared" si="24"/>
        <v>0</v>
      </c>
      <c r="V48" s="15">
        <f t="shared" si="17"/>
        <v>0</v>
      </c>
      <c r="W48" s="15">
        <f t="shared" si="18"/>
        <v>0</v>
      </c>
      <c r="X48" s="15">
        <f t="shared" si="19"/>
        <v>0</v>
      </c>
      <c r="Y48" s="31"/>
      <c r="AA48" s="28"/>
      <c r="AB48" s="28"/>
      <c r="AC48" s="28"/>
      <c r="AD48" s="28"/>
      <c r="AE48" s="28"/>
      <c r="AF48" s="28"/>
    </row>
    <row r="49" spans="2:32" x14ac:dyDescent="0.35">
      <c r="E49" s="28"/>
      <c r="F49" s="28"/>
      <c r="G49" s="28"/>
      <c r="H49" s="28"/>
      <c r="I49" s="26"/>
      <c r="J49" t="str">
        <f>IF(Namedrug10="","Drug 10",Namedrug10)</f>
        <v>Drug 10</v>
      </c>
      <c r="K49" s="15">
        <f>K$35*K18</f>
        <v>0</v>
      </c>
      <c r="L49" s="15">
        <f>$D$15*L18</f>
        <v>0</v>
      </c>
      <c r="M49" s="15">
        <f t="shared" si="21"/>
        <v>0</v>
      </c>
      <c r="N49" s="15">
        <f t="shared" si="21"/>
        <v>0</v>
      </c>
      <c r="O49" s="15">
        <f t="shared" si="16"/>
        <v>0</v>
      </c>
      <c r="P49" s="15">
        <f>IF(Switch_TH&gt;4,H$10*P18+IF(P18&gt;O18,(P18-O18)*G$15),0)</f>
        <v>0</v>
      </c>
      <c r="Q49" s="31"/>
      <c r="R49" t="str">
        <f>IF(Namedrug10="","Drug 10",Namedrug10)</f>
        <v>Drug 10</v>
      </c>
      <c r="S49" s="15">
        <f>S$35*S18</f>
        <v>0</v>
      </c>
      <c r="T49" s="15">
        <f t="shared" si="23"/>
        <v>0</v>
      </c>
      <c r="U49" s="15">
        <f t="shared" si="24"/>
        <v>0</v>
      </c>
      <c r="V49" s="15">
        <f t="shared" si="17"/>
        <v>0</v>
      </c>
      <c r="W49" s="15">
        <f t="shared" si="18"/>
        <v>0</v>
      </c>
      <c r="X49" s="15">
        <f t="shared" si="19"/>
        <v>0</v>
      </c>
      <c r="Y49" s="31"/>
      <c r="AA49" s="28"/>
      <c r="AB49" s="28"/>
      <c r="AC49" s="28"/>
      <c r="AD49" s="28"/>
      <c r="AE49" s="28"/>
      <c r="AF49" s="28"/>
    </row>
    <row r="50" spans="2:32" x14ac:dyDescent="0.35">
      <c r="E50" s="28"/>
      <c r="F50" s="28"/>
      <c r="G50" s="28"/>
      <c r="H50" s="28"/>
      <c r="I50" s="26"/>
      <c r="J50" s="1"/>
      <c r="K50" s="31"/>
      <c r="L50" s="31"/>
      <c r="M50" s="31"/>
      <c r="N50" s="31"/>
      <c r="O50" s="31"/>
      <c r="P50" s="31"/>
      <c r="Q50" s="31"/>
      <c r="R50" s="1"/>
      <c r="S50" s="31"/>
      <c r="T50" s="31"/>
      <c r="U50" s="31"/>
      <c r="V50" s="31"/>
      <c r="W50" s="31"/>
      <c r="X50" s="31"/>
      <c r="Y50" s="31"/>
      <c r="AA50" s="28"/>
      <c r="AB50" s="28"/>
      <c r="AC50" s="28"/>
      <c r="AD50" s="28"/>
      <c r="AE50" s="28"/>
      <c r="AF50" s="28"/>
    </row>
    <row r="51" spans="2:32" x14ac:dyDescent="0.35">
      <c r="E51" s="28"/>
      <c r="F51" s="28"/>
      <c r="G51" s="28"/>
      <c r="H51" s="28"/>
      <c r="I51" s="26"/>
      <c r="J51" s="112" t="s">
        <v>257</v>
      </c>
      <c r="K51" s="1" t="s">
        <v>105</v>
      </c>
      <c r="L51" s="1" t="s">
        <v>106</v>
      </c>
      <c r="M51" s="1" t="s">
        <v>107</v>
      </c>
      <c r="N51" s="1" t="s">
        <v>108</v>
      </c>
      <c r="O51" s="1" t="s">
        <v>109</v>
      </c>
      <c r="P51" s="1" t="s">
        <v>256</v>
      </c>
      <c r="Q51" s="31"/>
      <c r="R51" s="112" t="s">
        <v>257</v>
      </c>
      <c r="S51" s="1" t="s">
        <v>105</v>
      </c>
      <c r="T51" s="1" t="s">
        <v>106</v>
      </c>
      <c r="U51" s="1" t="s">
        <v>107</v>
      </c>
      <c r="V51" s="1" t="s">
        <v>108</v>
      </c>
      <c r="W51" s="1" t="s">
        <v>109</v>
      </c>
      <c r="X51" s="1" t="s">
        <v>256</v>
      </c>
      <c r="Y51" s="31"/>
      <c r="AA51" s="28"/>
      <c r="AB51" s="28"/>
      <c r="AC51" s="28"/>
      <c r="AD51" s="28"/>
      <c r="AE51" s="28"/>
      <c r="AF51" s="28"/>
    </row>
    <row r="52" spans="2:32" x14ac:dyDescent="0.35">
      <c r="E52" s="28"/>
      <c r="F52" s="28"/>
      <c r="G52" s="28"/>
      <c r="H52" s="28"/>
      <c r="J52" t="str">
        <f>IF(Name_DUR="","Drug Under Review",Name_DUR)</f>
        <v>Drug Under Review</v>
      </c>
      <c r="K52" s="15">
        <v>0</v>
      </c>
      <c r="L52" s="15">
        <v>0</v>
      </c>
      <c r="M52" s="15">
        <f>M23-M38</f>
        <v>0</v>
      </c>
      <c r="N52" s="15">
        <f>IF((N7&lt;M7),M38*(N7/M7),M38)</f>
        <v>0</v>
      </c>
      <c r="O52" s="15">
        <f>IF(Switch_TH&gt;3,IF((O7&lt;N7),N38*(O7/N7),N38),0)</f>
        <v>0</v>
      </c>
      <c r="P52" s="15">
        <f>IF(Switch_TH&gt;4,IF((P7&lt;O7),O38*(P7/O7),O38),0)</f>
        <v>0</v>
      </c>
      <c r="Q52" s="31"/>
      <c r="R52" t="str">
        <f>IF(Name_DUR="","Drug Under Review",Name_DUR)</f>
        <v>Drug Under Review</v>
      </c>
      <c r="S52" s="15">
        <v>0</v>
      </c>
      <c r="T52" s="15">
        <v>0</v>
      </c>
      <c r="U52" s="15">
        <f>U23-U38</f>
        <v>0</v>
      </c>
      <c r="V52" s="15">
        <f>IF((V7&lt;U7),U38*(V7/U7),U38)</f>
        <v>0</v>
      </c>
      <c r="W52" s="15">
        <f t="shared" ref="W52:W63" si="27">IF(Switch_TH&gt;3,IF((W7&lt;V7),V38*(W7/V7),V38),0)</f>
        <v>0</v>
      </c>
      <c r="X52" s="15">
        <f t="shared" ref="X52:X63" si="28">IF(Switch_TH&gt;4,IF((X7&lt;W7),W38*(X7/W7),W38),0)</f>
        <v>0</v>
      </c>
      <c r="Y52" s="31"/>
      <c r="AA52" s="28"/>
      <c r="AB52" s="28"/>
      <c r="AC52" s="28"/>
      <c r="AD52" s="28"/>
      <c r="AE52" s="28"/>
      <c r="AF52" s="28"/>
    </row>
    <row r="53" spans="2:32" x14ac:dyDescent="0.35">
      <c r="E53" s="28"/>
      <c r="F53" s="28"/>
      <c r="G53" s="28"/>
      <c r="H53" s="28"/>
      <c r="J53" t="s">
        <v>151</v>
      </c>
      <c r="K53" s="15">
        <v>0</v>
      </c>
      <c r="L53" s="15">
        <v>0</v>
      </c>
      <c r="M53" s="15">
        <f t="shared" ref="M53:M62" si="29">M24-M39</f>
        <v>0</v>
      </c>
      <c r="N53" s="15">
        <f t="shared" ref="N53:N63" si="30">IF((N8&lt;M8),M39*(N8/M8),M39)</f>
        <v>0</v>
      </c>
      <c r="O53" s="15">
        <f t="shared" ref="O53:O63" si="31">IF(Switch_TH&gt;3,IF((O8&lt;N8),N39*(O8/N8),N39),0)</f>
        <v>0</v>
      </c>
      <c r="P53" s="15">
        <f t="shared" ref="P53:P63" si="32">IF(Switch_TH&gt;4,IF((P8&lt;O8),O39*(P8/O8),O39),0)</f>
        <v>0</v>
      </c>
      <c r="Q53" s="31"/>
      <c r="R53" t="s">
        <v>151</v>
      </c>
      <c r="S53" s="15">
        <v>0</v>
      </c>
      <c r="T53" s="15">
        <v>0</v>
      </c>
      <c r="U53" s="15">
        <f t="shared" ref="U53:U62" si="33">U24-U39</f>
        <v>0</v>
      </c>
      <c r="V53" s="15">
        <f t="shared" ref="V53:V63" si="34">IF((V8&lt;U8),U39*(V8/U8),U39)</f>
        <v>0</v>
      </c>
      <c r="W53" s="15">
        <f t="shared" si="27"/>
        <v>0</v>
      </c>
      <c r="X53" s="15">
        <f t="shared" si="28"/>
        <v>0</v>
      </c>
      <c r="Y53" s="31"/>
      <c r="AA53" s="28"/>
      <c r="AB53" s="28"/>
      <c r="AC53" s="28"/>
      <c r="AD53" s="28"/>
      <c r="AE53" s="28"/>
      <c r="AF53" s="28"/>
    </row>
    <row r="54" spans="2:32" x14ac:dyDescent="0.35">
      <c r="E54" s="28"/>
      <c r="F54" s="28"/>
      <c r="G54" s="28"/>
      <c r="H54" s="28"/>
      <c r="J54" t="str">
        <f>IF(Namedrug1="","Drug 1",Namedrug1)</f>
        <v>Drug 1</v>
      </c>
      <c r="K54" s="15">
        <v>0</v>
      </c>
      <c r="L54" s="15">
        <v>0</v>
      </c>
      <c r="M54" s="15">
        <f>M25-M40</f>
        <v>0</v>
      </c>
      <c r="N54" s="15">
        <f t="shared" si="30"/>
        <v>0</v>
      </c>
      <c r="O54" s="15">
        <f t="shared" si="31"/>
        <v>0</v>
      </c>
      <c r="P54" s="15">
        <f t="shared" si="32"/>
        <v>0</v>
      </c>
      <c r="Q54" s="31"/>
      <c r="R54" t="str">
        <f>IF(Namedrug1="","Drug 1",Namedrug1)</f>
        <v>Drug 1</v>
      </c>
      <c r="S54" s="15">
        <v>0</v>
      </c>
      <c r="T54" s="15">
        <v>0</v>
      </c>
      <c r="U54" s="15">
        <f t="shared" si="33"/>
        <v>0</v>
      </c>
      <c r="V54" s="15">
        <f t="shared" si="34"/>
        <v>0</v>
      </c>
      <c r="W54" s="15">
        <f t="shared" si="27"/>
        <v>0</v>
      </c>
      <c r="X54" s="15">
        <f t="shared" si="28"/>
        <v>0</v>
      </c>
      <c r="Y54" s="31"/>
      <c r="AA54" s="28"/>
      <c r="AB54" s="28"/>
      <c r="AC54" s="28"/>
      <c r="AD54" s="28"/>
      <c r="AE54" s="28"/>
      <c r="AF54" s="28"/>
    </row>
    <row r="55" spans="2:32" x14ac:dyDescent="0.35">
      <c r="E55" s="28"/>
      <c r="F55" s="28"/>
      <c r="G55" s="28"/>
      <c r="H55" s="28"/>
      <c r="J55" t="str">
        <f>IF(Namedrug2="","Drug 2",Namedrug2)</f>
        <v>Drug 2</v>
      </c>
      <c r="K55" s="15">
        <v>0</v>
      </c>
      <c r="L55" s="15">
        <v>0</v>
      </c>
      <c r="M55" s="15">
        <f t="shared" si="29"/>
        <v>0</v>
      </c>
      <c r="N55" s="15">
        <f t="shared" si="30"/>
        <v>0</v>
      </c>
      <c r="O55" s="15">
        <f t="shared" si="31"/>
        <v>0</v>
      </c>
      <c r="P55" s="15">
        <f t="shared" si="32"/>
        <v>0</v>
      </c>
      <c r="Q55" s="31"/>
      <c r="R55" t="str">
        <f>IF(Namedrug2="","Drug 2",Namedrug2)</f>
        <v>Drug 2</v>
      </c>
      <c r="S55" s="15">
        <v>0</v>
      </c>
      <c r="T55" s="15">
        <v>0</v>
      </c>
      <c r="U55" s="15">
        <f t="shared" si="33"/>
        <v>0</v>
      </c>
      <c r="V55" s="15">
        <f t="shared" si="34"/>
        <v>0</v>
      </c>
      <c r="W55" s="15">
        <f t="shared" si="27"/>
        <v>0</v>
      </c>
      <c r="X55" s="15">
        <f t="shared" si="28"/>
        <v>0</v>
      </c>
      <c r="Y55" s="31"/>
      <c r="AA55" s="28"/>
      <c r="AB55" s="28"/>
      <c r="AC55" s="28"/>
      <c r="AD55" s="28"/>
      <c r="AE55" s="28"/>
      <c r="AF55" s="28"/>
    </row>
    <row r="56" spans="2:32" x14ac:dyDescent="0.35">
      <c r="E56" s="28"/>
      <c r="F56" s="28"/>
      <c r="G56" s="28"/>
      <c r="H56" s="28"/>
      <c r="J56" t="str">
        <f>IF(Namedrug3="","Drug 3",Namedrug3)</f>
        <v>Drug 3</v>
      </c>
      <c r="K56" s="15">
        <v>0</v>
      </c>
      <c r="L56" s="15">
        <v>0</v>
      </c>
      <c r="M56" s="15">
        <f t="shared" si="29"/>
        <v>0</v>
      </c>
      <c r="N56" s="15">
        <f t="shared" si="30"/>
        <v>0</v>
      </c>
      <c r="O56" s="15">
        <f t="shared" si="31"/>
        <v>0</v>
      </c>
      <c r="P56" s="15">
        <f t="shared" si="32"/>
        <v>0</v>
      </c>
      <c r="Q56" s="31"/>
      <c r="R56" t="str">
        <f>IF(Namedrug3="","Drug 3",Namedrug3)</f>
        <v>Drug 3</v>
      </c>
      <c r="S56" s="15">
        <v>0</v>
      </c>
      <c r="T56" s="15">
        <v>0</v>
      </c>
      <c r="U56" s="15">
        <f t="shared" si="33"/>
        <v>0</v>
      </c>
      <c r="V56" s="15">
        <f t="shared" si="34"/>
        <v>0</v>
      </c>
      <c r="W56" s="15">
        <f t="shared" si="27"/>
        <v>0</v>
      </c>
      <c r="X56" s="15">
        <f t="shared" si="28"/>
        <v>0</v>
      </c>
      <c r="Y56" s="31"/>
      <c r="AA56" s="28"/>
      <c r="AB56" s="28"/>
      <c r="AC56" s="28"/>
      <c r="AD56" s="28"/>
      <c r="AE56" s="28"/>
      <c r="AF56" s="28"/>
    </row>
    <row r="57" spans="2:32" x14ac:dyDescent="0.35">
      <c r="E57" s="28"/>
      <c r="F57" s="28"/>
      <c r="G57" s="28"/>
      <c r="H57" s="28"/>
      <c r="J57" t="str">
        <f>IF(Namedrug4="","Drug 4",Namedrug4)</f>
        <v>Drug 4</v>
      </c>
      <c r="K57" s="15">
        <v>0</v>
      </c>
      <c r="L57" s="15">
        <v>0</v>
      </c>
      <c r="M57" s="15">
        <f t="shared" si="29"/>
        <v>0</v>
      </c>
      <c r="N57" s="15">
        <f t="shared" si="30"/>
        <v>0</v>
      </c>
      <c r="O57" s="15">
        <f t="shared" si="31"/>
        <v>0</v>
      </c>
      <c r="P57" s="15">
        <f t="shared" si="32"/>
        <v>0</v>
      </c>
      <c r="Q57" s="31"/>
      <c r="R57" t="str">
        <f>IF(Namedrug4="","Drug 4",Namedrug4)</f>
        <v>Drug 4</v>
      </c>
      <c r="S57" s="15">
        <v>0</v>
      </c>
      <c r="T57" s="15">
        <v>0</v>
      </c>
      <c r="U57" s="15">
        <f t="shared" si="33"/>
        <v>0</v>
      </c>
      <c r="V57" s="15">
        <f t="shared" si="34"/>
        <v>0</v>
      </c>
      <c r="W57" s="15">
        <f t="shared" si="27"/>
        <v>0</v>
      </c>
      <c r="X57" s="15">
        <f t="shared" si="28"/>
        <v>0</v>
      </c>
      <c r="Y57" s="31"/>
      <c r="AA57" s="28"/>
      <c r="AB57" s="28"/>
      <c r="AC57" s="28"/>
      <c r="AD57" s="28"/>
      <c r="AE57" s="28"/>
      <c r="AF57" s="28"/>
    </row>
    <row r="58" spans="2:32" x14ac:dyDescent="0.35">
      <c r="E58" s="28"/>
      <c r="F58" s="28"/>
      <c r="G58" s="28"/>
      <c r="H58" s="28"/>
      <c r="J58" t="str">
        <f>IF(Namedrug5="","Drug 5",Namedrug5)</f>
        <v>Drug 5</v>
      </c>
      <c r="K58" s="15">
        <v>0</v>
      </c>
      <c r="L58" s="15">
        <v>0</v>
      </c>
      <c r="M58" s="15">
        <f t="shared" si="29"/>
        <v>0</v>
      </c>
      <c r="N58" s="15">
        <f t="shared" si="30"/>
        <v>0</v>
      </c>
      <c r="O58" s="15">
        <f t="shared" si="31"/>
        <v>0</v>
      </c>
      <c r="P58" s="15">
        <f t="shared" si="32"/>
        <v>0</v>
      </c>
      <c r="Q58" s="31"/>
      <c r="R58" t="str">
        <f>IF(Namedrug5="","Drug 5",Namedrug5)</f>
        <v>Drug 5</v>
      </c>
      <c r="S58" s="15">
        <v>0</v>
      </c>
      <c r="T58" s="15">
        <v>0</v>
      </c>
      <c r="U58" s="15">
        <f t="shared" si="33"/>
        <v>0</v>
      </c>
      <c r="V58" s="15">
        <f t="shared" si="34"/>
        <v>0</v>
      </c>
      <c r="W58" s="15">
        <f t="shared" si="27"/>
        <v>0</v>
      </c>
      <c r="X58" s="15">
        <f t="shared" si="28"/>
        <v>0</v>
      </c>
      <c r="Y58" s="31"/>
      <c r="AA58" s="28"/>
      <c r="AB58" s="28"/>
      <c r="AC58" s="28"/>
      <c r="AD58" s="28"/>
      <c r="AE58" s="28"/>
      <c r="AF58" s="28"/>
    </row>
    <row r="59" spans="2:32" x14ac:dyDescent="0.35">
      <c r="E59" s="28"/>
      <c r="F59" s="28"/>
      <c r="G59" s="28"/>
      <c r="H59" s="28"/>
      <c r="J59" t="str">
        <f>IF(Namedrug6="","Drug 6",Namedrug6)</f>
        <v>Drug 6</v>
      </c>
      <c r="K59" s="15">
        <v>0</v>
      </c>
      <c r="L59" s="15">
        <v>0</v>
      </c>
      <c r="M59" s="15">
        <f t="shared" si="29"/>
        <v>0</v>
      </c>
      <c r="N59" s="15">
        <f t="shared" si="30"/>
        <v>0</v>
      </c>
      <c r="O59" s="15">
        <f t="shared" si="31"/>
        <v>0</v>
      </c>
      <c r="P59" s="15">
        <f t="shared" si="32"/>
        <v>0</v>
      </c>
      <c r="Q59" s="31"/>
      <c r="R59" t="str">
        <f>IF(Namedrug6="","Drug 6",Namedrug6)</f>
        <v>Drug 6</v>
      </c>
      <c r="S59" s="15">
        <v>0</v>
      </c>
      <c r="T59" s="15">
        <v>0</v>
      </c>
      <c r="U59" s="15">
        <f t="shared" si="33"/>
        <v>0</v>
      </c>
      <c r="V59" s="15">
        <f t="shared" si="34"/>
        <v>0</v>
      </c>
      <c r="W59" s="15">
        <f t="shared" si="27"/>
        <v>0</v>
      </c>
      <c r="X59" s="15">
        <f t="shared" si="28"/>
        <v>0</v>
      </c>
      <c r="Y59" s="31"/>
      <c r="AA59" s="28"/>
      <c r="AB59" s="28"/>
      <c r="AC59" s="28"/>
      <c r="AD59" s="28"/>
      <c r="AE59" s="28"/>
      <c r="AF59" s="28"/>
    </row>
    <row r="60" spans="2:32" x14ac:dyDescent="0.35">
      <c r="J60" t="str">
        <f>IF(Namedrug7="","Drug 7",Namedrug7)</f>
        <v>Drug 7</v>
      </c>
      <c r="K60" s="15">
        <v>0</v>
      </c>
      <c r="L60" s="15">
        <v>0</v>
      </c>
      <c r="M60" s="15">
        <f t="shared" si="29"/>
        <v>0</v>
      </c>
      <c r="N60" s="15">
        <f t="shared" si="30"/>
        <v>0</v>
      </c>
      <c r="O60" s="15">
        <f t="shared" si="31"/>
        <v>0</v>
      </c>
      <c r="P60" s="15">
        <f t="shared" si="32"/>
        <v>0</v>
      </c>
      <c r="Q60" s="31"/>
      <c r="R60" t="str">
        <f>IF(Namedrug7="","Drug 7",Namedrug7)</f>
        <v>Drug 7</v>
      </c>
      <c r="S60" s="15">
        <v>0</v>
      </c>
      <c r="T60" s="15">
        <v>0</v>
      </c>
      <c r="U60" s="15">
        <f t="shared" si="33"/>
        <v>0</v>
      </c>
      <c r="V60" s="15">
        <f t="shared" si="34"/>
        <v>0</v>
      </c>
      <c r="W60" s="15">
        <f t="shared" si="27"/>
        <v>0</v>
      </c>
      <c r="X60" s="15">
        <f t="shared" si="28"/>
        <v>0</v>
      </c>
      <c r="Y60" s="31"/>
      <c r="AA60" s="28"/>
      <c r="AB60" s="28"/>
      <c r="AC60" s="28"/>
      <c r="AD60" s="28"/>
      <c r="AE60" s="28"/>
      <c r="AF60" s="28"/>
    </row>
    <row r="61" spans="2:32" x14ac:dyDescent="0.35">
      <c r="B61" s="24"/>
      <c r="J61" t="str">
        <f>IF(Namedrug8="","Drug 8",Namedrug8)</f>
        <v>Drug 8</v>
      </c>
      <c r="K61" s="15">
        <v>0</v>
      </c>
      <c r="L61" s="15">
        <v>0</v>
      </c>
      <c r="M61" s="15">
        <f t="shared" si="29"/>
        <v>0</v>
      </c>
      <c r="N61" s="15">
        <f t="shared" si="30"/>
        <v>0</v>
      </c>
      <c r="O61" s="15">
        <f t="shared" si="31"/>
        <v>0</v>
      </c>
      <c r="P61" s="15">
        <f t="shared" si="32"/>
        <v>0</v>
      </c>
      <c r="Q61" s="31"/>
      <c r="R61" t="str">
        <f>IF(Namedrug8="","Drug 8",Namedrug8)</f>
        <v>Drug 8</v>
      </c>
      <c r="S61" s="15">
        <v>0</v>
      </c>
      <c r="T61" s="15">
        <v>0</v>
      </c>
      <c r="U61" s="15">
        <f t="shared" si="33"/>
        <v>0</v>
      </c>
      <c r="V61" s="15">
        <f t="shared" si="34"/>
        <v>0</v>
      </c>
      <c r="W61" s="15">
        <f t="shared" si="27"/>
        <v>0</v>
      </c>
      <c r="X61" s="15">
        <f t="shared" si="28"/>
        <v>0</v>
      </c>
      <c r="Y61" s="31"/>
      <c r="AA61" s="28"/>
      <c r="AB61" s="28"/>
      <c r="AC61" s="28"/>
      <c r="AD61" s="28"/>
      <c r="AE61" s="28"/>
      <c r="AF61" s="28"/>
    </row>
    <row r="62" spans="2:32" x14ac:dyDescent="0.35">
      <c r="D62" s="15"/>
      <c r="E62" s="15"/>
      <c r="F62" s="15"/>
      <c r="G62" s="15"/>
      <c r="H62" s="15"/>
      <c r="J62" t="str">
        <f>IF(Namedrug9="","Drug 9",Namedrug9)</f>
        <v>Drug 9</v>
      </c>
      <c r="K62" s="15">
        <v>0</v>
      </c>
      <c r="L62" s="15">
        <v>0</v>
      </c>
      <c r="M62" s="15">
        <f t="shared" si="29"/>
        <v>0</v>
      </c>
      <c r="N62" s="15">
        <f t="shared" si="30"/>
        <v>0</v>
      </c>
      <c r="O62" s="15">
        <f t="shared" si="31"/>
        <v>0</v>
      </c>
      <c r="P62" s="15">
        <f t="shared" si="32"/>
        <v>0</v>
      </c>
      <c r="Q62" s="31"/>
      <c r="R62" t="str">
        <f>IF(Namedrug9="","Drug 9",Namedrug9)</f>
        <v>Drug 9</v>
      </c>
      <c r="S62" s="15">
        <v>0</v>
      </c>
      <c r="T62" s="15">
        <v>0</v>
      </c>
      <c r="U62" s="15">
        <f t="shared" si="33"/>
        <v>0</v>
      </c>
      <c r="V62" s="15">
        <f t="shared" si="34"/>
        <v>0</v>
      </c>
      <c r="W62" s="15">
        <f t="shared" si="27"/>
        <v>0</v>
      </c>
      <c r="X62" s="15">
        <f t="shared" si="28"/>
        <v>0</v>
      </c>
      <c r="Y62" s="31"/>
      <c r="AA62" s="28"/>
      <c r="AB62" s="28"/>
      <c r="AC62" s="28"/>
      <c r="AD62" s="28"/>
      <c r="AE62" s="28"/>
      <c r="AF62" s="28"/>
    </row>
    <row r="63" spans="2:32" x14ac:dyDescent="0.35">
      <c r="D63" s="15"/>
      <c r="E63" s="15"/>
      <c r="F63" s="15"/>
      <c r="G63" s="15"/>
      <c r="H63" s="15"/>
      <c r="J63" t="str">
        <f>IF(Namedrug10="","Drug 10",Namedrug10)</f>
        <v>Drug 10</v>
      </c>
      <c r="K63" s="15">
        <v>0</v>
      </c>
      <c r="L63" s="15">
        <v>0</v>
      </c>
      <c r="M63" s="15">
        <f>M34-M49</f>
        <v>0</v>
      </c>
      <c r="N63" s="15">
        <f t="shared" si="30"/>
        <v>0</v>
      </c>
      <c r="O63" s="15">
        <f t="shared" si="31"/>
        <v>0</v>
      </c>
      <c r="P63" s="15">
        <f t="shared" si="32"/>
        <v>0</v>
      </c>
      <c r="Q63" s="31"/>
      <c r="R63" t="str">
        <f>IF(Namedrug10="","Drug 10",Namedrug10)</f>
        <v>Drug 10</v>
      </c>
      <c r="S63" s="15">
        <v>0</v>
      </c>
      <c r="T63" s="15">
        <v>0</v>
      </c>
      <c r="U63" s="15">
        <f>U34-U49</f>
        <v>0</v>
      </c>
      <c r="V63" s="15">
        <f t="shared" si="34"/>
        <v>0</v>
      </c>
      <c r="W63" s="15">
        <f t="shared" si="27"/>
        <v>0</v>
      </c>
      <c r="X63" s="15">
        <f t="shared" si="28"/>
        <v>0</v>
      </c>
      <c r="Y63" s="31"/>
      <c r="AA63" s="28"/>
      <c r="AB63" s="28"/>
      <c r="AC63" s="28"/>
      <c r="AD63" s="28"/>
      <c r="AE63" s="28"/>
      <c r="AF63" s="28"/>
    </row>
    <row r="64" spans="2:32" x14ac:dyDescent="0.35">
      <c r="D64" s="15"/>
      <c r="E64" s="15"/>
      <c r="F64" s="15"/>
      <c r="G64" s="15"/>
      <c r="H64" s="15"/>
      <c r="I64" s="1"/>
      <c r="J64" s="1"/>
      <c r="K64" s="31"/>
      <c r="L64" s="31"/>
      <c r="M64" s="31"/>
      <c r="N64" s="31"/>
      <c r="O64" s="31"/>
      <c r="P64" s="31"/>
      <c r="Q64" s="31"/>
      <c r="R64" s="1"/>
      <c r="S64" s="31"/>
      <c r="T64" s="31"/>
      <c r="U64" s="31"/>
      <c r="V64" s="31"/>
      <c r="W64" s="31"/>
      <c r="X64" s="31"/>
      <c r="Y64" s="31"/>
      <c r="AA64" s="28"/>
      <c r="AB64" s="28"/>
      <c r="AC64" s="28"/>
      <c r="AD64" s="28"/>
      <c r="AE64" s="28"/>
      <c r="AF64" s="28"/>
    </row>
    <row r="65" spans="2:32" x14ac:dyDescent="0.35">
      <c r="D65" s="15"/>
      <c r="E65" s="15"/>
      <c r="F65" s="15"/>
      <c r="G65" s="15"/>
      <c r="H65" s="15"/>
      <c r="I65" s="26"/>
      <c r="J65" s="112" t="s">
        <v>258</v>
      </c>
      <c r="K65" s="1" t="s">
        <v>105</v>
      </c>
      <c r="L65" s="1" t="s">
        <v>106</v>
      </c>
      <c r="M65" s="1" t="s">
        <v>107</v>
      </c>
      <c r="N65" s="1" t="s">
        <v>108</v>
      </c>
      <c r="O65" s="1" t="s">
        <v>109</v>
      </c>
      <c r="P65" s="1" t="s">
        <v>256</v>
      </c>
      <c r="Q65" s="31"/>
      <c r="R65" s="112" t="s">
        <v>258</v>
      </c>
      <c r="S65" s="1" t="s">
        <v>105</v>
      </c>
      <c r="T65" s="1" t="s">
        <v>106</v>
      </c>
      <c r="U65" s="1" t="s">
        <v>107</v>
      </c>
      <c r="V65" s="1" t="s">
        <v>108</v>
      </c>
      <c r="W65" s="1" t="s">
        <v>109</v>
      </c>
      <c r="X65" s="1" t="s">
        <v>256</v>
      </c>
      <c r="Y65" s="31"/>
      <c r="AA65" s="28"/>
      <c r="AB65" s="28"/>
      <c r="AC65" s="28"/>
      <c r="AD65" s="28"/>
      <c r="AE65" s="28"/>
      <c r="AF65" s="28"/>
    </row>
    <row r="66" spans="2:32" x14ac:dyDescent="0.35">
      <c r="D66" s="15"/>
      <c r="E66" s="15"/>
      <c r="F66" s="15"/>
      <c r="G66" s="15"/>
      <c r="H66" s="15"/>
      <c r="J66" t="str">
        <f>IF(Name_DUR="","Drug Under Review",Name_DUR)</f>
        <v>Drug Under Review</v>
      </c>
      <c r="K66" s="15">
        <v>0</v>
      </c>
      <c r="L66" s="15">
        <v>0</v>
      </c>
      <c r="M66" s="15">
        <v>0</v>
      </c>
      <c r="N66" s="15">
        <f>N23-N38-N52</f>
        <v>0</v>
      </c>
      <c r="O66" s="15">
        <f>IF(Switch_TH&gt;3,IF((O7&lt;N7),N52*(O7/N7),N52),0)</f>
        <v>0</v>
      </c>
      <c r="P66" s="15">
        <f>IF(Switch_TH&gt;4,IF((P7&lt;O7),O52*(P7/O7),O52),0)</f>
        <v>0</v>
      </c>
      <c r="Q66" s="31"/>
      <c r="R66" t="str">
        <f>IF(Name_DUR="","Drug Under Review",Name_DUR)</f>
        <v>Drug Under Review</v>
      </c>
      <c r="S66" s="15">
        <v>0</v>
      </c>
      <c r="T66" s="15">
        <v>0</v>
      </c>
      <c r="U66" s="15">
        <v>0</v>
      </c>
      <c r="V66" s="15">
        <f>V23-V38-V52</f>
        <v>0</v>
      </c>
      <c r="W66" s="15">
        <f>IF(Switch_TH&gt;3,IF((W7&lt;V7),V52*(W7/V7),V52),0)</f>
        <v>0</v>
      </c>
      <c r="X66" s="15">
        <f t="shared" ref="X66:X77" si="35">IF(Switch_TH&gt;4,IF((X7&lt;W7),W52*(X7/W7),W52),0)</f>
        <v>0</v>
      </c>
      <c r="Y66" s="31"/>
      <c r="AA66" s="28"/>
      <c r="AB66" s="28"/>
      <c r="AC66" s="28"/>
      <c r="AD66" s="28"/>
      <c r="AE66" s="28"/>
      <c r="AF66" s="28"/>
    </row>
    <row r="67" spans="2:32" x14ac:dyDescent="0.35">
      <c r="D67" s="15"/>
      <c r="E67" s="15"/>
      <c r="F67" s="15"/>
      <c r="G67" s="15"/>
      <c r="H67" s="15"/>
      <c r="J67" t="s">
        <v>151</v>
      </c>
      <c r="K67" s="15">
        <v>0</v>
      </c>
      <c r="L67" s="15">
        <v>0</v>
      </c>
      <c r="M67" s="15">
        <v>0</v>
      </c>
      <c r="N67" s="15">
        <f t="shared" ref="N67:N76" si="36">N24-N39-N53</f>
        <v>0</v>
      </c>
      <c r="O67" s="15">
        <f t="shared" ref="O67:O77" si="37">IF(Switch_TH&gt;3,IF((O8&lt;N8),N53*(O8/N8),N53),0)</f>
        <v>0</v>
      </c>
      <c r="P67" s="15">
        <f t="shared" ref="P67:P77" si="38">IF(Switch_TH&gt;4,IF((P8&lt;O8),O53*(P8/O8),O53),0)</f>
        <v>0</v>
      </c>
      <c r="Q67" s="31"/>
      <c r="R67" t="s">
        <v>151</v>
      </c>
      <c r="S67" s="15">
        <v>0</v>
      </c>
      <c r="T67" s="15">
        <v>0</v>
      </c>
      <c r="U67" s="15">
        <v>0</v>
      </c>
      <c r="V67" s="15">
        <f t="shared" ref="V67:V77" si="39">V24-V39-V53</f>
        <v>0</v>
      </c>
      <c r="W67" s="15">
        <f t="shared" ref="W67:W77" si="40">IF(Switch_TH&gt;3,IF((W8&lt;V8),V53*(W8/V8),V53),0)</f>
        <v>0</v>
      </c>
      <c r="X67" s="15">
        <f t="shared" si="35"/>
        <v>0</v>
      </c>
      <c r="Y67" s="31"/>
      <c r="AA67" s="28"/>
      <c r="AB67" s="28"/>
      <c r="AC67" s="28"/>
      <c r="AD67" s="28"/>
      <c r="AE67" s="28"/>
      <c r="AF67" s="28"/>
    </row>
    <row r="68" spans="2:32" x14ac:dyDescent="0.35">
      <c r="D68" s="15"/>
      <c r="E68" s="15"/>
      <c r="F68" s="15"/>
      <c r="G68" s="15"/>
      <c r="H68" s="15"/>
      <c r="J68" t="str">
        <f>IF(Namedrug1="","Drug 1",Namedrug1)</f>
        <v>Drug 1</v>
      </c>
      <c r="K68" s="15">
        <v>0</v>
      </c>
      <c r="L68" s="15">
        <v>0</v>
      </c>
      <c r="M68" s="15">
        <v>0</v>
      </c>
      <c r="N68" s="15">
        <f t="shared" si="36"/>
        <v>0</v>
      </c>
      <c r="O68" s="15">
        <f t="shared" si="37"/>
        <v>0</v>
      </c>
      <c r="P68" s="15">
        <f t="shared" si="38"/>
        <v>0</v>
      </c>
      <c r="Q68" s="31"/>
      <c r="R68" t="str">
        <f>IF(Namedrug1="","Drug 1",Namedrug1)</f>
        <v>Drug 1</v>
      </c>
      <c r="S68" s="15">
        <v>0</v>
      </c>
      <c r="T68" s="15">
        <v>0</v>
      </c>
      <c r="U68" s="15">
        <v>0</v>
      </c>
      <c r="V68" s="15">
        <f t="shared" si="39"/>
        <v>0</v>
      </c>
      <c r="W68" s="15">
        <f t="shared" si="40"/>
        <v>0</v>
      </c>
      <c r="X68" s="15">
        <f t="shared" si="35"/>
        <v>0</v>
      </c>
      <c r="Y68" s="31"/>
      <c r="AA68" s="28"/>
      <c r="AB68" s="28"/>
      <c r="AC68" s="28"/>
      <c r="AD68" s="28"/>
      <c r="AE68" s="28"/>
      <c r="AF68" s="28"/>
    </row>
    <row r="69" spans="2:32" x14ac:dyDescent="0.35">
      <c r="D69" s="15"/>
      <c r="E69" s="15"/>
      <c r="F69" s="15"/>
      <c r="G69" s="15"/>
      <c r="H69" s="15"/>
      <c r="J69" t="str">
        <f>IF(Namedrug2="","Drug 2",Namedrug2)</f>
        <v>Drug 2</v>
      </c>
      <c r="K69" s="15">
        <v>0</v>
      </c>
      <c r="L69" s="15">
        <v>0</v>
      </c>
      <c r="M69" s="15">
        <v>0</v>
      </c>
      <c r="N69" s="15">
        <f t="shared" si="36"/>
        <v>0</v>
      </c>
      <c r="O69" s="15">
        <f t="shared" si="37"/>
        <v>0</v>
      </c>
      <c r="P69" s="15">
        <f t="shared" si="38"/>
        <v>0</v>
      </c>
      <c r="Q69" s="31"/>
      <c r="R69" t="str">
        <f>IF(Namedrug2="","Drug 2",Namedrug2)</f>
        <v>Drug 2</v>
      </c>
      <c r="S69" s="15">
        <v>0</v>
      </c>
      <c r="T69" s="15">
        <v>0</v>
      </c>
      <c r="U69" s="15">
        <v>0</v>
      </c>
      <c r="V69" s="15">
        <f t="shared" si="39"/>
        <v>0</v>
      </c>
      <c r="W69" s="15">
        <f t="shared" si="40"/>
        <v>0</v>
      </c>
      <c r="X69" s="15">
        <f t="shared" si="35"/>
        <v>0</v>
      </c>
      <c r="Y69" s="31"/>
      <c r="AA69" s="28"/>
      <c r="AB69" s="28"/>
      <c r="AC69" s="28"/>
      <c r="AD69" s="28"/>
      <c r="AE69" s="28"/>
      <c r="AF69" s="28"/>
    </row>
    <row r="70" spans="2:32" x14ac:dyDescent="0.35">
      <c r="D70" s="15"/>
      <c r="E70" s="15"/>
      <c r="F70" s="15"/>
      <c r="G70" s="15"/>
      <c r="H70" s="15"/>
      <c r="J70" t="str">
        <f>IF(Namedrug3="","Drug 3",Namedrug3)</f>
        <v>Drug 3</v>
      </c>
      <c r="K70" s="15">
        <v>0</v>
      </c>
      <c r="L70" s="15">
        <v>0</v>
      </c>
      <c r="M70" s="15">
        <v>0</v>
      </c>
      <c r="N70" s="15">
        <f t="shared" si="36"/>
        <v>0</v>
      </c>
      <c r="O70" s="15">
        <f t="shared" si="37"/>
        <v>0</v>
      </c>
      <c r="P70" s="15">
        <f t="shared" si="38"/>
        <v>0</v>
      </c>
      <c r="Q70" s="31"/>
      <c r="R70" t="str">
        <f>IF(Namedrug3="","Drug 3",Namedrug3)</f>
        <v>Drug 3</v>
      </c>
      <c r="S70" s="15">
        <v>0</v>
      </c>
      <c r="T70" s="15">
        <v>0</v>
      </c>
      <c r="U70" s="15">
        <v>0</v>
      </c>
      <c r="V70" s="15">
        <f t="shared" si="39"/>
        <v>0</v>
      </c>
      <c r="W70" s="15">
        <f t="shared" si="40"/>
        <v>0</v>
      </c>
      <c r="X70" s="15">
        <f t="shared" si="35"/>
        <v>0</v>
      </c>
      <c r="Y70" s="31"/>
      <c r="AA70" s="28"/>
      <c r="AB70" s="28"/>
      <c r="AC70" s="28"/>
      <c r="AD70" s="28"/>
      <c r="AE70" s="28"/>
      <c r="AF70" s="28"/>
    </row>
    <row r="71" spans="2:32" x14ac:dyDescent="0.35">
      <c r="D71" s="15"/>
      <c r="E71" s="15"/>
      <c r="F71" s="15"/>
      <c r="G71" s="15"/>
      <c r="H71" s="15"/>
      <c r="J71" t="str">
        <f>IF(Namedrug4="","Drug 4",Namedrug4)</f>
        <v>Drug 4</v>
      </c>
      <c r="K71" s="15">
        <v>0</v>
      </c>
      <c r="L71" s="15">
        <v>0</v>
      </c>
      <c r="M71" s="15">
        <v>0</v>
      </c>
      <c r="N71" s="15">
        <f t="shared" si="36"/>
        <v>0</v>
      </c>
      <c r="O71" s="15">
        <f t="shared" si="37"/>
        <v>0</v>
      </c>
      <c r="P71" s="15">
        <f t="shared" si="38"/>
        <v>0</v>
      </c>
      <c r="Q71" s="31"/>
      <c r="R71" t="str">
        <f>IF(Namedrug4="","Drug 4",Namedrug4)</f>
        <v>Drug 4</v>
      </c>
      <c r="S71" s="15">
        <v>0</v>
      </c>
      <c r="T71" s="15">
        <v>0</v>
      </c>
      <c r="U71" s="15">
        <v>0</v>
      </c>
      <c r="V71" s="15">
        <f t="shared" si="39"/>
        <v>0</v>
      </c>
      <c r="W71" s="15">
        <f t="shared" si="40"/>
        <v>0</v>
      </c>
      <c r="X71" s="15">
        <f t="shared" si="35"/>
        <v>0</v>
      </c>
      <c r="Y71" s="31"/>
      <c r="AA71" s="28"/>
      <c r="AB71" s="28"/>
      <c r="AC71" s="28"/>
      <c r="AD71" s="28"/>
      <c r="AE71" s="28"/>
      <c r="AF71" s="28"/>
    </row>
    <row r="72" spans="2:32" x14ac:dyDescent="0.35">
      <c r="D72" s="15"/>
      <c r="E72" s="15"/>
      <c r="F72" s="15"/>
      <c r="G72" s="15"/>
      <c r="H72" s="15"/>
      <c r="J72" t="str">
        <f>IF(Namedrug5="","Drug 5",Namedrug5)</f>
        <v>Drug 5</v>
      </c>
      <c r="K72" s="15">
        <v>0</v>
      </c>
      <c r="L72" s="15">
        <v>0</v>
      </c>
      <c r="M72" s="15">
        <v>0</v>
      </c>
      <c r="N72" s="15">
        <f t="shared" si="36"/>
        <v>0</v>
      </c>
      <c r="O72" s="15">
        <f t="shared" si="37"/>
        <v>0</v>
      </c>
      <c r="P72" s="15">
        <f t="shared" si="38"/>
        <v>0</v>
      </c>
      <c r="Q72" s="31"/>
      <c r="R72" t="str">
        <f>IF(Namedrug5="","Drug 5",Namedrug5)</f>
        <v>Drug 5</v>
      </c>
      <c r="S72" s="15">
        <v>0</v>
      </c>
      <c r="T72" s="15">
        <v>0</v>
      </c>
      <c r="U72" s="15">
        <v>0</v>
      </c>
      <c r="V72" s="15">
        <f t="shared" si="39"/>
        <v>0</v>
      </c>
      <c r="W72" s="15">
        <f t="shared" si="40"/>
        <v>0</v>
      </c>
      <c r="X72" s="15">
        <f t="shared" si="35"/>
        <v>0</v>
      </c>
      <c r="Y72" s="31"/>
      <c r="AA72" s="28"/>
      <c r="AB72" s="28"/>
      <c r="AC72" s="28"/>
      <c r="AD72" s="28"/>
      <c r="AE72" s="28"/>
      <c r="AF72" s="28"/>
    </row>
    <row r="73" spans="2:32" x14ac:dyDescent="0.35">
      <c r="D73" s="15"/>
      <c r="E73" s="15"/>
      <c r="F73" s="15"/>
      <c r="G73" s="15"/>
      <c r="H73" s="15"/>
      <c r="J73" t="str">
        <f>IF(Namedrug6="","Drug 6",Namedrug6)</f>
        <v>Drug 6</v>
      </c>
      <c r="K73" s="15">
        <v>0</v>
      </c>
      <c r="L73" s="15">
        <v>0</v>
      </c>
      <c r="M73" s="15">
        <v>0</v>
      </c>
      <c r="N73" s="15">
        <f t="shared" si="36"/>
        <v>0</v>
      </c>
      <c r="O73" s="15">
        <f t="shared" si="37"/>
        <v>0</v>
      </c>
      <c r="P73" s="15">
        <f t="shared" si="38"/>
        <v>0</v>
      </c>
      <c r="Q73" s="31"/>
      <c r="R73" t="str">
        <f>IF(Namedrug6="","Drug 6",Namedrug6)</f>
        <v>Drug 6</v>
      </c>
      <c r="S73" s="15">
        <v>0</v>
      </c>
      <c r="T73" s="15">
        <v>0</v>
      </c>
      <c r="U73" s="15">
        <v>0</v>
      </c>
      <c r="V73" s="15">
        <f t="shared" si="39"/>
        <v>0</v>
      </c>
      <c r="W73" s="15">
        <f t="shared" si="40"/>
        <v>0</v>
      </c>
      <c r="X73" s="15">
        <f t="shared" si="35"/>
        <v>0</v>
      </c>
      <c r="Y73" s="31"/>
      <c r="AA73" s="28"/>
      <c r="AB73" s="28"/>
      <c r="AC73" s="28"/>
      <c r="AD73" s="28"/>
      <c r="AE73" s="28"/>
      <c r="AF73" s="28"/>
    </row>
    <row r="74" spans="2:32" x14ac:dyDescent="0.35">
      <c r="B74" s="24"/>
      <c r="C74" s="24"/>
      <c r="D74" s="16"/>
      <c r="E74" s="16"/>
      <c r="F74" s="26"/>
      <c r="G74" s="26"/>
      <c r="H74" s="26"/>
      <c r="J74" t="str">
        <f>IF(Namedrug7="","Drug 7",Namedrug7)</f>
        <v>Drug 7</v>
      </c>
      <c r="K74" s="15">
        <v>0</v>
      </c>
      <c r="L74" s="15">
        <v>0</v>
      </c>
      <c r="M74" s="15">
        <v>0</v>
      </c>
      <c r="N74" s="15">
        <f t="shared" si="36"/>
        <v>0</v>
      </c>
      <c r="O74" s="15">
        <f t="shared" si="37"/>
        <v>0</v>
      </c>
      <c r="P74" s="15">
        <f t="shared" si="38"/>
        <v>0</v>
      </c>
      <c r="Q74" s="31"/>
      <c r="R74" t="str">
        <f>IF(Namedrug7="","Drug 7",Namedrug7)</f>
        <v>Drug 7</v>
      </c>
      <c r="S74" s="15">
        <v>0</v>
      </c>
      <c r="T74" s="15">
        <v>0</v>
      </c>
      <c r="U74" s="15">
        <v>0</v>
      </c>
      <c r="V74" s="15">
        <f t="shared" si="39"/>
        <v>0</v>
      </c>
      <c r="W74" s="15">
        <f t="shared" si="40"/>
        <v>0</v>
      </c>
      <c r="X74" s="15">
        <f t="shared" si="35"/>
        <v>0</v>
      </c>
      <c r="Y74" s="31"/>
      <c r="AA74" s="28"/>
      <c r="AB74" s="28"/>
      <c r="AC74" s="28"/>
      <c r="AD74" s="28"/>
      <c r="AE74" s="28"/>
      <c r="AF74" s="28"/>
    </row>
    <row r="75" spans="2:32" x14ac:dyDescent="0.35">
      <c r="B75" s="24"/>
      <c r="J75" t="str">
        <f>IF(Namedrug8="","Drug 8",Namedrug8)</f>
        <v>Drug 8</v>
      </c>
      <c r="K75" s="15">
        <v>0</v>
      </c>
      <c r="L75" s="15">
        <v>0</v>
      </c>
      <c r="M75" s="15">
        <v>0</v>
      </c>
      <c r="N75" s="15">
        <f t="shared" si="36"/>
        <v>0</v>
      </c>
      <c r="O75" s="15">
        <f t="shared" si="37"/>
        <v>0</v>
      </c>
      <c r="P75" s="15">
        <f t="shared" si="38"/>
        <v>0</v>
      </c>
      <c r="Q75" s="31"/>
      <c r="R75" t="str">
        <f>IF(Namedrug8="","Drug 8",Namedrug8)</f>
        <v>Drug 8</v>
      </c>
      <c r="S75" s="15">
        <v>0</v>
      </c>
      <c r="T75" s="15">
        <v>0</v>
      </c>
      <c r="U75" s="15">
        <v>0</v>
      </c>
      <c r="V75" s="15">
        <f t="shared" si="39"/>
        <v>0</v>
      </c>
      <c r="W75" s="15">
        <f t="shared" si="40"/>
        <v>0</v>
      </c>
      <c r="X75" s="15">
        <f t="shared" si="35"/>
        <v>0</v>
      </c>
      <c r="Y75" s="31"/>
      <c r="AA75" s="28"/>
      <c r="AB75" s="28"/>
      <c r="AC75" s="28"/>
      <c r="AD75" s="28"/>
      <c r="AE75" s="28"/>
      <c r="AF75" s="28"/>
    </row>
    <row r="76" spans="2:32" x14ac:dyDescent="0.35">
      <c r="D76" s="15"/>
      <c r="E76" s="15"/>
      <c r="F76" s="15"/>
      <c r="G76" s="15"/>
      <c r="H76" s="15"/>
      <c r="J76" t="str">
        <f>IF(Namedrug9="","Drug 9",Namedrug9)</f>
        <v>Drug 9</v>
      </c>
      <c r="K76" s="15">
        <v>0</v>
      </c>
      <c r="L76" s="15">
        <v>0</v>
      </c>
      <c r="M76" s="15">
        <v>0</v>
      </c>
      <c r="N76" s="15">
        <f t="shared" si="36"/>
        <v>0</v>
      </c>
      <c r="O76" s="15">
        <f t="shared" si="37"/>
        <v>0</v>
      </c>
      <c r="P76" s="15">
        <f t="shared" si="38"/>
        <v>0</v>
      </c>
      <c r="Q76" s="31"/>
      <c r="R76" t="str">
        <f>IF(Namedrug9="","Drug 9",Namedrug9)</f>
        <v>Drug 9</v>
      </c>
      <c r="S76" s="15">
        <v>0</v>
      </c>
      <c r="T76" s="15">
        <v>0</v>
      </c>
      <c r="U76" s="15">
        <v>0</v>
      </c>
      <c r="V76" s="15">
        <f t="shared" si="39"/>
        <v>0</v>
      </c>
      <c r="W76" s="15">
        <f t="shared" si="40"/>
        <v>0</v>
      </c>
      <c r="X76" s="15">
        <f t="shared" si="35"/>
        <v>0</v>
      </c>
      <c r="Y76" s="31"/>
      <c r="AA76" s="28"/>
      <c r="AB76" s="28"/>
      <c r="AC76" s="28"/>
      <c r="AD76" s="28"/>
      <c r="AE76" s="28"/>
      <c r="AF76" s="28"/>
    </row>
    <row r="77" spans="2:32" x14ac:dyDescent="0.35">
      <c r="D77" s="15"/>
      <c r="E77" s="15"/>
      <c r="F77" s="15"/>
      <c r="G77" s="15"/>
      <c r="H77" s="15"/>
      <c r="J77" t="str">
        <f>IF(Namedrug10="","Drug 10",Namedrug10)</f>
        <v>Drug 10</v>
      </c>
      <c r="K77" s="15">
        <v>0</v>
      </c>
      <c r="L77" s="15">
        <v>0</v>
      </c>
      <c r="M77" s="15">
        <v>0</v>
      </c>
      <c r="N77" s="15">
        <f>N34-N49-N63</f>
        <v>0</v>
      </c>
      <c r="O77" s="15">
        <f t="shared" si="37"/>
        <v>0</v>
      </c>
      <c r="P77" s="15">
        <f t="shared" si="38"/>
        <v>0</v>
      </c>
      <c r="Q77" s="31"/>
      <c r="R77" t="str">
        <f>IF(Namedrug10="","Drug 10",Namedrug10)</f>
        <v>Drug 10</v>
      </c>
      <c r="S77" s="15">
        <v>0</v>
      </c>
      <c r="T77" s="15">
        <v>0</v>
      </c>
      <c r="U77" s="15">
        <v>0</v>
      </c>
      <c r="V77" s="15">
        <f t="shared" si="39"/>
        <v>0</v>
      </c>
      <c r="W77" s="15">
        <f t="shared" si="40"/>
        <v>0</v>
      </c>
      <c r="X77" s="15">
        <f t="shared" si="35"/>
        <v>0</v>
      </c>
      <c r="Y77" s="31"/>
      <c r="AA77" s="28"/>
      <c r="AB77" s="28"/>
      <c r="AC77" s="28"/>
      <c r="AD77" s="28"/>
      <c r="AE77" s="28"/>
      <c r="AF77" s="28"/>
    </row>
    <row r="78" spans="2:32" x14ac:dyDescent="0.35">
      <c r="D78" s="15"/>
      <c r="E78" s="15"/>
      <c r="F78" s="15"/>
      <c r="G78" s="15"/>
      <c r="H78" s="15"/>
      <c r="J78" s="1"/>
      <c r="K78" s="31"/>
      <c r="L78" s="31"/>
      <c r="M78" s="31"/>
      <c r="N78" s="31"/>
      <c r="O78" s="31"/>
      <c r="P78" s="31"/>
      <c r="Q78" s="31"/>
      <c r="R78" s="1"/>
      <c r="S78" s="31"/>
      <c r="T78" s="31"/>
      <c r="U78" s="31"/>
      <c r="V78" s="31"/>
      <c r="W78" s="31"/>
      <c r="X78" s="31"/>
      <c r="Y78" s="31"/>
      <c r="AA78" s="28"/>
      <c r="AB78" s="28"/>
      <c r="AC78" s="28"/>
      <c r="AD78" s="28"/>
      <c r="AE78" s="28"/>
      <c r="AF78" s="28"/>
    </row>
    <row r="79" spans="2:32" x14ac:dyDescent="0.35">
      <c r="D79" s="15"/>
      <c r="E79" s="15"/>
      <c r="F79" s="15"/>
      <c r="G79" s="15"/>
      <c r="H79" s="15"/>
      <c r="J79" s="112" t="s">
        <v>259</v>
      </c>
      <c r="K79" s="1" t="s">
        <v>105</v>
      </c>
      <c r="L79" s="1" t="s">
        <v>106</v>
      </c>
      <c r="M79" s="1" t="s">
        <v>107</v>
      </c>
      <c r="N79" s="1" t="s">
        <v>108</v>
      </c>
      <c r="O79" s="1" t="s">
        <v>109</v>
      </c>
      <c r="P79" s="1" t="s">
        <v>256</v>
      </c>
      <c r="Q79" s="31"/>
      <c r="R79" s="112" t="s">
        <v>259</v>
      </c>
      <c r="S79" s="1" t="s">
        <v>105</v>
      </c>
      <c r="T79" s="1" t="s">
        <v>106</v>
      </c>
      <c r="U79" s="1" t="s">
        <v>107</v>
      </c>
      <c r="V79" s="1" t="s">
        <v>108</v>
      </c>
      <c r="W79" s="1" t="s">
        <v>109</v>
      </c>
      <c r="X79" s="1" t="s">
        <v>256</v>
      </c>
      <c r="Y79" s="31"/>
      <c r="AA79" s="28"/>
      <c r="AB79" s="28"/>
      <c r="AC79" s="28"/>
      <c r="AD79" s="28"/>
      <c r="AE79" s="28"/>
      <c r="AF79" s="28"/>
    </row>
    <row r="80" spans="2:32" x14ac:dyDescent="0.35">
      <c r="D80" s="15"/>
      <c r="E80" s="15"/>
      <c r="F80" s="15"/>
      <c r="G80" s="15"/>
      <c r="H80" s="15"/>
      <c r="J80" t="str">
        <f>IF(Name_DUR="","Drug Under Review",Name_DUR)</f>
        <v>Drug Under Review</v>
      </c>
      <c r="K80" s="15">
        <v>0</v>
      </c>
      <c r="L80" s="15">
        <v>0</v>
      </c>
      <c r="M80" s="15">
        <v>0</v>
      </c>
      <c r="N80" s="15">
        <v>0</v>
      </c>
      <c r="O80" s="15">
        <f>IF(Switch_TH&gt;3,O23-O38-O52-O66,0)</f>
        <v>0</v>
      </c>
      <c r="P80" s="15">
        <f>IF(Switch_TH&gt;4,IF((P7&lt;O7),O66*(P7/O7),O66),0)</f>
        <v>0</v>
      </c>
      <c r="Q80" s="31"/>
      <c r="R80" t="str">
        <f>IF(Name_DUR="","Drug Under Review",Name_DUR)</f>
        <v>Drug Under Review</v>
      </c>
      <c r="S80" s="15">
        <v>0</v>
      </c>
      <c r="T80" s="15">
        <v>0</v>
      </c>
      <c r="U80" s="15">
        <v>0</v>
      </c>
      <c r="V80" s="15">
        <v>0</v>
      </c>
      <c r="W80" s="15">
        <f>IF(Switch_TH&gt;3,W23-W38-W52-W66,0)</f>
        <v>0</v>
      </c>
      <c r="X80" s="15">
        <f>IF(Switch_TH&gt;4,IF((X7&lt;W7),W66*(X7/W7),W66),0)</f>
        <v>0</v>
      </c>
      <c r="Y80" s="31"/>
      <c r="AA80" s="28"/>
      <c r="AB80" s="28"/>
      <c r="AC80" s="28"/>
      <c r="AD80" s="28"/>
      <c r="AE80" s="28"/>
      <c r="AF80" s="28"/>
    </row>
    <row r="81" spans="2:32" x14ac:dyDescent="0.35">
      <c r="D81" s="15"/>
      <c r="E81" s="15"/>
      <c r="F81" s="15"/>
      <c r="G81" s="15"/>
      <c r="H81" s="15"/>
      <c r="J81" t="s">
        <v>151</v>
      </c>
      <c r="K81" s="15">
        <v>0</v>
      </c>
      <c r="L81" s="15">
        <v>0</v>
      </c>
      <c r="M81" s="15">
        <v>0</v>
      </c>
      <c r="N81" s="15">
        <v>0</v>
      </c>
      <c r="O81" s="15">
        <f t="shared" ref="O81:O90" si="41">IF(Switch_TH&gt;3,O24-O39-O53-O67,0)</f>
        <v>0</v>
      </c>
      <c r="P81" s="15">
        <f t="shared" ref="P81:P91" si="42">IF(Switch_TH&gt;4,IF((P8&lt;O8),O67*(P8/O8),O67),0)</f>
        <v>0</v>
      </c>
      <c r="Q81" s="31"/>
      <c r="R81" t="s">
        <v>151</v>
      </c>
      <c r="S81" s="15">
        <v>0</v>
      </c>
      <c r="T81" s="15">
        <v>0</v>
      </c>
      <c r="U81" s="15">
        <v>0</v>
      </c>
      <c r="V81" s="15">
        <v>0</v>
      </c>
      <c r="W81" s="15">
        <f t="shared" ref="W81:W90" si="43">IF(Switch_TH&gt;3,W24-W39-W53-W67,0)</f>
        <v>0</v>
      </c>
      <c r="X81" s="15">
        <f t="shared" ref="X81:X91" si="44">IF(Switch_TH&gt;4,IF((X8&lt;W8),W67*(X8/W8),W67),0)</f>
        <v>0</v>
      </c>
      <c r="Y81" s="31"/>
      <c r="AA81" s="28"/>
      <c r="AB81" s="28"/>
      <c r="AC81" s="28"/>
      <c r="AD81" s="28"/>
      <c r="AE81" s="28"/>
      <c r="AF81" s="28"/>
    </row>
    <row r="82" spans="2:32" x14ac:dyDescent="0.35">
      <c r="D82" s="15"/>
      <c r="E82" s="15"/>
      <c r="F82" s="15"/>
      <c r="G82" s="15"/>
      <c r="H82" s="15"/>
      <c r="J82" t="str">
        <f>IF(Namedrug1="","Drug 1",Namedrug1)</f>
        <v>Drug 1</v>
      </c>
      <c r="K82" s="15">
        <v>0</v>
      </c>
      <c r="L82" s="15">
        <v>0</v>
      </c>
      <c r="M82" s="15">
        <v>0</v>
      </c>
      <c r="N82" s="15">
        <v>0</v>
      </c>
      <c r="O82" s="15">
        <f t="shared" si="41"/>
        <v>0</v>
      </c>
      <c r="P82" s="15">
        <f t="shared" si="42"/>
        <v>0</v>
      </c>
      <c r="Q82" s="31"/>
      <c r="R82" t="str">
        <f>IF(Namedrug1="","Drug 1",Namedrug1)</f>
        <v>Drug 1</v>
      </c>
      <c r="S82" s="15">
        <v>0</v>
      </c>
      <c r="T82" s="15">
        <v>0</v>
      </c>
      <c r="U82" s="15">
        <v>0</v>
      </c>
      <c r="V82" s="15">
        <v>0</v>
      </c>
      <c r="W82" s="15">
        <f t="shared" si="43"/>
        <v>0</v>
      </c>
      <c r="X82" s="15">
        <f t="shared" si="44"/>
        <v>0</v>
      </c>
      <c r="Y82" s="31"/>
      <c r="AA82" s="28"/>
      <c r="AB82" s="28"/>
      <c r="AC82" s="28"/>
      <c r="AD82" s="28"/>
      <c r="AE82" s="28"/>
      <c r="AF82" s="28"/>
    </row>
    <row r="83" spans="2:32" x14ac:dyDescent="0.35">
      <c r="D83" s="15"/>
      <c r="E83" s="15"/>
      <c r="F83" s="15"/>
      <c r="G83" s="15"/>
      <c r="H83" s="15"/>
      <c r="J83" t="str">
        <f>IF(Namedrug2="","Drug 2",Namedrug2)</f>
        <v>Drug 2</v>
      </c>
      <c r="K83" s="15">
        <v>0</v>
      </c>
      <c r="L83" s="15">
        <v>0</v>
      </c>
      <c r="M83" s="15">
        <v>0</v>
      </c>
      <c r="N83" s="15">
        <v>0</v>
      </c>
      <c r="O83" s="15">
        <f t="shared" si="41"/>
        <v>0</v>
      </c>
      <c r="P83" s="15">
        <f t="shared" si="42"/>
        <v>0</v>
      </c>
      <c r="Q83" s="31"/>
      <c r="R83" t="str">
        <f>IF(Namedrug2="","Drug 2",Namedrug2)</f>
        <v>Drug 2</v>
      </c>
      <c r="S83" s="15">
        <v>0</v>
      </c>
      <c r="T83" s="15">
        <v>0</v>
      </c>
      <c r="U83" s="15">
        <v>0</v>
      </c>
      <c r="V83" s="15">
        <v>0</v>
      </c>
      <c r="W83" s="15">
        <f t="shared" si="43"/>
        <v>0</v>
      </c>
      <c r="X83" s="15">
        <f t="shared" si="44"/>
        <v>0</v>
      </c>
      <c r="Y83" s="31"/>
      <c r="AA83" s="28"/>
      <c r="AB83" s="28"/>
      <c r="AC83" s="28"/>
      <c r="AD83" s="28"/>
      <c r="AE83" s="28"/>
      <c r="AF83" s="28"/>
    </row>
    <row r="84" spans="2:32" x14ac:dyDescent="0.35">
      <c r="D84" s="15"/>
      <c r="E84" s="15"/>
      <c r="F84" s="15"/>
      <c r="G84" s="15"/>
      <c r="H84" s="15"/>
      <c r="J84" t="str">
        <f>IF(Namedrug3="","Drug 3",Namedrug3)</f>
        <v>Drug 3</v>
      </c>
      <c r="K84" s="15">
        <v>0</v>
      </c>
      <c r="L84" s="15">
        <v>0</v>
      </c>
      <c r="M84" s="15">
        <v>0</v>
      </c>
      <c r="N84" s="15">
        <v>0</v>
      </c>
      <c r="O84" s="15">
        <f t="shared" si="41"/>
        <v>0</v>
      </c>
      <c r="P84" s="15">
        <f t="shared" si="42"/>
        <v>0</v>
      </c>
      <c r="Q84" s="31"/>
      <c r="R84" t="str">
        <f>IF(Namedrug3="","Drug 3",Namedrug3)</f>
        <v>Drug 3</v>
      </c>
      <c r="S84" s="15">
        <v>0</v>
      </c>
      <c r="T84" s="15">
        <v>0</v>
      </c>
      <c r="U84" s="15">
        <v>0</v>
      </c>
      <c r="V84" s="15">
        <v>0</v>
      </c>
      <c r="W84" s="15">
        <f t="shared" si="43"/>
        <v>0</v>
      </c>
      <c r="X84" s="15">
        <f t="shared" si="44"/>
        <v>0</v>
      </c>
      <c r="Y84" s="31"/>
      <c r="AA84" s="28"/>
      <c r="AB84" s="28"/>
      <c r="AC84" s="28"/>
      <c r="AD84" s="28"/>
      <c r="AE84" s="28"/>
      <c r="AF84" s="28"/>
    </row>
    <row r="85" spans="2:32" x14ac:dyDescent="0.35">
      <c r="D85" s="15"/>
      <c r="E85" s="15"/>
      <c r="F85" s="15"/>
      <c r="G85" s="15"/>
      <c r="H85" s="15"/>
      <c r="J85" t="str">
        <f>IF(Namedrug4="","Drug 4",Namedrug4)</f>
        <v>Drug 4</v>
      </c>
      <c r="K85" s="15">
        <v>0</v>
      </c>
      <c r="L85" s="15">
        <v>0</v>
      </c>
      <c r="M85" s="15">
        <v>0</v>
      </c>
      <c r="N85" s="15">
        <v>0</v>
      </c>
      <c r="O85" s="15">
        <f t="shared" si="41"/>
        <v>0</v>
      </c>
      <c r="P85" s="15">
        <f t="shared" si="42"/>
        <v>0</v>
      </c>
      <c r="Q85" s="31"/>
      <c r="R85" t="str">
        <f>IF(Namedrug4="","Drug 4",Namedrug4)</f>
        <v>Drug 4</v>
      </c>
      <c r="S85" s="15">
        <v>0</v>
      </c>
      <c r="T85" s="15">
        <v>0</v>
      </c>
      <c r="U85" s="15">
        <v>0</v>
      </c>
      <c r="V85" s="15">
        <v>0</v>
      </c>
      <c r="W85" s="15">
        <f t="shared" si="43"/>
        <v>0</v>
      </c>
      <c r="X85" s="15">
        <f t="shared" si="44"/>
        <v>0</v>
      </c>
      <c r="Y85" s="31"/>
      <c r="AA85" s="28"/>
      <c r="AB85" s="28"/>
      <c r="AC85" s="28"/>
      <c r="AD85" s="28"/>
      <c r="AE85" s="28"/>
      <c r="AF85" s="28"/>
    </row>
    <row r="86" spans="2:32" x14ac:dyDescent="0.35">
      <c r="D86" s="15"/>
      <c r="E86" s="15"/>
      <c r="F86" s="15"/>
      <c r="G86" s="15"/>
      <c r="H86" s="15"/>
      <c r="J86" t="str">
        <f>IF(Namedrug5="","Drug 5",Namedrug5)</f>
        <v>Drug 5</v>
      </c>
      <c r="K86" s="15">
        <v>0</v>
      </c>
      <c r="L86" s="15">
        <v>0</v>
      </c>
      <c r="M86" s="15">
        <v>0</v>
      </c>
      <c r="N86" s="15">
        <v>0</v>
      </c>
      <c r="O86" s="15">
        <f t="shared" si="41"/>
        <v>0</v>
      </c>
      <c r="P86" s="15">
        <f t="shared" si="42"/>
        <v>0</v>
      </c>
      <c r="Q86" s="31"/>
      <c r="R86" t="str">
        <f>IF(Namedrug5="","Drug 5",Namedrug5)</f>
        <v>Drug 5</v>
      </c>
      <c r="S86" s="15">
        <v>0</v>
      </c>
      <c r="T86" s="15">
        <v>0</v>
      </c>
      <c r="U86" s="15">
        <v>0</v>
      </c>
      <c r="V86" s="15">
        <v>0</v>
      </c>
      <c r="W86" s="15">
        <f t="shared" si="43"/>
        <v>0</v>
      </c>
      <c r="X86" s="15">
        <f t="shared" si="44"/>
        <v>0</v>
      </c>
      <c r="Y86" s="31"/>
      <c r="AA86" s="28"/>
      <c r="AB86" s="28"/>
      <c r="AC86" s="28"/>
      <c r="AD86" s="28"/>
      <c r="AE86" s="28"/>
      <c r="AF86" s="28"/>
    </row>
    <row r="87" spans="2:32" x14ac:dyDescent="0.35">
      <c r="J87" t="str">
        <f>IF(Namedrug6="","Drug 6",Namedrug6)</f>
        <v>Drug 6</v>
      </c>
      <c r="K87" s="15">
        <v>0</v>
      </c>
      <c r="L87" s="15">
        <v>0</v>
      </c>
      <c r="M87" s="15">
        <v>0</v>
      </c>
      <c r="N87" s="15">
        <v>0</v>
      </c>
      <c r="O87" s="15">
        <f t="shared" si="41"/>
        <v>0</v>
      </c>
      <c r="P87" s="15">
        <f t="shared" si="42"/>
        <v>0</v>
      </c>
      <c r="Q87" s="31"/>
      <c r="R87" t="str">
        <f>IF(Namedrug6="","Drug 6",Namedrug6)</f>
        <v>Drug 6</v>
      </c>
      <c r="S87" s="15">
        <v>0</v>
      </c>
      <c r="T87" s="15">
        <v>0</v>
      </c>
      <c r="U87" s="15">
        <v>0</v>
      </c>
      <c r="V87" s="15">
        <v>0</v>
      </c>
      <c r="W87" s="15">
        <f t="shared" si="43"/>
        <v>0</v>
      </c>
      <c r="X87" s="15">
        <f t="shared" si="44"/>
        <v>0</v>
      </c>
      <c r="Y87" s="31"/>
      <c r="AA87" s="28"/>
      <c r="AB87" s="28"/>
      <c r="AC87" s="28"/>
      <c r="AD87" s="28"/>
      <c r="AE87" s="28"/>
      <c r="AF87" s="28"/>
    </row>
    <row r="88" spans="2:32" x14ac:dyDescent="0.35">
      <c r="J88" t="str">
        <f>IF(Namedrug7="","Drug 7",Namedrug7)</f>
        <v>Drug 7</v>
      </c>
      <c r="K88" s="15">
        <v>0</v>
      </c>
      <c r="L88" s="15">
        <v>0</v>
      </c>
      <c r="M88" s="15">
        <v>0</v>
      </c>
      <c r="N88" s="15">
        <v>0</v>
      </c>
      <c r="O88" s="15">
        <f t="shared" si="41"/>
        <v>0</v>
      </c>
      <c r="P88" s="15">
        <f t="shared" si="42"/>
        <v>0</v>
      </c>
      <c r="Q88" s="31"/>
      <c r="R88" t="str">
        <f>IF(Namedrug7="","Drug 7",Namedrug7)</f>
        <v>Drug 7</v>
      </c>
      <c r="S88" s="15">
        <v>0</v>
      </c>
      <c r="T88" s="15">
        <v>0</v>
      </c>
      <c r="U88" s="15">
        <v>0</v>
      </c>
      <c r="V88" s="15">
        <v>0</v>
      </c>
      <c r="W88" s="15">
        <f t="shared" si="43"/>
        <v>0</v>
      </c>
      <c r="X88" s="15">
        <f t="shared" si="44"/>
        <v>0</v>
      </c>
      <c r="Y88" s="31"/>
      <c r="AA88" s="28"/>
      <c r="AB88" s="28"/>
      <c r="AC88" s="28"/>
      <c r="AD88" s="28"/>
      <c r="AE88" s="28"/>
      <c r="AF88" s="28"/>
    </row>
    <row r="89" spans="2:32" x14ac:dyDescent="0.35">
      <c r="B89" s="24"/>
      <c r="J89" t="str">
        <f>IF(Namedrug8="","Drug 8",Namedrug8)</f>
        <v>Drug 8</v>
      </c>
      <c r="K89" s="15">
        <v>0</v>
      </c>
      <c r="L89" s="15">
        <v>0</v>
      </c>
      <c r="M89" s="15">
        <v>0</v>
      </c>
      <c r="N89" s="15">
        <v>0</v>
      </c>
      <c r="O89" s="15">
        <f t="shared" si="41"/>
        <v>0</v>
      </c>
      <c r="P89" s="15">
        <f t="shared" si="42"/>
        <v>0</v>
      </c>
      <c r="Q89" s="31"/>
      <c r="R89" t="str">
        <f>IF(Namedrug8="","Drug 8",Namedrug8)</f>
        <v>Drug 8</v>
      </c>
      <c r="S89" s="15">
        <v>0</v>
      </c>
      <c r="T89" s="15">
        <v>0</v>
      </c>
      <c r="U89" s="15">
        <v>0</v>
      </c>
      <c r="V89" s="15">
        <v>0</v>
      </c>
      <c r="W89" s="15">
        <f t="shared" si="43"/>
        <v>0</v>
      </c>
      <c r="X89" s="15">
        <f t="shared" si="44"/>
        <v>0</v>
      </c>
      <c r="Y89" s="31"/>
      <c r="AA89" s="28"/>
      <c r="AB89" s="28"/>
      <c r="AC89" s="28"/>
      <c r="AD89" s="28"/>
      <c r="AE89" s="28"/>
      <c r="AF89" s="28"/>
    </row>
    <row r="90" spans="2:32" x14ac:dyDescent="0.35">
      <c r="D90" s="15"/>
      <c r="E90" s="15"/>
      <c r="F90" s="15"/>
      <c r="G90" s="15"/>
      <c r="H90" s="15"/>
      <c r="J90" t="str">
        <f>IF(Namedrug9="","Drug 9",Namedrug9)</f>
        <v>Drug 9</v>
      </c>
      <c r="K90" s="15">
        <v>0</v>
      </c>
      <c r="L90" s="15">
        <v>0</v>
      </c>
      <c r="M90" s="15">
        <v>0</v>
      </c>
      <c r="N90" s="15">
        <v>0</v>
      </c>
      <c r="O90" s="15">
        <f t="shared" si="41"/>
        <v>0</v>
      </c>
      <c r="P90" s="15">
        <f t="shared" si="42"/>
        <v>0</v>
      </c>
      <c r="Q90" s="31"/>
      <c r="R90" t="str">
        <f>IF(Namedrug9="","Drug 9",Namedrug9)</f>
        <v>Drug 9</v>
      </c>
      <c r="S90" s="15">
        <v>0</v>
      </c>
      <c r="T90" s="15">
        <v>0</v>
      </c>
      <c r="U90" s="15">
        <v>0</v>
      </c>
      <c r="V90" s="15">
        <v>0</v>
      </c>
      <c r="W90" s="15">
        <f t="shared" si="43"/>
        <v>0</v>
      </c>
      <c r="X90" s="15">
        <f t="shared" si="44"/>
        <v>0</v>
      </c>
      <c r="Y90" s="31"/>
      <c r="AA90" s="28"/>
      <c r="AB90" s="28"/>
      <c r="AC90" s="28"/>
      <c r="AD90" s="28"/>
      <c r="AE90" s="28"/>
      <c r="AF90" s="28"/>
    </row>
    <row r="91" spans="2:32" x14ac:dyDescent="0.35">
      <c r="D91" s="15"/>
      <c r="E91" s="15"/>
      <c r="F91" s="15"/>
      <c r="G91" s="15"/>
      <c r="H91" s="15"/>
      <c r="J91" t="str">
        <f>IF(Namedrug10="","Drug 10",Namedrug10)</f>
        <v>Drug 10</v>
      </c>
      <c r="K91" s="15">
        <v>0</v>
      </c>
      <c r="L91" s="15">
        <v>0</v>
      </c>
      <c r="M91" s="15">
        <v>0</v>
      </c>
      <c r="N91" s="15">
        <v>0</v>
      </c>
      <c r="O91" s="15">
        <f>IF(Switch_TH&gt;3,O34-O49-O63-O77,0)</f>
        <v>0</v>
      </c>
      <c r="P91" s="15">
        <f t="shared" si="42"/>
        <v>0</v>
      </c>
      <c r="Q91" s="31"/>
      <c r="R91" t="str">
        <f>IF(Namedrug10="","Drug 10",Namedrug10)</f>
        <v>Drug 10</v>
      </c>
      <c r="S91" s="15">
        <v>0</v>
      </c>
      <c r="T91" s="15">
        <v>0</v>
      </c>
      <c r="U91" s="15">
        <v>0</v>
      </c>
      <c r="V91" s="15">
        <v>0</v>
      </c>
      <c r="W91" s="15">
        <f>IF(Switch_TH&gt;3,W34-W49-W63-W77,0)</f>
        <v>0</v>
      </c>
      <c r="X91" s="15">
        <f t="shared" si="44"/>
        <v>0</v>
      </c>
      <c r="Y91" s="31"/>
      <c r="AA91" s="28"/>
      <c r="AB91" s="28"/>
      <c r="AC91" s="28"/>
      <c r="AD91" s="28"/>
      <c r="AE91" s="28"/>
      <c r="AF91" s="28"/>
    </row>
    <row r="92" spans="2:32" x14ac:dyDescent="0.35">
      <c r="D92" s="15"/>
      <c r="E92" s="15"/>
      <c r="F92" s="15"/>
      <c r="G92" s="15"/>
      <c r="H92" s="15"/>
      <c r="J92" s="1"/>
      <c r="K92" s="31"/>
      <c r="L92" s="31"/>
      <c r="M92" s="31"/>
      <c r="N92" s="31"/>
      <c r="O92" s="31"/>
      <c r="P92" s="31"/>
      <c r="Q92" s="31"/>
      <c r="R92" s="1"/>
      <c r="S92" s="31"/>
      <c r="T92" s="31"/>
      <c r="U92" s="31"/>
      <c r="V92" s="31"/>
      <c r="W92" s="31"/>
      <c r="X92" s="31"/>
      <c r="Y92" s="31"/>
      <c r="AA92" s="28"/>
      <c r="AB92" s="28"/>
      <c r="AC92" s="28"/>
      <c r="AD92" s="28"/>
      <c r="AE92" s="28"/>
      <c r="AF92" s="28"/>
    </row>
    <row r="93" spans="2:32" x14ac:dyDescent="0.35">
      <c r="D93" s="15"/>
      <c r="E93" s="15"/>
      <c r="F93" s="15"/>
      <c r="G93" s="15"/>
      <c r="H93" s="15"/>
      <c r="J93" s="112" t="s">
        <v>260</v>
      </c>
      <c r="K93" s="1" t="s">
        <v>105</v>
      </c>
      <c r="L93" s="1" t="s">
        <v>106</v>
      </c>
      <c r="M93" s="1" t="s">
        <v>107</v>
      </c>
      <c r="N93" s="1" t="s">
        <v>108</v>
      </c>
      <c r="O93" s="1" t="s">
        <v>109</v>
      </c>
      <c r="P93" s="1" t="s">
        <v>256</v>
      </c>
      <c r="Q93" s="31"/>
      <c r="R93" s="112" t="s">
        <v>260</v>
      </c>
      <c r="S93" s="1" t="s">
        <v>105</v>
      </c>
      <c r="T93" s="1" t="s">
        <v>106</v>
      </c>
      <c r="U93" s="1" t="s">
        <v>107</v>
      </c>
      <c r="V93" s="1" t="s">
        <v>108</v>
      </c>
      <c r="W93" s="1" t="s">
        <v>109</v>
      </c>
      <c r="X93" s="1" t="s">
        <v>256</v>
      </c>
      <c r="Y93" s="31"/>
      <c r="AA93" s="28"/>
      <c r="AB93" s="28"/>
      <c r="AC93" s="28"/>
      <c r="AD93" s="28"/>
      <c r="AE93" s="28"/>
      <c r="AF93" s="28"/>
    </row>
    <row r="94" spans="2:32" x14ac:dyDescent="0.35">
      <c r="D94" s="15"/>
      <c r="E94" s="15"/>
      <c r="F94" s="15"/>
      <c r="G94" s="15"/>
      <c r="H94" s="15"/>
      <c r="J94" t="str">
        <f>IF(Name_DUR="","Drug Under Review",Name_DUR)</f>
        <v>Drug Under Review</v>
      </c>
      <c r="K94" s="15">
        <v>0</v>
      </c>
      <c r="L94" s="15">
        <v>0</v>
      </c>
      <c r="M94" s="15">
        <v>0</v>
      </c>
      <c r="N94" s="15">
        <v>0</v>
      </c>
      <c r="O94" s="15">
        <v>0</v>
      </c>
      <c r="P94" s="15">
        <f t="shared" ref="P94:P105" si="45">IF(Switch_TH&gt;4,P23-P38-P52-P66-P80,0)</f>
        <v>0</v>
      </c>
      <c r="Q94" s="31"/>
      <c r="R94" t="str">
        <f>IF(Name_DUR="","Drug Under Review",Name_DUR)</f>
        <v>Drug Under Review</v>
      </c>
      <c r="S94" s="15">
        <v>0</v>
      </c>
      <c r="T94" s="15">
        <v>0</v>
      </c>
      <c r="U94" s="15">
        <v>0</v>
      </c>
      <c r="V94" s="15">
        <v>0</v>
      </c>
      <c r="W94" s="15">
        <v>0</v>
      </c>
      <c r="X94" s="15">
        <f t="shared" ref="X94:X105" si="46">IF(Switch_TH&gt;4,X23-X38-X52-X66-X80,0)</f>
        <v>0</v>
      </c>
      <c r="Y94" s="31"/>
      <c r="AA94" s="28"/>
      <c r="AB94" s="28"/>
      <c r="AC94" s="28"/>
      <c r="AD94" s="28"/>
      <c r="AE94" s="28"/>
      <c r="AF94" s="28"/>
    </row>
    <row r="95" spans="2:32" x14ac:dyDescent="0.35">
      <c r="D95" s="15"/>
      <c r="E95" s="15"/>
      <c r="F95" s="15"/>
      <c r="G95" s="15"/>
      <c r="H95" s="15"/>
      <c r="J95" t="s">
        <v>151</v>
      </c>
      <c r="K95" s="15">
        <v>0</v>
      </c>
      <c r="L95" s="15">
        <v>0</v>
      </c>
      <c r="M95" s="15">
        <v>0</v>
      </c>
      <c r="N95" s="15">
        <v>0</v>
      </c>
      <c r="O95" s="15">
        <v>0</v>
      </c>
      <c r="P95" s="15">
        <f t="shared" si="45"/>
        <v>0</v>
      </c>
      <c r="Q95" s="31"/>
      <c r="R95" t="s">
        <v>151</v>
      </c>
      <c r="S95" s="15">
        <v>0</v>
      </c>
      <c r="T95" s="15">
        <v>0</v>
      </c>
      <c r="U95" s="15">
        <v>0</v>
      </c>
      <c r="V95" s="15">
        <v>0</v>
      </c>
      <c r="W95" s="15">
        <v>0</v>
      </c>
      <c r="X95" s="15">
        <f t="shared" si="46"/>
        <v>0</v>
      </c>
      <c r="Y95" s="31"/>
      <c r="AA95" s="28"/>
      <c r="AB95" s="28"/>
      <c r="AC95" s="28"/>
      <c r="AD95" s="28"/>
      <c r="AE95" s="28"/>
      <c r="AF95" s="28"/>
    </row>
    <row r="96" spans="2:32" x14ac:dyDescent="0.35">
      <c r="D96" s="15"/>
      <c r="E96" s="15"/>
      <c r="F96" s="15"/>
      <c r="G96" s="15"/>
      <c r="H96" s="15"/>
      <c r="J96" t="str">
        <f>IF(Namedrug1="","Drug 1",Namedrug1)</f>
        <v>Drug 1</v>
      </c>
      <c r="K96" s="15">
        <v>0</v>
      </c>
      <c r="L96" s="15">
        <v>0</v>
      </c>
      <c r="M96" s="15">
        <v>0</v>
      </c>
      <c r="N96" s="15">
        <v>0</v>
      </c>
      <c r="O96" s="15">
        <v>0</v>
      </c>
      <c r="P96" s="15">
        <f t="shared" si="45"/>
        <v>0</v>
      </c>
      <c r="Q96" s="31"/>
      <c r="R96" t="str">
        <f>IF(Namedrug1="","Drug 1",Namedrug1)</f>
        <v>Drug 1</v>
      </c>
      <c r="S96" s="15">
        <v>0</v>
      </c>
      <c r="T96" s="15">
        <v>0</v>
      </c>
      <c r="U96" s="15">
        <v>0</v>
      </c>
      <c r="V96" s="15">
        <v>0</v>
      </c>
      <c r="W96" s="15">
        <v>0</v>
      </c>
      <c r="X96" s="15">
        <f t="shared" si="46"/>
        <v>0</v>
      </c>
      <c r="Y96" s="31"/>
      <c r="AA96" s="28"/>
      <c r="AB96" s="28"/>
      <c r="AC96" s="28"/>
      <c r="AD96" s="28"/>
      <c r="AE96" s="28"/>
      <c r="AF96" s="28"/>
    </row>
    <row r="97" spans="3:32" x14ac:dyDescent="0.35">
      <c r="D97" s="15"/>
      <c r="E97" s="15"/>
      <c r="F97" s="15"/>
      <c r="G97" s="15"/>
      <c r="H97" s="15"/>
      <c r="J97" t="str">
        <f>IF(Namedrug2="","Drug 2",Namedrug2)</f>
        <v>Drug 2</v>
      </c>
      <c r="K97" s="15">
        <v>0</v>
      </c>
      <c r="L97" s="15">
        <v>0</v>
      </c>
      <c r="M97" s="15">
        <v>0</v>
      </c>
      <c r="N97" s="15">
        <v>0</v>
      </c>
      <c r="O97" s="15">
        <v>0</v>
      </c>
      <c r="P97" s="15">
        <f t="shared" si="45"/>
        <v>0</v>
      </c>
      <c r="Q97" s="31"/>
      <c r="R97" t="str">
        <f>IF(Namedrug2="","Drug 2",Namedrug2)</f>
        <v>Drug 2</v>
      </c>
      <c r="S97" s="15">
        <v>0</v>
      </c>
      <c r="T97" s="15">
        <v>0</v>
      </c>
      <c r="U97" s="15">
        <v>0</v>
      </c>
      <c r="V97" s="15">
        <v>0</v>
      </c>
      <c r="W97" s="15">
        <v>0</v>
      </c>
      <c r="X97" s="15">
        <f t="shared" si="46"/>
        <v>0</v>
      </c>
      <c r="Y97" s="31"/>
      <c r="AA97" s="28"/>
      <c r="AB97" s="28"/>
      <c r="AC97" s="28"/>
      <c r="AD97" s="28"/>
      <c r="AE97" s="28"/>
      <c r="AF97" s="28"/>
    </row>
    <row r="98" spans="3:32" x14ac:dyDescent="0.35">
      <c r="D98" s="15"/>
      <c r="E98" s="15"/>
      <c r="F98" s="15"/>
      <c r="G98" s="15"/>
      <c r="H98" s="15"/>
      <c r="J98" t="str">
        <f>IF(Namedrug3="","Drug 3",Namedrug3)</f>
        <v>Drug 3</v>
      </c>
      <c r="K98" s="15">
        <v>0</v>
      </c>
      <c r="L98" s="15">
        <v>0</v>
      </c>
      <c r="M98" s="15">
        <v>0</v>
      </c>
      <c r="N98" s="15">
        <v>0</v>
      </c>
      <c r="O98" s="15">
        <v>0</v>
      </c>
      <c r="P98" s="15">
        <f t="shared" si="45"/>
        <v>0</v>
      </c>
      <c r="Q98" s="31"/>
      <c r="R98" t="str">
        <f>IF(Namedrug3="","Drug 3",Namedrug3)</f>
        <v>Drug 3</v>
      </c>
      <c r="S98" s="15">
        <v>0</v>
      </c>
      <c r="T98" s="15">
        <v>0</v>
      </c>
      <c r="U98" s="15">
        <v>0</v>
      </c>
      <c r="V98" s="15">
        <v>0</v>
      </c>
      <c r="W98" s="15">
        <v>0</v>
      </c>
      <c r="X98" s="15">
        <f t="shared" si="46"/>
        <v>0</v>
      </c>
      <c r="Y98" s="31"/>
      <c r="AA98" s="28"/>
      <c r="AB98" s="28"/>
      <c r="AC98" s="28"/>
      <c r="AD98" s="28"/>
      <c r="AE98" s="28"/>
      <c r="AF98" s="28"/>
    </row>
    <row r="99" spans="3:32" x14ac:dyDescent="0.35">
      <c r="D99" s="15"/>
      <c r="E99" s="15"/>
      <c r="F99" s="15"/>
      <c r="G99" s="15"/>
      <c r="H99" s="15"/>
      <c r="J99" t="str">
        <f>IF(Namedrug4="","Drug 4",Namedrug4)</f>
        <v>Drug 4</v>
      </c>
      <c r="K99" s="15">
        <v>0</v>
      </c>
      <c r="L99" s="15">
        <v>0</v>
      </c>
      <c r="M99" s="15">
        <v>0</v>
      </c>
      <c r="N99" s="15">
        <v>0</v>
      </c>
      <c r="O99" s="15">
        <v>0</v>
      </c>
      <c r="P99" s="15">
        <f t="shared" si="45"/>
        <v>0</v>
      </c>
      <c r="Q99" s="31"/>
      <c r="R99" t="str">
        <f>IF(Namedrug4="","Drug 4",Namedrug4)</f>
        <v>Drug 4</v>
      </c>
      <c r="S99" s="15">
        <v>0</v>
      </c>
      <c r="T99" s="15">
        <v>0</v>
      </c>
      <c r="U99" s="15">
        <v>0</v>
      </c>
      <c r="V99" s="15">
        <v>0</v>
      </c>
      <c r="W99" s="15">
        <v>0</v>
      </c>
      <c r="X99" s="15">
        <f t="shared" si="46"/>
        <v>0</v>
      </c>
      <c r="Y99" s="31"/>
      <c r="AA99" s="28"/>
      <c r="AB99" s="28"/>
      <c r="AC99" s="28"/>
      <c r="AD99" s="28"/>
      <c r="AE99" s="28"/>
      <c r="AF99" s="28"/>
    </row>
    <row r="100" spans="3:32" x14ac:dyDescent="0.35">
      <c r="D100" s="15"/>
      <c r="E100" s="15"/>
      <c r="F100" s="15"/>
      <c r="G100" s="15"/>
      <c r="H100" s="15"/>
      <c r="J100" t="str">
        <f>IF(Namedrug5="","Drug 5",Namedrug5)</f>
        <v>Drug 5</v>
      </c>
      <c r="K100" s="15">
        <v>0</v>
      </c>
      <c r="L100" s="15">
        <v>0</v>
      </c>
      <c r="M100" s="15">
        <v>0</v>
      </c>
      <c r="N100" s="15">
        <v>0</v>
      </c>
      <c r="O100" s="15">
        <v>0</v>
      </c>
      <c r="P100" s="15">
        <f t="shared" si="45"/>
        <v>0</v>
      </c>
      <c r="Q100" s="31"/>
      <c r="R100" t="str">
        <f>IF(Namedrug5="","Drug 5",Namedrug5)</f>
        <v>Drug 5</v>
      </c>
      <c r="S100" s="15">
        <v>0</v>
      </c>
      <c r="T100" s="15">
        <v>0</v>
      </c>
      <c r="U100" s="15">
        <v>0</v>
      </c>
      <c r="V100" s="15">
        <v>0</v>
      </c>
      <c r="W100" s="15">
        <v>0</v>
      </c>
      <c r="X100" s="15">
        <f t="shared" si="46"/>
        <v>0</v>
      </c>
      <c r="Y100" s="31"/>
      <c r="AA100" s="28"/>
      <c r="AB100" s="28"/>
      <c r="AC100" s="28"/>
      <c r="AD100" s="28"/>
      <c r="AE100" s="28"/>
      <c r="AF100" s="28"/>
    </row>
    <row r="101" spans="3:32" x14ac:dyDescent="0.35">
      <c r="D101" s="15"/>
      <c r="E101" s="15"/>
      <c r="F101" s="15"/>
      <c r="G101" s="15"/>
      <c r="H101" s="15"/>
      <c r="J101" t="str">
        <f>IF(Namedrug6="","Drug 6",Namedrug6)</f>
        <v>Drug 6</v>
      </c>
      <c r="K101" s="15">
        <v>0</v>
      </c>
      <c r="L101" s="15">
        <v>0</v>
      </c>
      <c r="M101" s="15">
        <v>0</v>
      </c>
      <c r="N101" s="15">
        <v>0</v>
      </c>
      <c r="O101" s="15">
        <v>0</v>
      </c>
      <c r="P101" s="15">
        <f t="shared" si="45"/>
        <v>0</v>
      </c>
      <c r="Q101" s="31"/>
      <c r="R101" t="str">
        <f>IF(Namedrug6="","Drug 6",Namedrug6)</f>
        <v>Drug 6</v>
      </c>
      <c r="S101" s="15">
        <v>0</v>
      </c>
      <c r="T101" s="15">
        <v>0</v>
      </c>
      <c r="U101" s="15">
        <v>0</v>
      </c>
      <c r="V101" s="15">
        <v>0</v>
      </c>
      <c r="W101" s="15">
        <v>0</v>
      </c>
      <c r="X101" s="15">
        <f t="shared" si="46"/>
        <v>0</v>
      </c>
      <c r="Y101" s="31"/>
      <c r="AA101" s="28"/>
      <c r="AB101" s="28"/>
      <c r="AC101" s="28"/>
      <c r="AD101" s="28"/>
      <c r="AE101" s="28"/>
      <c r="AF101" s="28"/>
    </row>
    <row r="102" spans="3:32" x14ac:dyDescent="0.35">
      <c r="J102" t="str">
        <f>IF(Namedrug7="","Drug 7",Namedrug7)</f>
        <v>Drug 7</v>
      </c>
      <c r="K102" s="15">
        <v>0</v>
      </c>
      <c r="L102" s="15">
        <v>0</v>
      </c>
      <c r="M102" s="15">
        <v>0</v>
      </c>
      <c r="N102" s="15">
        <v>0</v>
      </c>
      <c r="O102" s="15">
        <v>0</v>
      </c>
      <c r="P102" s="15">
        <f t="shared" si="45"/>
        <v>0</v>
      </c>
      <c r="Q102" s="31"/>
      <c r="R102" t="str">
        <f>IF(Namedrug7="","Drug 7",Namedrug7)</f>
        <v>Drug 7</v>
      </c>
      <c r="S102" s="15">
        <v>0</v>
      </c>
      <c r="T102" s="15">
        <v>0</v>
      </c>
      <c r="U102" s="15">
        <v>0</v>
      </c>
      <c r="V102" s="15">
        <v>0</v>
      </c>
      <c r="W102" s="15">
        <v>0</v>
      </c>
      <c r="X102" s="15">
        <f t="shared" si="46"/>
        <v>0</v>
      </c>
      <c r="Y102" s="31"/>
      <c r="AA102" s="28"/>
      <c r="AB102" s="28"/>
      <c r="AC102" s="28"/>
      <c r="AD102" s="28"/>
      <c r="AE102" s="28"/>
      <c r="AF102" s="28"/>
    </row>
    <row r="103" spans="3:32" x14ac:dyDescent="0.35">
      <c r="D103" s="28"/>
      <c r="E103" s="28"/>
      <c r="F103" s="28"/>
      <c r="G103" s="28"/>
      <c r="H103" s="28"/>
      <c r="J103" t="str">
        <f>IF(Namedrug8="","Drug 8",Namedrug8)</f>
        <v>Drug 8</v>
      </c>
      <c r="K103" s="15">
        <v>0</v>
      </c>
      <c r="L103" s="15">
        <v>0</v>
      </c>
      <c r="M103" s="15">
        <v>0</v>
      </c>
      <c r="N103" s="15">
        <v>0</v>
      </c>
      <c r="O103" s="15">
        <v>0</v>
      </c>
      <c r="P103" s="15">
        <f t="shared" si="45"/>
        <v>0</v>
      </c>
      <c r="Q103" s="31"/>
      <c r="R103" t="str">
        <f>IF(Namedrug8="","Drug 8",Namedrug8)</f>
        <v>Drug 8</v>
      </c>
      <c r="S103" s="15">
        <v>0</v>
      </c>
      <c r="T103" s="15">
        <v>0</v>
      </c>
      <c r="U103" s="15">
        <v>0</v>
      </c>
      <c r="V103" s="15">
        <v>0</v>
      </c>
      <c r="W103" s="15">
        <v>0</v>
      </c>
      <c r="X103" s="15">
        <f t="shared" si="46"/>
        <v>0</v>
      </c>
      <c r="Y103" s="31"/>
      <c r="AA103" s="28"/>
      <c r="AB103" s="28"/>
      <c r="AC103" s="28"/>
      <c r="AD103" s="28"/>
      <c r="AE103" s="28"/>
      <c r="AF103" s="28"/>
    </row>
    <row r="104" spans="3:32" x14ac:dyDescent="0.35">
      <c r="J104" t="str">
        <f>IF(Namedrug9="","Drug 9",Namedrug9)</f>
        <v>Drug 9</v>
      </c>
      <c r="K104" s="15">
        <v>0</v>
      </c>
      <c r="L104" s="15">
        <v>0</v>
      </c>
      <c r="M104" s="15">
        <v>0</v>
      </c>
      <c r="N104" s="15">
        <v>0</v>
      </c>
      <c r="O104" s="15">
        <v>0</v>
      </c>
      <c r="P104" s="15">
        <f t="shared" si="45"/>
        <v>0</v>
      </c>
      <c r="Q104" s="31"/>
      <c r="R104" t="str">
        <f>IF(Namedrug9="","Drug 9",Namedrug9)</f>
        <v>Drug 9</v>
      </c>
      <c r="S104" s="15">
        <v>0</v>
      </c>
      <c r="T104" s="15">
        <v>0</v>
      </c>
      <c r="U104" s="15">
        <v>0</v>
      </c>
      <c r="V104" s="15">
        <v>0</v>
      </c>
      <c r="W104" s="15">
        <v>0</v>
      </c>
      <c r="X104" s="15">
        <f t="shared" si="46"/>
        <v>0</v>
      </c>
      <c r="Y104" s="31"/>
      <c r="AA104" s="28"/>
      <c r="AB104" s="28"/>
      <c r="AC104" s="28"/>
      <c r="AD104" s="28"/>
      <c r="AE104" s="28"/>
      <c r="AF104" s="28"/>
    </row>
    <row r="105" spans="3:32" x14ac:dyDescent="0.35">
      <c r="J105" t="str">
        <f>IF(Namedrug10="","Drug 10",Namedrug10)</f>
        <v>Drug 10</v>
      </c>
      <c r="K105" s="15">
        <v>0</v>
      </c>
      <c r="L105" s="15">
        <v>0</v>
      </c>
      <c r="M105" s="15">
        <v>0</v>
      </c>
      <c r="N105" s="15">
        <v>0</v>
      </c>
      <c r="O105" s="15">
        <v>0</v>
      </c>
      <c r="P105" s="15">
        <f t="shared" si="45"/>
        <v>0</v>
      </c>
      <c r="Q105" s="31"/>
      <c r="R105" t="str">
        <f>IF(Namedrug10="","Drug 10",Namedrug10)</f>
        <v>Drug 10</v>
      </c>
      <c r="S105" s="15">
        <v>0</v>
      </c>
      <c r="T105" s="15">
        <v>0</v>
      </c>
      <c r="U105" s="15">
        <v>0</v>
      </c>
      <c r="V105" s="15">
        <v>0</v>
      </c>
      <c r="W105" s="15">
        <v>0</v>
      </c>
      <c r="X105" s="15">
        <f t="shared" si="46"/>
        <v>0</v>
      </c>
      <c r="Y105" s="31"/>
      <c r="AA105" s="28"/>
      <c r="AB105" s="28"/>
      <c r="AC105" s="28"/>
      <c r="AD105" s="28"/>
      <c r="AE105" s="28"/>
      <c r="AF105" s="28"/>
    </row>
    <row r="106" spans="3:32" x14ac:dyDescent="0.35">
      <c r="C106" s="28"/>
      <c r="D106" s="28"/>
      <c r="E106" s="28"/>
      <c r="F106" s="28"/>
      <c r="G106" s="28"/>
      <c r="H106" s="28"/>
      <c r="J106" s="1"/>
      <c r="K106" s="31"/>
      <c r="L106" s="31"/>
      <c r="M106" s="31"/>
      <c r="N106" s="31"/>
      <c r="O106" s="31"/>
      <c r="P106" s="31"/>
      <c r="Q106" s="31"/>
      <c r="R106" s="1"/>
      <c r="S106" s="31"/>
      <c r="T106" s="31"/>
      <c r="U106" s="31"/>
      <c r="V106" s="31"/>
      <c r="W106" s="31"/>
      <c r="X106" s="31"/>
      <c r="Y106" s="31"/>
      <c r="AA106" s="1" t="s">
        <v>261</v>
      </c>
      <c r="AB106" s="28"/>
      <c r="AC106" s="28"/>
      <c r="AD106" s="28"/>
      <c r="AE106" s="28"/>
      <c r="AF106" s="28"/>
    </row>
    <row r="107" spans="3:32" x14ac:dyDescent="0.35">
      <c r="C107" s="28"/>
      <c r="D107" s="28"/>
      <c r="E107" s="28"/>
      <c r="F107" s="28"/>
      <c r="G107" s="28"/>
      <c r="H107" s="28"/>
      <c r="J107" s="1" t="s">
        <v>262</v>
      </c>
      <c r="K107" s="31">
        <f>SUM(K38:K49,K52:K63,K66:K77,K80:K91,K94:K105)-K35</f>
        <v>0</v>
      </c>
      <c r="L107" s="31">
        <f>SUM(L38:L49,L52:L63,L66:L77,L80:L91,L94:L105)-L35</f>
        <v>0</v>
      </c>
      <c r="M107" s="31">
        <f>SUM(M38:M49,M52:M63,M66:M77,M80:M91,M94:M105)-M35</f>
        <v>0</v>
      </c>
      <c r="N107" s="31">
        <f t="shared" ref="N107:O107" si="47">SUM(N38:N49,N52:N63,N66:N77,N80:N91,N94:N105)-N35</f>
        <v>0</v>
      </c>
      <c r="O107" s="31">
        <f t="shared" si="47"/>
        <v>0</v>
      </c>
      <c r="P107" s="31">
        <f>SUM(P38:P49,P52:P63,P66:P77,P80:P91,P94:P105)-P35</f>
        <v>0</v>
      </c>
      <c r="Q107" s="31"/>
      <c r="R107" s="1" t="s">
        <v>262</v>
      </c>
      <c r="S107" s="31">
        <f>SUM(S38:S49,S52:S63,S66:S77,S80:S91,S94:S105)-S35</f>
        <v>0</v>
      </c>
      <c r="T107" s="31">
        <f>SUM(T38:T49,T52:T63,T66:T77,T80:T91,T94:T105)-T35</f>
        <v>0</v>
      </c>
      <c r="U107" s="31">
        <f>SUM(U38:U49,U52:U63,U66:U77,U80:U91,U94:U105)-U35</f>
        <v>0</v>
      </c>
      <c r="V107" s="31">
        <f t="shared" ref="V107:W107" si="48">SUM(V38:V49,V52:V63,V66:V77,V80:V91,V94:V105)-V35</f>
        <v>0</v>
      </c>
      <c r="W107" s="31">
        <f t="shared" si="48"/>
        <v>0</v>
      </c>
      <c r="X107" s="31">
        <f>SUM(X38:X49,X52:X63,X66:X77,X80:X91,X94:X105)-X35</f>
        <v>0</v>
      </c>
      <c r="Y107" s="31"/>
      <c r="AA107" s="28"/>
      <c r="AB107" s="28"/>
      <c r="AC107" s="28"/>
      <c r="AD107" s="28"/>
      <c r="AE107" s="28"/>
      <c r="AF107" s="28"/>
    </row>
    <row r="108" spans="3:32" x14ac:dyDescent="0.35">
      <c r="C108" s="28"/>
      <c r="D108" s="28"/>
      <c r="E108" s="28"/>
      <c r="F108" s="28"/>
      <c r="G108" s="28"/>
      <c r="H108" s="28"/>
      <c r="J108" s="1"/>
      <c r="K108" s="31"/>
      <c r="L108" s="31"/>
      <c r="M108" s="31"/>
      <c r="N108" s="31"/>
      <c r="O108" s="31"/>
      <c r="P108" s="31"/>
      <c r="Q108" s="31"/>
      <c r="R108" s="1"/>
      <c r="S108" s="31"/>
      <c r="T108" s="31"/>
      <c r="U108" s="31"/>
      <c r="V108" s="31"/>
      <c r="W108" s="31"/>
      <c r="X108" s="31"/>
      <c r="Y108" s="31"/>
      <c r="AA108" s="28"/>
      <c r="AB108" s="28"/>
      <c r="AC108" s="28"/>
      <c r="AD108" s="28"/>
      <c r="AE108" s="28"/>
      <c r="AF108" s="28"/>
    </row>
    <row r="109" spans="3:32" x14ac:dyDescent="0.35">
      <c r="J109" s="1" t="s">
        <v>263</v>
      </c>
      <c r="K109" s="1" t="s">
        <v>264</v>
      </c>
      <c r="L109" s="1"/>
      <c r="M109" s="1"/>
      <c r="N109" s="1"/>
      <c r="O109" s="1"/>
      <c r="P109" s="1"/>
      <c r="Q109" s="1"/>
      <c r="R109" s="1"/>
      <c r="S109" s="1" t="s">
        <v>264</v>
      </c>
      <c r="T109" s="1"/>
      <c r="U109" s="1"/>
      <c r="V109" s="1"/>
      <c r="W109" s="1"/>
      <c r="X109" s="1"/>
      <c r="Y109" s="1"/>
      <c r="Z109" s="1"/>
      <c r="AA109" s="1" t="s">
        <v>264</v>
      </c>
      <c r="AB109" s="1"/>
      <c r="AC109" s="1"/>
      <c r="AD109" s="1"/>
      <c r="AE109" s="1"/>
      <c r="AF109" s="1"/>
    </row>
    <row r="110" spans="3:32" x14ac:dyDescent="0.35">
      <c r="K110" s="1" t="s">
        <v>105</v>
      </c>
      <c r="L110" s="1" t="s">
        <v>106</v>
      </c>
      <c r="M110" s="1" t="s">
        <v>107</v>
      </c>
      <c r="N110" s="1" t="s">
        <v>108</v>
      </c>
      <c r="O110" s="1" t="s">
        <v>109</v>
      </c>
      <c r="P110" s="1" t="s">
        <v>110</v>
      </c>
      <c r="R110" s="1"/>
      <c r="S110" s="1" t="s">
        <v>105</v>
      </c>
      <c r="T110" s="1" t="s">
        <v>106</v>
      </c>
      <c r="U110" s="1" t="s">
        <v>107</v>
      </c>
      <c r="V110" s="1" t="s">
        <v>108</v>
      </c>
      <c r="W110" s="1" t="s">
        <v>109</v>
      </c>
      <c r="X110" s="1" t="s">
        <v>110</v>
      </c>
      <c r="Y110" s="1"/>
      <c r="Z110" s="1"/>
      <c r="AA110" s="1" t="s">
        <v>105</v>
      </c>
      <c r="AB110" s="1" t="s">
        <v>106</v>
      </c>
      <c r="AC110" s="1" t="s">
        <v>107</v>
      </c>
      <c r="AD110" s="1" t="s">
        <v>108</v>
      </c>
      <c r="AE110" s="1" t="s">
        <v>109</v>
      </c>
      <c r="AF110" s="1" t="s">
        <v>110</v>
      </c>
    </row>
    <row r="111" spans="3:32" x14ac:dyDescent="0.35">
      <c r="I111">
        <v>1</v>
      </c>
      <c r="J111" t="str">
        <f>IF(Name_DUR="","Drug Under Review",Name_DUR)</f>
        <v>Drug Under Review</v>
      </c>
      <c r="K111" s="38" cm="1">
        <f t="array" ref="K111">IF(Include_Drug_Costs="Yes",
K38*INDEX(Cost_Drug_Y1,$I111,$C$4)+
K52*INDEX(Cost_Drug_Y2,$I111,$C$4)+
K66*INDEX(Cost_Drug_Y3,$I111,$C$4)+
K80*INDEX(Cost_Drug_Y4,$I111,$C$4)+
K94*INDEX(Cost_Drug_Y5,$I111,$C$4),0)</f>
        <v>0</v>
      </c>
      <c r="L111" s="38" cm="1">
        <f t="array" ref="L111">IF(Include_Drug_Costs="Yes",L38*INDEX(Cost_Drug_Y1,$I111,$C$4)+L52*INDEX(Cost_Drug_Y2,$I111,$C$4)+L66*INDEX(Cost_Drug_Y3,$I111,$C$4)+L80*INDEX(Cost_Drug_Y4,$I111,$C$4)+L94*INDEX(Cost_Drug_Y5,$I111,$C$4),0)</f>
        <v>0</v>
      </c>
      <c r="M111" s="38" cm="1">
        <f t="array" ref="M111">IF(Include_Drug_Costs="Yes",M38*INDEX(Cost_Drug_Y1,$I111,$C$4)+M52*INDEX(Cost_Drug_Y2,$I111,$C$4)+M66*INDEX(Cost_Drug_Y3,$I111,$C$4)+M80*INDEX(Cost_Drug_Y4,$I111,$C$4)+M94*INDEX(Cost_Drug_Y5,$I111,$C$4),0)</f>
        <v>0</v>
      </c>
      <c r="N111" s="38" cm="1">
        <f t="array" ref="N111">IF(Include_Drug_Costs="Yes",N38*INDEX(Cost_Drug_Y1,$I111,$C$4)+N52*INDEX(Cost_Drug_Y2,$I111,$C$4)+N66*INDEX(Cost_Drug_Y3,$I111,$C$4)+N80*INDEX(Cost_Drug_Y4,$I111,$C$4)+N94*INDEX(Cost_Drug_Y5,$I111,$C$4),0)</f>
        <v>0</v>
      </c>
      <c r="O111" s="38" cm="1">
        <f t="array" ref="O111">IF(Include_Drug_Costs="Yes",O38*INDEX(Cost_Drug_Y1,$I111,$C$4)+O52*INDEX(Cost_Drug_Y2,$I111,$C$4)+O66*INDEX(Cost_Drug_Y3,$I111,$C$4)+O80*INDEX(Cost_Drug_Y4,$I111,$C$4)+O94*INDEX(Cost_Drug_Y5,$I111,$C$4),0)</f>
        <v>0</v>
      </c>
      <c r="P111" s="38" cm="1">
        <f t="array" ref="P111">IF(Include_Drug_Costs="Yes",P38*INDEX(Cost_Drug_Y1,$I111,$C$4)+P52*INDEX(Cost_Drug_Y2,$I111,$C$4)+P66*INDEX(Cost_Drug_Y3,$I111,$C$4)+P80*INDEX(Cost_Drug_Y4,$I111,$C$4)+P94*INDEX(Cost_Drug_Y5,$I111,$C$4),0)</f>
        <v>0</v>
      </c>
      <c r="R111" t="str">
        <f>IF(Name_DUR="","Drug Under Review",Name_DUR)</f>
        <v>Drug Under Review</v>
      </c>
      <c r="S111" s="38" cm="1">
        <f t="array" ref="S111">IF(Include_Drug_Costs="Yes",
S38*INDEX(Cost_Drug_Y1,$I111,$C$4)+
S52*INDEX(Cost_Drug_Y2,$I111,$C$4)+
S66*INDEX(Cost_Drug_Y3,$I111,$C$4)+
S80*INDEX(Cost_Drug_Y4,$I111,$C$4)+
S94*INDEX(Cost_Drug_Y5,$I111,$C$4),0)</f>
        <v>0</v>
      </c>
      <c r="T111" s="38" cm="1">
        <f t="array" ref="T111">IF(Include_Drug_Costs="Yes",T38*INDEX(Cost_Drug_Y1,$I111,$C$4)+T52*INDEX(Cost_Drug_Y2,$I111,$C$4)+T66*INDEX(Cost_Drug_Y3,$I111,$C$4)+T80*INDEX(Cost_Drug_Y4,$I111,$C$4)+T94*INDEX(Cost_Drug_Y5,$I111,$C$4),0)</f>
        <v>0</v>
      </c>
      <c r="U111" s="38" cm="1">
        <f t="array" ref="U111">IF(Include_Drug_Costs="Yes",U38*INDEX(Cost_Drug_Y1,$I111,$C$4)+U52*INDEX(Cost_Drug_Y2,$I111,$C$4)+U66*INDEX(Cost_Drug_Y3,$I111,$C$4)+U80*INDEX(Cost_Drug_Y4,$I111,$C$4)+U94*INDEX(Cost_Drug_Y5,$I111,$C$4),0)</f>
        <v>0</v>
      </c>
      <c r="V111" s="38" cm="1">
        <f t="array" ref="V111">IF(Include_Drug_Costs="Yes",V38*INDEX(Cost_Drug_Y1,$I111,$C$4)+V52*INDEX(Cost_Drug_Y2,$I111,$C$4)+V66*INDEX(Cost_Drug_Y3,$I111,$C$4)+V80*INDEX(Cost_Drug_Y4,$I111,$C$4)+V94*INDEX(Cost_Drug_Y5,$I111,$C$4),0)</f>
        <v>0</v>
      </c>
      <c r="W111" s="38" cm="1">
        <f t="array" ref="W111">IF(Include_Drug_Costs="Yes",W38*INDEX(Cost_Drug_Y1,$I111,$C$4)+W52*INDEX(Cost_Drug_Y2,$I111,$C$4)+W66*INDEX(Cost_Drug_Y3,$I111,$C$4)+W80*INDEX(Cost_Drug_Y4,$I111,$C$4)+W94*INDEX(Cost_Drug_Y5,$I111,$C$4),0)</f>
        <v>0</v>
      </c>
      <c r="X111" s="38" cm="1">
        <f t="array" ref="X111">IF(Include_Drug_Costs="Yes",X38*INDEX(Cost_Drug_Y1,$I111,$C$4)+X52*INDEX(Cost_Drug_Y2,$I111,$C$4)+X66*INDEX(Cost_Drug_Y3,$I111,$C$4)+X80*INDEX(Cost_Drug_Y4,$I111,$C$4)+X94*INDEX(Cost_Drug_Y5,$I111,$C$4),0)</f>
        <v>0</v>
      </c>
      <c r="Y111" s="28"/>
      <c r="Z111" t="str">
        <f>IF(Name_DUR="","Drug Under Review",Name_DUR)</f>
        <v>Drug Under Review</v>
      </c>
      <c r="AA111" s="30">
        <f>S111-K111</f>
        <v>0</v>
      </c>
      <c r="AB111" s="30">
        <f>T111-L111</f>
        <v>0</v>
      </c>
      <c r="AC111" s="30">
        <f t="shared" ref="AC111:AF122" si="49">U111-M111</f>
        <v>0</v>
      </c>
      <c r="AD111" s="30">
        <f t="shared" si="49"/>
        <v>0</v>
      </c>
      <c r="AE111" s="30">
        <f t="shared" si="49"/>
        <v>0</v>
      </c>
      <c r="AF111" s="30">
        <f t="shared" si="49"/>
        <v>0</v>
      </c>
    </row>
    <row r="112" spans="3:32" x14ac:dyDescent="0.35">
      <c r="I112">
        <v>2</v>
      </c>
      <c r="J112" t="s">
        <v>151</v>
      </c>
      <c r="K112" s="38" cm="1">
        <f t="array" ref="K112">IF(Include_Drug_Costs="Yes",
K39*INDEX(Cost_Drug_Y1,$I112,$C$4)+
K53*INDEX(Cost_Drug_Y2,$I112,$C$4)+
K67*INDEX(Cost_Drug_Y3,$I112,$C$4)+
K81*INDEX(Cost_Drug_Y4,$I112,$C$4)+
K95*INDEX(Cost_Drug_Y5,$I112,$C$4),0)</f>
        <v>0</v>
      </c>
      <c r="L112" s="38" cm="1">
        <f t="array" ref="L112">IF(Include_Drug_Costs="Yes",L39*INDEX(Cost_Drug_Y1,$I112,$C$4)+L53*INDEX(Cost_Drug_Y2,$I112,$C$4)+L67*INDEX(Cost_Drug_Y3,$I112,$C$4)+L81*INDEX(Cost_Drug_Y4,$I112,$C$4)+L95*INDEX(Cost_Drug_Y5,$I112,$C$4),0)</f>
        <v>0</v>
      </c>
      <c r="M112" s="38" cm="1">
        <f t="array" ref="M112">IF(Include_Drug_Costs="Yes",M39*INDEX(Cost_Drug_Y1,$I112,$C$4)+M53*INDEX(Cost_Drug_Y2,$I112,$C$4)+M67*INDEX(Cost_Drug_Y3,$I112,$C$4)+M81*INDEX(Cost_Drug_Y4,$I112,$C$4)+M95*INDEX(Cost_Drug_Y5,$I112,$C$4),0)</f>
        <v>0</v>
      </c>
      <c r="N112" s="38" cm="1">
        <f t="array" ref="N112">IF(Include_Drug_Costs="Yes",N39*INDEX(Cost_Drug_Y1,$I112,$C$4)+N53*INDEX(Cost_Drug_Y2,$I112,$C$4)+N67*INDEX(Cost_Drug_Y3,$I112,$C$4)+N81*INDEX(Cost_Drug_Y4,$I112,$C$4)+N95*INDEX(Cost_Drug_Y5,$I112,$C$4),0)</f>
        <v>0</v>
      </c>
      <c r="O112" s="38" cm="1">
        <f t="array" ref="O112">IF(Include_Drug_Costs="Yes",O39*INDEX(Cost_Drug_Y1,$I112,$C$4)+O53*INDEX(Cost_Drug_Y2,$I112,$C$4)+O67*INDEX(Cost_Drug_Y3,$I112,$C$4)+O81*INDEX(Cost_Drug_Y4,$I112,$C$4)+O95*INDEX(Cost_Drug_Y5,$I112,$C$4),0)</f>
        <v>0</v>
      </c>
      <c r="P112" s="38" cm="1">
        <f t="array" ref="P112">IF(Include_Drug_Costs="Yes",P39*INDEX(Cost_Drug_Y1,$I112,$C$4)+P53*INDEX(Cost_Drug_Y2,$I112,$C$4)+P67*INDEX(Cost_Drug_Y3,$I112,$C$4)+P81*INDEX(Cost_Drug_Y4,$I112,$C$4)+P95*INDEX(Cost_Drug_Y5,$I112,$C$4),0)</f>
        <v>0</v>
      </c>
      <c r="R112" t="s">
        <v>151</v>
      </c>
      <c r="S112" s="38" cm="1">
        <f t="array" ref="S112">IF(Include_Drug_Costs="Yes",
S39*INDEX(Cost_Drug_Y1,$I112,$C$4)+
S53*INDEX(Cost_Drug_Y2,$I112,$C$4)+
S67*INDEX(Cost_Drug_Y3,$I112,$C$4)+
S81*INDEX(Cost_Drug_Y4,$I112,$C$4)+
S95*INDEX(Cost_Drug_Y5,$I112,$C$4),0)</f>
        <v>0</v>
      </c>
      <c r="T112" s="38" cm="1">
        <f t="array" ref="T112">IF(Include_Drug_Costs="Yes",T39*INDEX(Cost_Drug_Y1,$I112,$C$4)+T53*INDEX(Cost_Drug_Y2,$I112,$C$4)+T67*INDEX(Cost_Drug_Y3,$I112,$C$4)+T81*INDEX(Cost_Drug_Y4,$I112,$C$4)+T95*INDEX(Cost_Drug_Y5,$I112,$C$4),0)</f>
        <v>0</v>
      </c>
      <c r="U112" s="38" cm="1">
        <f t="array" ref="U112">IF(Include_Drug_Costs="Yes",U39*INDEX(Cost_Drug_Y1,$I112,$C$4)+U53*INDEX(Cost_Drug_Y2,$I112,$C$4)+U67*INDEX(Cost_Drug_Y3,$I112,$C$4)+U81*INDEX(Cost_Drug_Y4,$I112,$C$4)+U95*INDEX(Cost_Drug_Y5,$I112,$C$4),0)</f>
        <v>0</v>
      </c>
      <c r="V112" s="38" cm="1">
        <f t="array" ref="V112">IF(Include_Drug_Costs="Yes",V39*INDEX(Cost_Drug_Y1,$I112,$C$4)+V53*INDEX(Cost_Drug_Y2,$I112,$C$4)+V67*INDEX(Cost_Drug_Y3,$I112,$C$4)+V81*INDEX(Cost_Drug_Y4,$I112,$C$4)+V95*INDEX(Cost_Drug_Y5,$I112,$C$4),0)</f>
        <v>0</v>
      </c>
      <c r="W112" s="38" cm="1">
        <f t="array" ref="W112">IF(Include_Drug_Costs="Yes",W39*INDEX(Cost_Drug_Y1,$I112,$C$4)+W53*INDEX(Cost_Drug_Y2,$I112,$C$4)+W67*INDEX(Cost_Drug_Y3,$I112,$C$4)+W81*INDEX(Cost_Drug_Y4,$I112,$C$4)+W95*INDEX(Cost_Drug_Y5,$I112,$C$4),0)</f>
        <v>0</v>
      </c>
      <c r="X112" s="38" cm="1">
        <f t="array" ref="X112">IF(Include_Drug_Costs="Yes",X39*INDEX(Cost_Drug_Y1,$I112,$C$4)+X53*INDEX(Cost_Drug_Y2,$I112,$C$4)+X67*INDEX(Cost_Drug_Y3,$I112,$C$4)+X81*INDEX(Cost_Drug_Y4,$I112,$C$4)+X95*INDEX(Cost_Drug_Y5,$I112,$C$4),0)</f>
        <v>0</v>
      </c>
      <c r="Y112" s="28"/>
      <c r="Z112" t="s">
        <v>151</v>
      </c>
      <c r="AA112" s="30">
        <f t="shared" ref="AA112:AB122" si="50">S112-K112</f>
        <v>0</v>
      </c>
      <c r="AB112" s="30">
        <f t="shared" si="50"/>
        <v>0</v>
      </c>
      <c r="AC112" s="30">
        <f t="shared" si="49"/>
        <v>0</v>
      </c>
      <c r="AD112" s="30">
        <f t="shared" si="49"/>
        <v>0</v>
      </c>
      <c r="AE112" s="30">
        <f t="shared" si="49"/>
        <v>0</v>
      </c>
      <c r="AF112" s="30">
        <f t="shared" si="49"/>
        <v>0</v>
      </c>
    </row>
    <row r="113" spans="9:32" x14ac:dyDescent="0.35">
      <c r="I113">
        <v>3</v>
      </c>
      <c r="J113" t="str">
        <f>IF(Namedrug1="","Drug 1",Namedrug1)</f>
        <v>Drug 1</v>
      </c>
      <c r="K113" s="38" cm="1">
        <f t="array" ref="K113">IF(Include_Drug_Costs="Yes",
K40*INDEX(Cost_Drug_Y1,$I113,$C$4)+
K54*INDEX(Cost_Drug_Y2,$I113,$C$4)+
K68*INDEX(Cost_Drug_Y3,$I113,$C$4)+
K82*INDEX(Cost_Drug_Y4,$I113,$C$4)+
K96*INDEX(Cost_Drug_Y5,$I113,$C$4),0)</f>
        <v>0</v>
      </c>
      <c r="L113" s="38" cm="1">
        <f t="array" ref="L113">IF(Include_Drug_Costs="Yes",L40*INDEX(Cost_Drug_Y1,$I113,$C$4)+L54*INDEX(Cost_Drug_Y2,$I113,$C$4)+L68*INDEX(Cost_Drug_Y3,$I113,$C$4)+L82*INDEX(Cost_Drug_Y4,$I113,$C$4)+L96*INDEX(Cost_Drug_Y5,$I113,$C$4),0)</f>
        <v>0</v>
      </c>
      <c r="M113" s="38" cm="1">
        <f t="array" ref="M113">IF(Include_Drug_Costs="Yes",M40*INDEX(Cost_Drug_Y1,$I113,$C$4)+M54*INDEX(Cost_Drug_Y2,$I113,$C$4)+M68*INDEX(Cost_Drug_Y3,$I113,$C$4)+M82*INDEX(Cost_Drug_Y4,$I113,$C$4)+M96*INDEX(Cost_Drug_Y5,$I113,$C$4),0)</f>
        <v>0</v>
      </c>
      <c r="N113" s="38" cm="1">
        <f t="array" ref="N113">IF(Include_Drug_Costs="Yes",N40*INDEX(Cost_Drug_Y1,$I113,$C$4)+N54*INDEX(Cost_Drug_Y2,$I113,$C$4)+N68*INDEX(Cost_Drug_Y3,$I113,$C$4)+N82*INDEX(Cost_Drug_Y4,$I113,$C$4)+N96*INDEX(Cost_Drug_Y5,$I113,$C$4),0)</f>
        <v>0</v>
      </c>
      <c r="O113" s="38" cm="1">
        <f t="array" ref="O113">IF(Include_Drug_Costs="Yes",O40*INDEX(Cost_Drug_Y1,$I113,$C$4)+O54*INDEX(Cost_Drug_Y2,$I113,$C$4)+O68*INDEX(Cost_Drug_Y3,$I113,$C$4)+O82*INDEX(Cost_Drug_Y4,$I113,$C$4)+O96*INDEX(Cost_Drug_Y5,$I113,$C$4),0)</f>
        <v>0</v>
      </c>
      <c r="P113" s="38" cm="1">
        <f t="array" ref="P113">IF(Include_Drug_Costs="Yes",P40*INDEX(Cost_Drug_Y1,$I113,$C$4)+P54*INDEX(Cost_Drug_Y2,$I113,$C$4)+P68*INDEX(Cost_Drug_Y3,$I113,$C$4)+P82*INDEX(Cost_Drug_Y4,$I113,$C$4)+P96*INDEX(Cost_Drug_Y5,$I113,$C$4),0)</f>
        <v>0</v>
      </c>
      <c r="R113" t="str">
        <f>IF(Namedrug1="","Drug 1",Namedrug1)</f>
        <v>Drug 1</v>
      </c>
      <c r="S113" s="38" cm="1">
        <f t="array" ref="S113">IF(Include_Drug_Costs="Yes",
S40*INDEX(Cost_Drug_Y1,$I113,$C$4)+
S54*INDEX(Cost_Drug_Y2,$I113,$C$4)+
S68*INDEX(Cost_Drug_Y3,$I113,$C$4)+
S82*INDEX(Cost_Drug_Y4,$I113,$C$4)+
S96*INDEX(Cost_Drug_Y5,$I113,$C$4),0)</f>
        <v>0</v>
      </c>
      <c r="T113" s="38" cm="1">
        <f t="array" ref="T113">IF(Include_Drug_Costs="Yes",T40*INDEX(Cost_Drug_Y1,$I113,$C$4)+T54*INDEX(Cost_Drug_Y2,$I113,$C$4)+T68*INDEX(Cost_Drug_Y3,$I113,$C$4)+T82*INDEX(Cost_Drug_Y4,$I113,$C$4)+T96*INDEX(Cost_Drug_Y5,$I113,$C$4),0)</f>
        <v>0</v>
      </c>
      <c r="U113" s="38" cm="1">
        <f t="array" ref="U113">IF(Include_Drug_Costs="Yes",U40*INDEX(Cost_Drug_Y1,$I113,$C$4)+U54*INDEX(Cost_Drug_Y2,$I113,$C$4)+U68*INDEX(Cost_Drug_Y3,$I113,$C$4)+U82*INDEX(Cost_Drug_Y4,$I113,$C$4)+U96*INDEX(Cost_Drug_Y5,$I113,$C$4),0)</f>
        <v>0</v>
      </c>
      <c r="V113" s="38" cm="1">
        <f t="array" ref="V113">IF(Include_Drug_Costs="Yes",V40*INDEX(Cost_Drug_Y1,$I113,$C$4)+V54*INDEX(Cost_Drug_Y2,$I113,$C$4)+V68*INDEX(Cost_Drug_Y3,$I113,$C$4)+V82*INDEX(Cost_Drug_Y4,$I113,$C$4)+V96*INDEX(Cost_Drug_Y5,$I113,$C$4),0)</f>
        <v>0</v>
      </c>
      <c r="W113" s="38" cm="1">
        <f t="array" ref="W113">IF(Include_Drug_Costs="Yes",W40*INDEX(Cost_Drug_Y1,$I113,$C$4)+W54*INDEX(Cost_Drug_Y2,$I113,$C$4)+W68*INDEX(Cost_Drug_Y3,$I113,$C$4)+W82*INDEX(Cost_Drug_Y4,$I113,$C$4)+W96*INDEX(Cost_Drug_Y5,$I113,$C$4),0)</f>
        <v>0</v>
      </c>
      <c r="X113" s="38" cm="1">
        <f t="array" ref="X113">IF(Include_Drug_Costs="Yes",X40*INDEX(Cost_Drug_Y1,$I113,$C$4)+X54*INDEX(Cost_Drug_Y2,$I113,$C$4)+X68*INDEX(Cost_Drug_Y3,$I113,$C$4)+X82*INDEX(Cost_Drug_Y4,$I113,$C$4)+X96*INDEX(Cost_Drug_Y5,$I113,$C$4),0)</f>
        <v>0</v>
      </c>
      <c r="Y113" s="28"/>
      <c r="Z113" t="str">
        <f>IF(Namedrug1="","Drug 1",Namedrug1)</f>
        <v>Drug 1</v>
      </c>
      <c r="AA113" s="30">
        <f t="shared" si="50"/>
        <v>0</v>
      </c>
      <c r="AB113" s="30">
        <f t="shared" si="50"/>
        <v>0</v>
      </c>
      <c r="AC113" s="30">
        <f t="shared" si="49"/>
        <v>0</v>
      </c>
      <c r="AD113" s="30">
        <f t="shared" si="49"/>
        <v>0</v>
      </c>
      <c r="AE113" s="30">
        <f t="shared" si="49"/>
        <v>0</v>
      </c>
      <c r="AF113" s="30">
        <f t="shared" si="49"/>
        <v>0</v>
      </c>
    </row>
    <row r="114" spans="9:32" x14ac:dyDescent="0.35">
      <c r="I114">
        <v>4</v>
      </c>
      <c r="J114" t="str">
        <f>IF(Namedrug2="","Drug 2",Namedrug2)</f>
        <v>Drug 2</v>
      </c>
      <c r="K114" s="38" cm="1">
        <f t="array" ref="K114">IF(Include_Drug_Costs="Yes",
K41*INDEX(Cost_Drug_Y1,$I114,$C$4)+
K55*INDEX(Cost_Drug_Y2,$I114,$C$4)+
K69*INDEX(Cost_Drug_Y3,$I114,$C$4)+
K83*INDEX(Cost_Drug_Y4,$I114,$C$4)+
K97*INDEX(Cost_Drug_Y5,$I114,$C$4),0)</f>
        <v>0</v>
      </c>
      <c r="L114" s="38" cm="1">
        <f t="array" ref="L114">IF(Include_Drug_Costs="Yes",L41*INDEX(Cost_Drug_Y1,$I114,$C$4)+L55*INDEX(Cost_Drug_Y2,$I114,$C$4)+L69*INDEX(Cost_Drug_Y3,$I114,$C$4)+L83*INDEX(Cost_Drug_Y4,$I114,$C$4)+L97*INDEX(Cost_Drug_Y5,$I114,$C$4),0)</f>
        <v>0</v>
      </c>
      <c r="M114" s="38" cm="1">
        <f t="array" ref="M114">IF(Include_Drug_Costs="Yes",M41*INDEX(Cost_Drug_Y1,$I114,$C$4)+M55*INDEX(Cost_Drug_Y2,$I114,$C$4)+M69*INDEX(Cost_Drug_Y3,$I114,$C$4)+M83*INDEX(Cost_Drug_Y4,$I114,$C$4)+M97*INDEX(Cost_Drug_Y5,$I114,$C$4),0)</f>
        <v>0</v>
      </c>
      <c r="N114" s="38" cm="1">
        <f t="array" ref="N114">IF(Include_Drug_Costs="Yes",N41*INDEX(Cost_Drug_Y1,$I114,$C$4)+N55*INDEX(Cost_Drug_Y2,$I114,$C$4)+N69*INDEX(Cost_Drug_Y3,$I114,$C$4)+N83*INDEX(Cost_Drug_Y4,$I114,$C$4)+N97*INDEX(Cost_Drug_Y5,$I114,$C$4),0)</f>
        <v>0</v>
      </c>
      <c r="O114" s="38" cm="1">
        <f t="array" ref="O114">IF(Include_Drug_Costs="Yes",O41*INDEX(Cost_Drug_Y1,$I114,$C$4)+O55*INDEX(Cost_Drug_Y2,$I114,$C$4)+O69*INDEX(Cost_Drug_Y3,$I114,$C$4)+O83*INDEX(Cost_Drug_Y4,$I114,$C$4)+O97*INDEX(Cost_Drug_Y5,$I114,$C$4),0)</f>
        <v>0</v>
      </c>
      <c r="P114" s="38" cm="1">
        <f t="array" ref="P114">IF(Include_Drug_Costs="Yes",P41*INDEX(Cost_Drug_Y1,$I114,$C$4)+P55*INDEX(Cost_Drug_Y2,$I114,$C$4)+P69*INDEX(Cost_Drug_Y3,$I114,$C$4)+P83*INDEX(Cost_Drug_Y4,$I114,$C$4)+P97*INDEX(Cost_Drug_Y5,$I114,$C$4),0)</f>
        <v>0</v>
      </c>
      <c r="R114" t="str">
        <f>IF(Namedrug2="","Drug 2",Namedrug2)</f>
        <v>Drug 2</v>
      </c>
      <c r="S114" s="38" cm="1">
        <f t="array" ref="S114">IF(Include_Drug_Costs="Yes",
S41*INDEX(Cost_Drug_Y1,$I114,$C$4)+
S55*INDEX(Cost_Drug_Y2,$I114,$C$4)+
S69*INDEX(Cost_Drug_Y3,$I114,$C$4)+
S83*INDEX(Cost_Drug_Y4,$I114,$C$4)+
S97*INDEX(Cost_Drug_Y5,$I114,$C$4),0)</f>
        <v>0</v>
      </c>
      <c r="T114" s="38" cm="1">
        <f t="array" ref="T114">IF(Include_Drug_Costs="Yes",T41*INDEX(Cost_Drug_Y1,$I114,$C$4)+T55*INDEX(Cost_Drug_Y2,$I114,$C$4)+T69*INDEX(Cost_Drug_Y3,$I114,$C$4)+T83*INDEX(Cost_Drug_Y4,$I114,$C$4)+T97*INDEX(Cost_Drug_Y5,$I114,$C$4),0)</f>
        <v>0</v>
      </c>
      <c r="U114" s="38" cm="1">
        <f t="array" ref="U114">IF(Include_Drug_Costs="Yes",U41*INDEX(Cost_Drug_Y1,$I114,$C$4)+U55*INDEX(Cost_Drug_Y2,$I114,$C$4)+U69*INDEX(Cost_Drug_Y3,$I114,$C$4)+U83*INDEX(Cost_Drug_Y4,$I114,$C$4)+U97*INDEX(Cost_Drug_Y5,$I114,$C$4),0)</f>
        <v>0</v>
      </c>
      <c r="V114" s="38" cm="1">
        <f t="array" ref="V114">IF(Include_Drug_Costs="Yes",V41*INDEX(Cost_Drug_Y1,$I114,$C$4)+V55*INDEX(Cost_Drug_Y2,$I114,$C$4)+V69*INDEX(Cost_Drug_Y3,$I114,$C$4)+V83*INDEX(Cost_Drug_Y4,$I114,$C$4)+V97*INDEX(Cost_Drug_Y5,$I114,$C$4),0)</f>
        <v>0</v>
      </c>
      <c r="W114" s="38" cm="1">
        <f t="array" ref="W114">IF(Include_Drug_Costs="Yes",W41*INDEX(Cost_Drug_Y1,$I114,$C$4)+W55*INDEX(Cost_Drug_Y2,$I114,$C$4)+W69*INDEX(Cost_Drug_Y3,$I114,$C$4)+W83*INDEX(Cost_Drug_Y4,$I114,$C$4)+W97*INDEX(Cost_Drug_Y5,$I114,$C$4),0)</f>
        <v>0</v>
      </c>
      <c r="X114" s="38" cm="1">
        <f t="array" ref="X114">IF(Include_Drug_Costs="Yes",X41*INDEX(Cost_Drug_Y1,$I114,$C$4)+X55*INDEX(Cost_Drug_Y2,$I114,$C$4)+X69*INDEX(Cost_Drug_Y3,$I114,$C$4)+X83*INDEX(Cost_Drug_Y4,$I114,$C$4)+X97*INDEX(Cost_Drug_Y5,$I114,$C$4),0)</f>
        <v>0</v>
      </c>
      <c r="Y114" s="28"/>
      <c r="Z114" t="str">
        <f>IF(Namedrug2="","Drug 2",Namedrug2)</f>
        <v>Drug 2</v>
      </c>
      <c r="AA114" s="30">
        <f t="shared" si="50"/>
        <v>0</v>
      </c>
      <c r="AB114" s="30">
        <f>T114-L114</f>
        <v>0</v>
      </c>
      <c r="AC114" s="30">
        <f t="shared" si="49"/>
        <v>0</v>
      </c>
      <c r="AD114" s="30">
        <f t="shared" si="49"/>
        <v>0</v>
      </c>
      <c r="AE114" s="30">
        <f t="shared" si="49"/>
        <v>0</v>
      </c>
      <c r="AF114" s="30">
        <f t="shared" si="49"/>
        <v>0</v>
      </c>
    </row>
    <row r="115" spans="9:32" x14ac:dyDescent="0.35">
      <c r="I115">
        <v>5</v>
      </c>
      <c r="J115" t="str">
        <f>IF(Namedrug3="","Drug 3",Namedrug3)</f>
        <v>Drug 3</v>
      </c>
      <c r="K115" s="38" cm="1">
        <f t="array" ref="K115">IF(Include_Drug_Costs="Yes",
K42*INDEX(Cost_Drug_Y1,$I115,$C$4)+
K56*INDEX(Cost_Drug_Y2,$I115,$C$4)+
K70*INDEX(Cost_Drug_Y3,$I115,$C$4)+
K84*INDEX(Cost_Drug_Y4,$I115,$C$4)+
K98*INDEX(Cost_Drug_Y5,$I115,$C$4),0)</f>
        <v>0</v>
      </c>
      <c r="L115" s="38" cm="1">
        <f t="array" ref="L115">IF(Include_Drug_Costs="Yes",L42*INDEX(Cost_Drug_Y1,$I115,$C$4)+L56*INDEX(Cost_Drug_Y2,$I115,$C$4)+L70*INDEX(Cost_Drug_Y3,$I115,$C$4)+L84*INDEX(Cost_Drug_Y4,$I115,$C$4)+L98*INDEX(Cost_Drug_Y5,$I115,$C$4),0)</f>
        <v>0</v>
      </c>
      <c r="M115" s="38" cm="1">
        <f t="array" ref="M115">IF(Include_Drug_Costs="Yes",M42*INDEX(Cost_Drug_Y1,$I115,$C$4)+M56*INDEX(Cost_Drug_Y2,$I115,$C$4)+M70*INDEX(Cost_Drug_Y3,$I115,$C$4)+M84*INDEX(Cost_Drug_Y4,$I115,$C$4)+M98*INDEX(Cost_Drug_Y5,$I115,$C$4),0)</f>
        <v>0</v>
      </c>
      <c r="N115" s="38" cm="1">
        <f t="array" ref="N115">IF(Include_Drug_Costs="Yes",N42*INDEX(Cost_Drug_Y1,$I115,$C$4)+N56*INDEX(Cost_Drug_Y2,$I115,$C$4)+N70*INDEX(Cost_Drug_Y3,$I115,$C$4)+N84*INDEX(Cost_Drug_Y4,$I115,$C$4)+N98*INDEX(Cost_Drug_Y5,$I115,$C$4),0)</f>
        <v>0</v>
      </c>
      <c r="O115" s="38" cm="1">
        <f t="array" ref="O115">IF(Include_Drug_Costs="Yes",O42*INDEX(Cost_Drug_Y1,$I115,$C$4)+O56*INDEX(Cost_Drug_Y2,$I115,$C$4)+O70*INDEX(Cost_Drug_Y3,$I115,$C$4)+O84*INDEX(Cost_Drug_Y4,$I115,$C$4)+O98*INDEX(Cost_Drug_Y5,$I115,$C$4),0)</f>
        <v>0</v>
      </c>
      <c r="P115" s="38" cm="1">
        <f t="array" ref="P115">IF(Include_Drug_Costs="Yes",P42*INDEX(Cost_Drug_Y1,$I115,$C$4)+P56*INDEX(Cost_Drug_Y2,$I115,$C$4)+P70*INDEX(Cost_Drug_Y3,$I115,$C$4)+P84*INDEX(Cost_Drug_Y4,$I115,$C$4)+P98*INDEX(Cost_Drug_Y5,$I115,$C$4),0)</f>
        <v>0</v>
      </c>
      <c r="R115" t="str">
        <f>IF(Namedrug3="","Drug 3",Namedrug3)</f>
        <v>Drug 3</v>
      </c>
      <c r="S115" s="38" cm="1">
        <f t="array" ref="S115">IF(Include_Drug_Costs="Yes",
S42*INDEX(Cost_Drug_Y1,$I115,$C$4)+
S56*INDEX(Cost_Drug_Y2,$I115,$C$4)+
S70*INDEX(Cost_Drug_Y3,$I115,$C$4)+
S84*INDEX(Cost_Drug_Y4,$I115,$C$4)+
S98*INDEX(Cost_Drug_Y5,$I115,$C$4),0)</f>
        <v>0</v>
      </c>
      <c r="T115" s="38" cm="1">
        <f t="array" ref="T115">IF(Include_Drug_Costs="Yes",T42*INDEX(Cost_Drug_Y1,$I115,$C$4)+T56*INDEX(Cost_Drug_Y2,$I115,$C$4)+T70*INDEX(Cost_Drug_Y3,$I115,$C$4)+T84*INDEX(Cost_Drug_Y4,$I115,$C$4)+T98*INDEX(Cost_Drug_Y5,$I115,$C$4),0)</f>
        <v>0</v>
      </c>
      <c r="U115" s="38" cm="1">
        <f t="array" ref="U115">IF(Include_Drug_Costs="Yes",U42*INDEX(Cost_Drug_Y1,$I115,$C$4)+U56*INDEX(Cost_Drug_Y2,$I115,$C$4)+U70*INDEX(Cost_Drug_Y3,$I115,$C$4)+U84*INDEX(Cost_Drug_Y4,$I115,$C$4)+U98*INDEX(Cost_Drug_Y5,$I115,$C$4),0)</f>
        <v>0</v>
      </c>
      <c r="V115" s="38" cm="1">
        <f t="array" ref="V115">IF(Include_Drug_Costs="Yes",V42*INDEX(Cost_Drug_Y1,$I115,$C$4)+V56*INDEX(Cost_Drug_Y2,$I115,$C$4)+V70*INDEX(Cost_Drug_Y3,$I115,$C$4)+V84*INDEX(Cost_Drug_Y4,$I115,$C$4)+V98*INDEX(Cost_Drug_Y5,$I115,$C$4),0)</f>
        <v>0</v>
      </c>
      <c r="W115" s="38" cm="1">
        <f t="array" ref="W115">IF(Include_Drug_Costs="Yes",W42*INDEX(Cost_Drug_Y1,$I115,$C$4)+W56*INDEX(Cost_Drug_Y2,$I115,$C$4)+W70*INDEX(Cost_Drug_Y3,$I115,$C$4)+W84*INDEX(Cost_Drug_Y4,$I115,$C$4)+W98*INDEX(Cost_Drug_Y5,$I115,$C$4),0)</f>
        <v>0</v>
      </c>
      <c r="X115" s="38" cm="1">
        <f t="array" ref="X115">IF(Include_Drug_Costs="Yes",X42*INDEX(Cost_Drug_Y1,$I115,$C$4)+X56*INDEX(Cost_Drug_Y2,$I115,$C$4)+X70*INDEX(Cost_Drug_Y3,$I115,$C$4)+X84*INDEX(Cost_Drug_Y4,$I115,$C$4)+X98*INDEX(Cost_Drug_Y5,$I115,$C$4),0)</f>
        <v>0</v>
      </c>
      <c r="Y115" s="28"/>
      <c r="Z115" t="str">
        <f>IF(Namedrug3="","Drug 3",Namedrug3)</f>
        <v>Drug 3</v>
      </c>
      <c r="AA115" s="30">
        <f t="shared" si="50"/>
        <v>0</v>
      </c>
      <c r="AB115" s="30">
        <f t="shared" si="50"/>
        <v>0</v>
      </c>
      <c r="AC115" s="30">
        <f t="shared" si="49"/>
        <v>0</v>
      </c>
      <c r="AD115" s="30">
        <f t="shared" si="49"/>
        <v>0</v>
      </c>
      <c r="AE115" s="30">
        <f t="shared" si="49"/>
        <v>0</v>
      </c>
      <c r="AF115" s="30">
        <f>X115-P115</f>
        <v>0</v>
      </c>
    </row>
    <row r="116" spans="9:32" x14ac:dyDescent="0.35">
      <c r="I116">
        <v>6</v>
      </c>
      <c r="J116" t="str">
        <f>IF(Namedrug4="","Drug 4",Namedrug4)</f>
        <v>Drug 4</v>
      </c>
      <c r="K116" s="38" cm="1">
        <f t="array" ref="K116">IF(Include_Drug_Costs="Yes",
K43*INDEX(Cost_Drug_Y1,$I116,$C$4)+
K57*INDEX(Cost_Drug_Y2,$I116,$C$4)+
K71*INDEX(Cost_Drug_Y3,$I116,$C$4)+
K85*INDEX(Cost_Drug_Y4,$I116,$C$4)+
K99*INDEX(Cost_Drug_Y5,$I116,$C$4),0)</f>
        <v>0</v>
      </c>
      <c r="L116" s="38" cm="1">
        <f t="array" ref="L116">IF(Include_Drug_Costs="Yes",L43*INDEX(Cost_Drug_Y1,$I116,$C$4)+L57*INDEX(Cost_Drug_Y2,$I116,$C$4)+L71*INDEX(Cost_Drug_Y3,$I116,$C$4)+L85*INDEX(Cost_Drug_Y4,$I116,$C$4)+L99*INDEX(Cost_Drug_Y5,$I116,$C$4),0)</f>
        <v>0</v>
      </c>
      <c r="M116" s="38" cm="1">
        <f t="array" ref="M116">IF(Include_Drug_Costs="Yes",M43*INDEX(Cost_Drug_Y1,$I116,$C$4)+M57*INDEX(Cost_Drug_Y2,$I116,$C$4)+M71*INDEX(Cost_Drug_Y3,$I116,$C$4)+M85*INDEX(Cost_Drug_Y4,$I116,$C$4)+M99*INDEX(Cost_Drug_Y5,$I116,$C$4),0)</f>
        <v>0</v>
      </c>
      <c r="N116" s="38" cm="1">
        <f t="array" ref="N116">IF(Include_Drug_Costs="Yes",N43*INDEX(Cost_Drug_Y1,$I116,$C$4)+N57*INDEX(Cost_Drug_Y2,$I116,$C$4)+N71*INDEX(Cost_Drug_Y3,$I116,$C$4)+N85*INDEX(Cost_Drug_Y4,$I116,$C$4)+N99*INDEX(Cost_Drug_Y5,$I116,$C$4),0)</f>
        <v>0</v>
      </c>
      <c r="O116" s="38" cm="1">
        <f t="array" ref="O116">IF(Include_Drug_Costs="Yes",O43*INDEX(Cost_Drug_Y1,$I116,$C$4)+O57*INDEX(Cost_Drug_Y2,$I116,$C$4)+O71*INDEX(Cost_Drug_Y3,$I116,$C$4)+O85*INDEX(Cost_Drug_Y4,$I116,$C$4)+O99*INDEX(Cost_Drug_Y5,$I116,$C$4),0)</f>
        <v>0</v>
      </c>
      <c r="P116" s="38" cm="1">
        <f t="array" ref="P116">IF(Include_Drug_Costs="Yes",P43*INDEX(Cost_Drug_Y1,$I116,$C$4)+P57*INDEX(Cost_Drug_Y2,$I116,$C$4)+P71*INDEX(Cost_Drug_Y3,$I116,$C$4)+P85*INDEX(Cost_Drug_Y4,$I116,$C$4)+P99*INDEX(Cost_Drug_Y5,$I116,$C$4),0)</f>
        <v>0</v>
      </c>
      <c r="R116" t="str">
        <f>IF(Namedrug4="","Drug 4",Namedrug4)</f>
        <v>Drug 4</v>
      </c>
      <c r="S116" s="38" cm="1">
        <f t="array" ref="S116">IF(Include_Drug_Costs="Yes",
S43*INDEX(Cost_Drug_Y1,$I116,$C$4)+
S57*INDEX(Cost_Drug_Y2,$I116,$C$4)+
S71*INDEX(Cost_Drug_Y3,$I116,$C$4)+
S85*INDEX(Cost_Drug_Y4,$I116,$C$4)+
S99*INDEX(Cost_Drug_Y5,$I116,$C$4),0)</f>
        <v>0</v>
      </c>
      <c r="T116" s="38" cm="1">
        <f t="array" ref="T116">IF(Include_Drug_Costs="Yes",T43*INDEX(Cost_Drug_Y1,$I116,$C$4)+T57*INDEX(Cost_Drug_Y2,$I116,$C$4)+T71*INDEX(Cost_Drug_Y3,$I116,$C$4)+T85*INDEX(Cost_Drug_Y4,$I116,$C$4)+T99*INDEX(Cost_Drug_Y5,$I116,$C$4),0)</f>
        <v>0</v>
      </c>
      <c r="U116" s="38" cm="1">
        <f t="array" ref="U116">IF(Include_Drug_Costs="Yes",U43*INDEX(Cost_Drug_Y1,$I116,$C$4)+U57*INDEX(Cost_Drug_Y2,$I116,$C$4)+U71*INDEX(Cost_Drug_Y3,$I116,$C$4)+U85*INDEX(Cost_Drug_Y4,$I116,$C$4)+U99*INDEX(Cost_Drug_Y5,$I116,$C$4),0)</f>
        <v>0</v>
      </c>
      <c r="V116" s="38" cm="1">
        <f t="array" ref="V116">IF(Include_Drug_Costs="Yes",V43*INDEX(Cost_Drug_Y1,$I116,$C$4)+V57*INDEX(Cost_Drug_Y2,$I116,$C$4)+V71*INDEX(Cost_Drug_Y3,$I116,$C$4)+V85*INDEX(Cost_Drug_Y4,$I116,$C$4)+V99*INDEX(Cost_Drug_Y5,$I116,$C$4),0)</f>
        <v>0</v>
      </c>
      <c r="W116" s="38" cm="1">
        <f t="array" ref="W116">IF(Include_Drug_Costs="Yes",W43*INDEX(Cost_Drug_Y1,$I116,$C$4)+W57*INDEX(Cost_Drug_Y2,$I116,$C$4)+W71*INDEX(Cost_Drug_Y3,$I116,$C$4)+W85*INDEX(Cost_Drug_Y4,$I116,$C$4)+W99*INDEX(Cost_Drug_Y5,$I116,$C$4),0)</f>
        <v>0</v>
      </c>
      <c r="X116" s="38" cm="1">
        <f t="array" ref="X116">IF(Include_Drug_Costs="Yes",X43*INDEX(Cost_Drug_Y1,$I116,$C$4)+X57*INDEX(Cost_Drug_Y2,$I116,$C$4)+X71*INDEX(Cost_Drug_Y3,$I116,$C$4)+X85*INDEX(Cost_Drug_Y4,$I116,$C$4)+X99*INDEX(Cost_Drug_Y5,$I116,$C$4),0)</f>
        <v>0</v>
      </c>
      <c r="Y116" s="28"/>
      <c r="Z116" t="str">
        <f>IF(Namedrug4="","Drug 4",Namedrug4)</f>
        <v>Drug 4</v>
      </c>
      <c r="AA116" s="30">
        <f t="shared" si="50"/>
        <v>0</v>
      </c>
      <c r="AB116" s="30">
        <f t="shared" si="50"/>
        <v>0</v>
      </c>
      <c r="AC116" s="30">
        <f t="shared" si="49"/>
        <v>0</v>
      </c>
      <c r="AD116" s="30">
        <f t="shared" si="49"/>
        <v>0</v>
      </c>
      <c r="AE116" s="30">
        <f t="shared" si="49"/>
        <v>0</v>
      </c>
      <c r="AF116" s="30">
        <f t="shared" si="49"/>
        <v>0</v>
      </c>
    </row>
    <row r="117" spans="9:32" x14ac:dyDescent="0.35">
      <c r="I117">
        <v>7</v>
      </c>
      <c r="J117" t="str">
        <f>IF(Namedrug5="","Drug 5",Namedrug5)</f>
        <v>Drug 5</v>
      </c>
      <c r="K117" s="38" cm="1">
        <f t="array" ref="K117">IF(Include_Drug_Costs="Yes",
K44*INDEX(Cost_Drug_Y1,$I117,$C$4)+
K58*INDEX(Cost_Drug_Y2,$I117,$C$4)+
K72*INDEX(Cost_Drug_Y3,$I117,$C$4)+
K86*INDEX(Cost_Drug_Y4,$I117,$C$4)+
K100*INDEX(Cost_Drug_Y5,$I117,$C$4),0)</f>
        <v>0</v>
      </c>
      <c r="L117" s="38" cm="1">
        <f t="array" ref="L117">IF(Include_Drug_Costs="Yes",L44*INDEX(Cost_Drug_Y1,$I117,$C$4)+L58*INDEX(Cost_Drug_Y2,$I117,$C$4)+L72*INDEX(Cost_Drug_Y3,$I117,$C$4)+L86*INDEX(Cost_Drug_Y4,$I117,$C$4)+L100*INDEX(Cost_Drug_Y5,$I117,$C$4),0)</f>
        <v>0</v>
      </c>
      <c r="M117" s="38" cm="1">
        <f t="array" ref="M117">IF(Include_Drug_Costs="Yes",M44*INDEX(Cost_Drug_Y1,$I117,$C$4)+M58*INDEX(Cost_Drug_Y2,$I117,$C$4)+M72*INDEX(Cost_Drug_Y3,$I117,$C$4)+M86*INDEX(Cost_Drug_Y4,$I117,$C$4)+M100*INDEX(Cost_Drug_Y5,$I117,$C$4),0)</f>
        <v>0</v>
      </c>
      <c r="N117" s="38" cm="1">
        <f t="array" ref="N117">IF(Include_Drug_Costs="Yes",N44*INDEX(Cost_Drug_Y1,$I117,$C$4)+N58*INDEX(Cost_Drug_Y2,$I117,$C$4)+N72*INDEX(Cost_Drug_Y3,$I117,$C$4)+N86*INDEX(Cost_Drug_Y4,$I117,$C$4)+N100*INDEX(Cost_Drug_Y5,$I117,$C$4),0)</f>
        <v>0</v>
      </c>
      <c r="O117" s="38" cm="1">
        <f t="array" ref="O117">IF(Include_Drug_Costs="Yes",O44*INDEX(Cost_Drug_Y1,$I117,$C$4)+O58*INDEX(Cost_Drug_Y2,$I117,$C$4)+O72*INDEX(Cost_Drug_Y3,$I117,$C$4)+O86*INDEX(Cost_Drug_Y4,$I117,$C$4)+O100*INDEX(Cost_Drug_Y5,$I117,$C$4),0)</f>
        <v>0</v>
      </c>
      <c r="P117" s="38" cm="1">
        <f t="array" ref="P117">IF(Include_Drug_Costs="Yes",P44*INDEX(Cost_Drug_Y1,$I117,$C$4)+P58*INDEX(Cost_Drug_Y2,$I117,$C$4)+P72*INDEX(Cost_Drug_Y3,$I117,$C$4)+P86*INDEX(Cost_Drug_Y4,$I117,$C$4)+P100*INDEX(Cost_Drug_Y5,$I117,$C$4),0)</f>
        <v>0</v>
      </c>
      <c r="R117" t="str">
        <f>IF(Namedrug5="","Drug 5",Namedrug5)</f>
        <v>Drug 5</v>
      </c>
      <c r="S117" s="38" cm="1">
        <f t="array" ref="S117">IF(Include_Drug_Costs="Yes",
S44*INDEX(Cost_Drug_Y1,$I117,$C$4)+
S58*INDEX(Cost_Drug_Y2,$I117,$C$4)+
S72*INDEX(Cost_Drug_Y3,$I117,$C$4)+
S86*INDEX(Cost_Drug_Y4,$I117,$C$4)+
S100*INDEX(Cost_Drug_Y5,$I117,$C$4),0)</f>
        <v>0</v>
      </c>
      <c r="T117" s="38" cm="1">
        <f t="array" ref="T117">IF(Include_Drug_Costs="Yes",T44*INDEX(Cost_Drug_Y1,$I117,$C$4)+T58*INDEX(Cost_Drug_Y2,$I117,$C$4)+T72*INDEX(Cost_Drug_Y3,$I117,$C$4)+T86*INDEX(Cost_Drug_Y4,$I117,$C$4)+T100*INDEX(Cost_Drug_Y5,$I117,$C$4),0)</f>
        <v>0</v>
      </c>
      <c r="U117" s="38" cm="1">
        <f t="array" ref="U117">IF(Include_Drug_Costs="Yes",U44*INDEX(Cost_Drug_Y1,$I117,$C$4)+U58*INDEX(Cost_Drug_Y2,$I117,$C$4)+U72*INDEX(Cost_Drug_Y3,$I117,$C$4)+U86*INDEX(Cost_Drug_Y4,$I117,$C$4)+U100*INDEX(Cost_Drug_Y5,$I117,$C$4),0)</f>
        <v>0</v>
      </c>
      <c r="V117" s="38" cm="1">
        <f t="array" ref="V117">IF(Include_Drug_Costs="Yes",V44*INDEX(Cost_Drug_Y1,$I117,$C$4)+V58*INDEX(Cost_Drug_Y2,$I117,$C$4)+V72*INDEX(Cost_Drug_Y3,$I117,$C$4)+V86*INDEX(Cost_Drug_Y4,$I117,$C$4)+V100*INDEX(Cost_Drug_Y5,$I117,$C$4),0)</f>
        <v>0</v>
      </c>
      <c r="W117" s="38" cm="1">
        <f t="array" ref="W117">IF(Include_Drug_Costs="Yes",W44*INDEX(Cost_Drug_Y1,$I117,$C$4)+W58*INDEX(Cost_Drug_Y2,$I117,$C$4)+W72*INDEX(Cost_Drug_Y3,$I117,$C$4)+W86*INDEX(Cost_Drug_Y4,$I117,$C$4)+W100*INDEX(Cost_Drug_Y5,$I117,$C$4),0)</f>
        <v>0</v>
      </c>
      <c r="X117" s="38" cm="1">
        <f t="array" ref="X117">IF(Include_Drug_Costs="Yes",X44*INDEX(Cost_Drug_Y1,$I117,$C$4)+X58*INDEX(Cost_Drug_Y2,$I117,$C$4)+X72*INDEX(Cost_Drug_Y3,$I117,$C$4)+X86*INDEX(Cost_Drug_Y4,$I117,$C$4)+X100*INDEX(Cost_Drug_Y5,$I117,$C$4),0)</f>
        <v>0</v>
      </c>
      <c r="Y117" s="28"/>
      <c r="Z117" t="str">
        <f>IF(Namedrug5="","Drug 5",Namedrug5)</f>
        <v>Drug 5</v>
      </c>
      <c r="AA117" s="30">
        <f t="shared" si="50"/>
        <v>0</v>
      </c>
      <c r="AB117" s="30">
        <f t="shared" si="50"/>
        <v>0</v>
      </c>
      <c r="AC117" s="30">
        <f t="shared" si="49"/>
        <v>0</v>
      </c>
      <c r="AD117" s="30">
        <f>V117-N117</f>
        <v>0</v>
      </c>
      <c r="AE117" s="30">
        <f t="shared" si="49"/>
        <v>0</v>
      </c>
      <c r="AF117" s="30">
        <f t="shared" si="49"/>
        <v>0</v>
      </c>
    </row>
    <row r="118" spans="9:32" x14ac:dyDescent="0.35">
      <c r="I118">
        <v>8</v>
      </c>
      <c r="J118" t="str">
        <f>IF(Namedrug6="","Drug 6",Namedrug6)</f>
        <v>Drug 6</v>
      </c>
      <c r="K118" s="38" cm="1">
        <f t="array" ref="K118">IF(Include_Drug_Costs="Yes",
K45*INDEX(Cost_Drug_Y1,$I118,$C$4)+
K59*INDEX(Cost_Drug_Y2,$I118,$C$4)+
K73*INDEX(Cost_Drug_Y3,$I118,$C$4)+
K87*INDEX(Cost_Drug_Y4,$I118,$C$4)+
K101*INDEX(Cost_Drug_Y5,$I118,$C$4),0)</f>
        <v>0</v>
      </c>
      <c r="L118" s="38" cm="1">
        <f t="array" ref="L118">IF(Include_Drug_Costs="Yes",L45*INDEX(Cost_Drug_Y1,$I118,$C$4)+L59*INDEX(Cost_Drug_Y2,$I118,$C$4)+L73*INDEX(Cost_Drug_Y3,$I118,$C$4)+L87*INDEX(Cost_Drug_Y4,$I118,$C$4)+L101*INDEX(Cost_Drug_Y5,$I118,$C$4),0)</f>
        <v>0</v>
      </c>
      <c r="M118" s="38" cm="1">
        <f t="array" ref="M118">IF(Include_Drug_Costs="Yes",M45*INDEX(Cost_Drug_Y1,$I118,$C$4)+M59*INDEX(Cost_Drug_Y2,$I118,$C$4)+M73*INDEX(Cost_Drug_Y3,$I118,$C$4)+M87*INDEX(Cost_Drug_Y4,$I118,$C$4)+M101*INDEX(Cost_Drug_Y5,$I118,$C$4),0)</f>
        <v>0</v>
      </c>
      <c r="N118" s="38" cm="1">
        <f t="array" ref="N118">IF(Include_Drug_Costs="Yes",N45*INDEX(Cost_Drug_Y1,$I118,$C$4)+N59*INDEX(Cost_Drug_Y2,$I118,$C$4)+N73*INDEX(Cost_Drug_Y3,$I118,$C$4)+N87*INDEX(Cost_Drug_Y4,$I118,$C$4)+N101*INDEX(Cost_Drug_Y5,$I118,$C$4),0)</f>
        <v>0</v>
      </c>
      <c r="O118" s="38" cm="1">
        <f t="array" ref="O118">IF(Include_Drug_Costs="Yes",O45*INDEX(Cost_Drug_Y1,$I118,$C$4)+O59*INDEX(Cost_Drug_Y2,$I118,$C$4)+O73*INDEX(Cost_Drug_Y3,$I118,$C$4)+O87*INDEX(Cost_Drug_Y4,$I118,$C$4)+O101*INDEX(Cost_Drug_Y5,$I118,$C$4),0)</f>
        <v>0</v>
      </c>
      <c r="P118" s="38" cm="1">
        <f t="array" ref="P118">IF(Include_Drug_Costs="Yes",P45*INDEX(Cost_Drug_Y1,$I118,$C$4)+P59*INDEX(Cost_Drug_Y2,$I118,$C$4)+P73*INDEX(Cost_Drug_Y3,$I118,$C$4)+P87*INDEX(Cost_Drug_Y4,$I118,$C$4)+P101*INDEX(Cost_Drug_Y5,$I118,$C$4),0)</f>
        <v>0</v>
      </c>
      <c r="R118" t="str">
        <f>IF(Namedrug6="","Drug 6",Namedrug6)</f>
        <v>Drug 6</v>
      </c>
      <c r="S118" s="38" cm="1">
        <f t="array" ref="S118">IF(Include_Drug_Costs="Yes",
S45*INDEX(Cost_Drug_Y1,$I118,$C$4)+
S59*INDEX(Cost_Drug_Y2,$I118,$C$4)+
S73*INDEX(Cost_Drug_Y3,$I118,$C$4)+
S87*INDEX(Cost_Drug_Y4,$I118,$C$4)+
S101*INDEX(Cost_Drug_Y5,$I118,$C$4),0)</f>
        <v>0</v>
      </c>
      <c r="T118" s="38" cm="1">
        <f t="array" ref="T118">IF(Include_Drug_Costs="Yes",T45*INDEX(Cost_Drug_Y1,$I118,$C$4)+T59*INDEX(Cost_Drug_Y2,$I118,$C$4)+T73*INDEX(Cost_Drug_Y3,$I118,$C$4)+T87*INDEX(Cost_Drug_Y4,$I118,$C$4)+T101*INDEX(Cost_Drug_Y5,$I118,$C$4),0)</f>
        <v>0</v>
      </c>
      <c r="U118" s="38" cm="1">
        <f t="array" ref="U118">IF(Include_Drug_Costs="Yes",U45*INDEX(Cost_Drug_Y1,$I118,$C$4)+U59*INDEX(Cost_Drug_Y2,$I118,$C$4)+U73*INDEX(Cost_Drug_Y3,$I118,$C$4)+U87*INDEX(Cost_Drug_Y4,$I118,$C$4)+U101*INDEX(Cost_Drug_Y5,$I118,$C$4),0)</f>
        <v>0</v>
      </c>
      <c r="V118" s="38" cm="1">
        <f t="array" ref="V118">IF(Include_Drug_Costs="Yes",V45*INDEX(Cost_Drug_Y1,$I118,$C$4)+V59*INDEX(Cost_Drug_Y2,$I118,$C$4)+V73*INDEX(Cost_Drug_Y3,$I118,$C$4)+V87*INDEX(Cost_Drug_Y4,$I118,$C$4)+V101*INDEX(Cost_Drug_Y5,$I118,$C$4),0)</f>
        <v>0</v>
      </c>
      <c r="W118" s="38" cm="1">
        <f t="array" ref="W118">IF(Include_Drug_Costs="Yes",W45*INDEX(Cost_Drug_Y1,$I118,$C$4)+W59*INDEX(Cost_Drug_Y2,$I118,$C$4)+W73*INDEX(Cost_Drug_Y3,$I118,$C$4)+W87*INDEX(Cost_Drug_Y4,$I118,$C$4)+W101*INDEX(Cost_Drug_Y5,$I118,$C$4),0)</f>
        <v>0</v>
      </c>
      <c r="X118" s="38" cm="1">
        <f t="array" ref="X118">IF(Include_Drug_Costs="Yes",X45*INDEX(Cost_Drug_Y1,$I118,$C$4)+X59*INDEX(Cost_Drug_Y2,$I118,$C$4)+X73*INDEX(Cost_Drug_Y3,$I118,$C$4)+X87*INDEX(Cost_Drug_Y4,$I118,$C$4)+X101*INDEX(Cost_Drug_Y5,$I118,$C$4),0)</f>
        <v>0</v>
      </c>
      <c r="Y118" s="28"/>
      <c r="Z118" t="str">
        <f>IF(Namedrug6="","Drug 6",Namedrug6)</f>
        <v>Drug 6</v>
      </c>
      <c r="AA118" s="30">
        <f t="shared" si="50"/>
        <v>0</v>
      </c>
      <c r="AB118" s="30">
        <f t="shared" si="50"/>
        <v>0</v>
      </c>
      <c r="AC118" s="30">
        <f t="shared" si="49"/>
        <v>0</v>
      </c>
      <c r="AD118" s="30">
        <f t="shared" si="49"/>
        <v>0</v>
      </c>
      <c r="AE118" s="30">
        <f t="shared" si="49"/>
        <v>0</v>
      </c>
      <c r="AF118" s="30">
        <f t="shared" si="49"/>
        <v>0</v>
      </c>
    </row>
    <row r="119" spans="9:32" x14ac:dyDescent="0.35">
      <c r="I119">
        <v>9</v>
      </c>
      <c r="J119" t="str">
        <f>IF(Namedrug7="","Drug 7",Namedrug7)</f>
        <v>Drug 7</v>
      </c>
      <c r="K119" s="38" cm="1">
        <f t="array" ref="K119">IF(Include_Drug_Costs="Yes",
K46*INDEX(Cost_Drug_Y1,$I119,$C$4)+
K60*INDEX(Cost_Drug_Y2,$I119,$C$4)+
K74*INDEX(Cost_Drug_Y3,$I119,$C$4)+
K88*INDEX(Cost_Drug_Y4,$I119,$C$4)+
K102*INDEX(Cost_Drug_Y5,$I119,$C$4),0)</f>
        <v>0</v>
      </c>
      <c r="L119" s="38" cm="1">
        <f t="array" ref="L119">IF(Include_Drug_Costs="Yes",L46*INDEX(Cost_Drug_Y1,$I119,$C$4)+L60*INDEX(Cost_Drug_Y2,$I119,$C$4)+L74*INDEX(Cost_Drug_Y3,$I119,$C$4)+L88*INDEX(Cost_Drug_Y4,$I119,$C$4)+L102*INDEX(Cost_Drug_Y5,$I119,$C$4),0)</f>
        <v>0</v>
      </c>
      <c r="M119" s="38" cm="1">
        <f t="array" ref="M119">IF(Include_Drug_Costs="Yes",M46*INDEX(Cost_Drug_Y1,$I119,$C$4)+M60*INDEX(Cost_Drug_Y2,$I119,$C$4)+M74*INDEX(Cost_Drug_Y3,$I119,$C$4)+M88*INDEX(Cost_Drug_Y4,$I119,$C$4)+M102*INDEX(Cost_Drug_Y5,$I119,$C$4),0)</f>
        <v>0</v>
      </c>
      <c r="N119" s="38" cm="1">
        <f t="array" ref="N119">IF(Include_Drug_Costs="Yes",N46*INDEX(Cost_Drug_Y1,$I119,$C$4)+N60*INDEX(Cost_Drug_Y2,$I119,$C$4)+N74*INDEX(Cost_Drug_Y3,$I119,$C$4)+N88*INDEX(Cost_Drug_Y4,$I119,$C$4)+N102*INDEX(Cost_Drug_Y5,$I119,$C$4),0)</f>
        <v>0</v>
      </c>
      <c r="O119" s="38" cm="1">
        <f t="array" ref="O119">IF(Include_Drug_Costs="Yes",O46*INDEX(Cost_Drug_Y1,$I119,$C$4)+O60*INDEX(Cost_Drug_Y2,$I119,$C$4)+O74*INDEX(Cost_Drug_Y3,$I119,$C$4)+O88*INDEX(Cost_Drug_Y4,$I119,$C$4)+O102*INDEX(Cost_Drug_Y5,$I119,$C$4),0)</f>
        <v>0</v>
      </c>
      <c r="P119" s="38" cm="1">
        <f t="array" ref="P119">IF(Include_Drug_Costs="Yes",P46*INDEX(Cost_Drug_Y1,$I119,$C$4)+P60*INDEX(Cost_Drug_Y2,$I119,$C$4)+P74*INDEX(Cost_Drug_Y3,$I119,$C$4)+P88*INDEX(Cost_Drug_Y4,$I119,$C$4)+P102*INDEX(Cost_Drug_Y5,$I119,$C$4),0)</f>
        <v>0</v>
      </c>
      <c r="R119" t="str">
        <f>IF(Namedrug7="","Drug 7",Namedrug7)</f>
        <v>Drug 7</v>
      </c>
      <c r="S119" s="38" cm="1">
        <f t="array" ref="S119">IF(Include_Drug_Costs="Yes",
S46*INDEX(Cost_Drug_Y1,$I119,$C$4)+
S60*INDEX(Cost_Drug_Y2,$I119,$C$4)+
S74*INDEX(Cost_Drug_Y3,$I119,$C$4)+
S88*INDEX(Cost_Drug_Y4,$I119,$C$4)+
S102*INDEX(Cost_Drug_Y5,$I119,$C$4),0)</f>
        <v>0</v>
      </c>
      <c r="T119" s="38" cm="1">
        <f t="array" ref="T119">IF(Include_Drug_Costs="Yes",T46*INDEX(Cost_Drug_Y1,$I119,$C$4)+T60*INDEX(Cost_Drug_Y2,$I119,$C$4)+T74*INDEX(Cost_Drug_Y3,$I119,$C$4)+T88*INDEX(Cost_Drug_Y4,$I119,$C$4)+T102*INDEX(Cost_Drug_Y5,$I119,$C$4),0)</f>
        <v>0</v>
      </c>
      <c r="U119" s="38" cm="1">
        <f t="array" ref="U119">IF(Include_Drug_Costs="Yes",U46*INDEX(Cost_Drug_Y1,$I119,$C$4)+U60*INDEX(Cost_Drug_Y2,$I119,$C$4)+U74*INDEX(Cost_Drug_Y3,$I119,$C$4)+U88*INDEX(Cost_Drug_Y4,$I119,$C$4)+U102*INDEX(Cost_Drug_Y5,$I119,$C$4),0)</f>
        <v>0</v>
      </c>
      <c r="V119" s="38" cm="1">
        <f t="array" ref="V119">IF(Include_Drug_Costs="Yes",V46*INDEX(Cost_Drug_Y1,$I119,$C$4)+V60*INDEX(Cost_Drug_Y2,$I119,$C$4)+V74*INDEX(Cost_Drug_Y3,$I119,$C$4)+V88*INDEX(Cost_Drug_Y4,$I119,$C$4)+V102*INDEX(Cost_Drug_Y5,$I119,$C$4),0)</f>
        <v>0</v>
      </c>
      <c r="W119" s="38" cm="1">
        <f t="array" ref="W119">IF(Include_Drug_Costs="Yes",W46*INDEX(Cost_Drug_Y1,$I119,$C$4)+W60*INDEX(Cost_Drug_Y2,$I119,$C$4)+W74*INDEX(Cost_Drug_Y3,$I119,$C$4)+W88*INDEX(Cost_Drug_Y4,$I119,$C$4)+W102*INDEX(Cost_Drug_Y5,$I119,$C$4),0)</f>
        <v>0</v>
      </c>
      <c r="X119" s="38" cm="1">
        <f t="array" ref="X119">IF(Include_Drug_Costs="Yes",X46*INDEX(Cost_Drug_Y1,$I119,$C$4)+X60*INDEX(Cost_Drug_Y2,$I119,$C$4)+X74*INDEX(Cost_Drug_Y3,$I119,$C$4)+X88*INDEX(Cost_Drug_Y4,$I119,$C$4)+X102*INDEX(Cost_Drug_Y5,$I119,$C$4),0)</f>
        <v>0</v>
      </c>
      <c r="Y119" s="28"/>
      <c r="Z119" t="str">
        <f>IF(Namedrug7="","Drug 7",Namedrug7)</f>
        <v>Drug 7</v>
      </c>
      <c r="AA119" s="30">
        <f t="shared" si="50"/>
        <v>0</v>
      </c>
      <c r="AB119" s="30">
        <f t="shared" si="50"/>
        <v>0</v>
      </c>
      <c r="AC119" s="30">
        <f t="shared" si="49"/>
        <v>0</v>
      </c>
      <c r="AD119" s="30">
        <f t="shared" si="49"/>
        <v>0</v>
      </c>
      <c r="AE119" s="30">
        <f t="shared" si="49"/>
        <v>0</v>
      </c>
      <c r="AF119" s="30">
        <f t="shared" si="49"/>
        <v>0</v>
      </c>
    </row>
    <row r="120" spans="9:32" x14ac:dyDescent="0.35">
      <c r="I120">
        <v>10</v>
      </c>
      <c r="J120" t="str">
        <f>IF(Namedrug8="","Drug 8",Namedrug8)</f>
        <v>Drug 8</v>
      </c>
      <c r="K120" s="38" cm="1">
        <f t="array" ref="K120">IF(Include_Drug_Costs="Yes",
K47*INDEX(Cost_Drug_Y1,$I120,$C$4)+
K61*INDEX(Cost_Drug_Y2,$I120,$C$4)+
K75*INDEX(Cost_Drug_Y3,$I120,$C$4)+
K89*INDEX(Cost_Drug_Y4,$I120,$C$4)+
K103*INDEX(Cost_Drug_Y5,$I120,$C$4),0)</f>
        <v>0</v>
      </c>
      <c r="L120" s="38" cm="1">
        <f t="array" ref="L120">IF(Include_Drug_Costs="Yes",L47*INDEX(Cost_Drug_Y1,$I120,$C$4)+L61*INDEX(Cost_Drug_Y2,$I120,$C$4)+L75*INDEX(Cost_Drug_Y3,$I120,$C$4)+L89*INDEX(Cost_Drug_Y4,$I120,$C$4)+L103*INDEX(Cost_Drug_Y5,$I120,$C$4),0)</f>
        <v>0</v>
      </c>
      <c r="M120" s="38" cm="1">
        <f t="array" ref="M120">IF(Include_Drug_Costs="Yes",M47*INDEX(Cost_Drug_Y1,$I120,$C$4)+M61*INDEX(Cost_Drug_Y2,$I120,$C$4)+M75*INDEX(Cost_Drug_Y3,$I120,$C$4)+M89*INDEX(Cost_Drug_Y4,$I120,$C$4)+M103*INDEX(Cost_Drug_Y5,$I120,$C$4),0)</f>
        <v>0</v>
      </c>
      <c r="N120" s="38" cm="1">
        <f t="array" ref="N120">IF(Include_Drug_Costs="Yes",N47*INDEX(Cost_Drug_Y1,$I120,$C$4)+N61*INDEX(Cost_Drug_Y2,$I120,$C$4)+N75*INDEX(Cost_Drug_Y3,$I120,$C$4)+N89*INDEX(Cost_Drug_Y4,$I120,$C$4)+N103*INDEX(Cost_Drug_Y5,$I120,$C$4),0)</f>
        <v>0</v>
      </c>
      <c r="O120" s="38" cm="1">
        <f t="array" ref="O120">IF(Include_Drug_Costs="Yes",O47*INDEX(Cost_Drug_Y1,$I120,$C$4)+O61*INDEX(Cost_Drug_Y2,$I120,$C$4)+O75*INDEX(Cost_Drug_Y3,$I120,$C$4)+O89*INDEX(Cost_Drug_Y4,$I120,$C$4)+O103*INDEX(Cost_Drug_Y5,$I120,$C$4),0)</f>
        <v>0</v>
      </c>
      <c r="P120" s="38" cm="1">
        <f t="array" ref="P120">IF(Include_Drug_Costs="Yes",P47*INDEX(Cost_Drug_Y1,$I120,$C$4)+P61*INDEX(Cost_Drug_Y2,$I120,$C$4)+P75*INDEX(Cost_Drug_Y3,$I120,$C$4)+P89*INDEX(Cost_Drug_Y4,$I120,$C$4)+P103*INDEX(Cost_Drug_Y5,$I120,$C$4),0)</f>
        <v>0</v>
      </c>
      <c r="R120" t="str">
        <f>IF(Namedrug8="","Drug 8",Namedrug8)</f>
        <v>Drug 8</v>
      </c>
      <c r="S120" s="38" cm="1">
        <f t="array" ref="S120">IF(Include_Drug_Costs="Yes",
S47*INDEX(Cost_Drug_Y1,$I120,$C$4)+
S61*INDEX(Cost_Drug_Y2,$I120,$C$4)+
S75*INDEX(Cost_Drug_Y3,$I120,$C$4)+
S89*INDEX(Cost_Drug_Y4,$I120,$C$4)+
S103*INDEX(Cost_Drug_Y5,$I120,$C$4),0)</f>
        <v>0</v>
      </c>
      <c r="T120" s="38" cm="1">
        <f t="array" ref="T120">IF(Include_Drug_Costs="Yes",T47*INDEX(Cost_Drug_Y1,$I120,$C$4)+T61*INDEX(Cost_Drug_Y2,$I120,$C$4)+T75*INDEX(Cost_Drug_Y3,$I120,$C$4)+T89*INDEX(Cost_Drug_Y4,$I120,$C$4)+T103*INDEX(Cost_Drug_Y5,$I120,$C$4),0)</f>
        <v>0</v>
      </c>
      <c r="U120" s="38" cm="1">
        <f t="array" ref="U120">IF(Include_Drug_Costs="Yes",U47*INDEX(Cost_Drug_Y1,$I120,$C$4)+U61*INDEX(Cost_Drug_Y2,$I120,$C$4)+U75*INDEX(Cost_Drug_Y3,$I120,$C$4)+U89*INDEX(Cost_Drug_Y4,$I120,$C$4)+U103*INDEX(Cost_Drug_Y5,$I120,$C$4),0)</f>
        <v>0</v>
      </c>
      <c r="V120" s="38" cm="1">
        <f t="array" ref="V120">IF(Include_Drug_Costs="Yes",V47*INDEX(Cost_Drug_Y1,$I120,$C$4)+V61*INDEX(Cost_Drug_Y2,$I120,$C$4)+V75*INDEX(Cost_Drug_Y3,$I120,$C$4)+V89*INDEX(Cost_Drug_Y4,$I120,$C$4)+V103*INDEX(Cost_Drug_Y5,$I120,$C$4),0)</f>
        <v>0</v>
      </c>
      <c r="W120" s="38" cm="1">
        <f t="array" ref="W120">IF(Include_Drug_Costs="Yes",W47*INDEX(Cost_Drug_Y1,$I120,$C$4)+W61*INDEX(Cost_Drug_Y2,$I120,$C$4)+W75*INDEX(Cost_Drug_Y3,$I120,$C$4)+W89*INDEX(Cost_Drug_Y4,$I120,$C$4)+W103*INDEX(Cost_Drug_Y5,$I120,$C$4),0)</f>
        <v>0</v>
      </c>
      <c r="X120" s="38" cm="1">
        <f t="array" ref="X120">IF(Include_Drug_Costs="Yes",X47*INDEX(Cost_Drug_Y1,$I120,$C$4)+X61*INDEX(Cost_Drug_Y2,$I120,$C$4)+X75*INDEX(Cost_Drug_Y3,$I120,$C$4)+X89*INDEX(Cost_Drug_Y4,$I120,$C$4)+X103*INDEX(Cost_Drug_Y5,$I120,$C$4),0)</f>
        <v>0</v>
      </c>
      <c r="Y120" s="28"/>
      <c r="Z120" t="str">
        <f>IF(Namedrug8="","Drug 8",Namedrug8)</f>
        <v>Drug 8</v>
      </c>
      <c r="AA120" s="30">
        <f t="shared" si="50"/>
        <v>0</v>
      </c>
      <c r="AB120" s="30">
        <f t="shared" si="50"/>
        <v>0</v>
      </c>
      <c r="AC120" s="30">
        <f t="shared" si="49"/>
        <v>0</v>
      </c>
      <c r="AD120" s="30">
        <f t="shared" si="49"/>
        <v>0</v>
      </c>
      <c r="AE120" s="30">
        <f t="shared" si="49"/>
        <v>0</v>
      </c>
      <c r="AF120" s="30">
        <f t="shared" si="49"/>
        <v>0</v>
      </c>
    </row>
    <row r="121" spans="9:32" x14ac:dyDescent="0.35">
      <c r="I121">
        <v>11</v>
      </c>
      <c r="J121" t="str">
        <f>IF(Namedrug9="","Drug 9",Namedrug9)</f>
        <v>Drug 9</v>
      </c>
      <c r="K121" s="38" cm="1">
        <f t="array" ref="K121">IF(Include_Drug_Costs="Yes",
K48*INDEX(Cost_Drug_Y1,$I121,$C$4)+
K62*INDEX(Cost_Drug_Y2,$I121,$C$4)+
K76*INDEX(Cost_Drug_Y3,$I121,$C$4)+
K90*INDEX(Cost_Drug_Y4,$I121,$C$4)+
K104*INDEX(Cost_Drug_Y5,$I121,$C$4),0)</f>
        <v>0</v>
      </c>
      <c r="L121" s="38" cm="1">
        <f t="array" ref="L121">IF(Include_Drug_Costs="Yes",L48*INDEX(Cost_Drug_Y1,$I121,$C$4)+L62*INDEX(Cost_Drug_Y2,$I121,$C$4)+L76*INDEX(Cost_Drug_Y3,$I121,$C$4)+L90*INDEX(Cost_Drug_Y4,$I121,$C$4)+L104*INDEX(Cost_Drug_Y5,$I121,$C$4),0)</f>
        <v>0</v>
      </c>
      <c r="M121" s="38" cm="1">
        <f t="array" ref="M121">IF(Include_Drug_Costs="Yes",M48*INDEX(Cost_Drug_Y1,$I121,$C$4)+M62*INDEX(Cost_Drug_Y2,$I121,$C$4)+M76*INDEX(Cost_Drug_Y3,$I121,$C$4)+M90*INDEX(Cost_Drug_Y4,$I121,$C$4)+M104*INDEX(Cost_Drug_Y5,$I121,$C$4),0)</f>
        <v>0</v>
      </c>
      <c r="N121" s="38" cm="1">
        <f t="array" ref="N121">IF(Include_Drug_Costs="Yes",N48*INDEX(Cost_Drug_Y1,$I121,$C$4)+N62*INDEX(Cost_Drug_Y2,$I121,$C$4)+N76*INDEX(Cost_Drug_Y3,$I121,$C$4)+N90*INDEX(Cost_Drug_Y4,$I121,$C$4)+N104*INDEX(Cost_Drug_Y5,$I121,$C$4),0)</f>
        <v>0</v>
      </c>
      <c r="O121" s="38" cm="1">
        <f t="array" ref="O121">IF(Include_Drug_Costs="Yes",O48*INDEX(Cost_Drug_Y1,$I121,$C$4)+O62*INDEX(Cost_Drug_Y2,$I121,$C$4)+O76*INDEX(Cost_Drug_Y3,$I121,$C$4)+O90*INDEX(Cost_Drug_Y4,$I121,$C$4)+O104*INDEX(Cost_Drug_Y5,$I121,$C$4),0)</f>
        <v>0</v>
      </c>
      <c r="P121" s="38" cm="1">
        <f t="array" ref="P121">IF(Include_Drug_Costs="Yes",P48*INDEX(Cost_Drug_Y1,$I121,$C$4)+P62*INDEX(Cost_Drug_Y2,$I121,$C$4)+P76*INDEX(Cost_Drug_Y3,$I121,$C$4)+P90*INDEX(Cost_Drug_Y4,$I121,$C$4)+P104*INDEX(Cost_Drug_Y5,$I121,$C$4),0)</f>
        <v>0</v>
      </c>
      <c r="R121" t="str">
        <f>IF(Namedrug9="","Drug 9",Namedrug9)</f>
        <v>Drug 9</v>
      </c>
      <c r="S121" s="38" cm="1">
        <f t="array" ref="S121">IF(Include_Drug_Costs="Yes",
S48*INDEX(Cost_Drug_Y1,$I121,$C$4)+
S62*INDEX(Cost_Drug_Y2,$I121,$C$4)+
S76*INDEX(Cost_Drug_Y3,$I121,$C$4)+
S90*INDEX(Cost_Drug_Y4,$I121,$C$4)+
S104*INDEX(Cost_Drug_Y5,$I121,$C$4),0)</f>
        <v>0</v>
      </c>
      <c r="T121" s="38" cm="1">
        <f t="array" ref="T121">IF(Include_Drug_Costs="Yes",T48*INDEX(Cost_Drug_Y1,$I121,$C$4)+T62*INDEX(Cost_Drug_Y2,$I121,$C$4)+T76*INDEX(Cost_Drug_Y3,$I121,$C$4)+T90*INDEX(Cost_Drug_Y4,$I121,$C$4)+T104*INDEX(Cost_Drug_Y5,$I121,$C$4),0)</f>
        <v>0</v>
      </c>
      <c r="U121" s="38" cm="1">
        <f t="array" ref="U121">IF(Include_Drug_Costs="Yes",U48*INDEX(Cost_Drug_Y1,$I121,$C$4)+U62*INDEX(Cost_Drug_Y2,$I121,$C$4)+U76*INDEX(Cost_Drug_Y3,$I121,$C$4)+U90*INDEX(Cost_Drug_Y4,$I121,$C$4)+U104*INDEX(Cost_Drug_Y5,$I121,$C$4),0)</f>
        <v>0</v>
      </c>
      <c r="V121" s="38" cm="1">
        <f t="array" ref="V121">IF(Include_Drug_Costs="Yes",V48*INDEX(Cost_Drug_Y1,$I121,$C$4)+V62*INDEX(Cost_Drug_Y2,$I121,$C$4)+V76*INDEX(Cost_Drug_Y3,$I121,$C$4)+V90*INDEX(Cost_Drug_Y4,$I121,$C$4)+V104*INDEX(Cost_Drug_Y5,$I121,$C$4),0)</f>
        <v>0</v>
      </c>
      <c r="W121" s="38" cm="1">
        <f t="array" ref="W121">IF(Include_Drug_Costs="Yes",W48*INDEX(Cost_Drug_Y1,$I121,$C$4)+W62*INDEX(Cost_Drug_Y2,$I121,$C$4)+W76*INDEX(Cost_Drug_Y3,$I121,$C$4)+W90*INDEX(Cost_Drug_Y4,$I121,$C$4)+W104*INDEX(Cost_Drug_Y5,$I121,$C$4),0)</f>
        <v>0</v>
      </c>
      <c r="X121" s="38" cm="1">
        <f t="array" ref="X121">IF(Include_Drug_Costs="Yes",X48*INDEX(Cost_Drug_Y1,$I121,$C$4)+X62*INDEX(Cost_Drug_Y2,$I121,$C$4)+X76*INDEX(Cost_Drug_Y3,$I121,$C$4)+X90*INDEX(Cost_Drug_Y4,$I121,$C$4)+X104*INDEX(Cost_Drug_Y5,$I121,$C$4),0)</f>
        <v>0</v>
      </c>
      <c r="Y121" s="3"/>
      <c r="Z121" t="str">
        <f>IF(Namedrug9="","Drug 9",Namedrug9)</f>
        <v>Drug 9</v>
      </c>
      <c r="AA121" s="30">
        <f t="shared" si="50"/>
        <v>0</v>
      </c>
      <c r="AB121" s="30">
        <f t="shared" si="50"/>
        <v>0</v>
      </c>
      <c r="AC121" s="30">
        <f t="shared" si="49"/>
        <v>0</v>
      </c>
      <c r="AD121" s="30">
        <f t="shared" si="49"/>
        <v>0</v>
      </c>
      <c r="AE121" s="30">
        <f t="shared" si="49"/>
        <v>0</v>
      </c>
      <c r="AF121" s="30">
        <f t="shared" si="49"/>
        <v>0</v>
      </c>
    </row>
    <row r="122" spans="9:32" x14ac:dyDescent="0.35">
      <c r="I122">
        <v>12</v>
      </c>
      <c r="J122" t="str">
        <f>IF(Namedrug10="","Drug 10",Namedrug10)</f>
        <v>Drug 10</v>
      </c>
      <c r="K122" s="38" cm="1">
        <f t="array" ref="K122">IF(Include_Drug_Costs="Yes",
K49*INDEX(Cost_Drug_Y1,$I122,$C$4)+
K63*INDEX(Cost_Drug_Y2,$I122,$C$4)+
K77*INDEX(Cost_Drug_Y3,$I122,$C$4)+
K91*INDEX(Cost_Drug_Y4,$I122,$C$4)+
K105*INDEX(Cost_Drug_Y5,$I122,$C$4),0)</f>
        <v>0</v>
      </c>
      <c r="L122" s="38" cm="1">
        <f t="array" ref="L122">IF(Include_Drug_Costs="Yes",L49*INDEX(Cost_Drug_Y1,$I122,$C$4)+L63*INDEX(Cost_Drug_Y2,$I122,$C$4)+L77*INDEX(Cost_Drug_Y3,$I122,$C$4)+L91*INDEX(Cost_Drug_Y4,$I122,$C$4)+L105*INDEX(Cost_Drug_Y5,$I122,$C$4),0)</f>
        <v>0</v>
      </c>
      <c r="M122" s="38" cm="1">
        <f t="array" ref="M122">IF(Include_Drug_Costs="Yes",M49*INDEX(Cost_Drug_Y1,$I122,$C$4)+M63*INDEX(Cost_Drug_Y2,$I122,$C$4)+M77*INDEX(Cost_Drug_Y3,$I122,$C$4)+M91*INDEX(Cost_Drug_Y4,$I122,$C$4)+M105*INDEX(Cost_Drug_Y5,$I122,$C$4),0)</f>
        <v>0</v>
      </c>
      <c r="N122" s="38" cm="1">
        <f t="array" ref="N122">IF(Include_Drug_Costs="Yes",N49*INDEX(Cost_Drug_Y1,$I122,$C$4)+N63*INDEX(Cost_Drug_Y2,$I122,$C$4)+N77*INDEX(Cost_Drug_Y3,$I122,$C$4)+N91*INDEX(Cost_Drug_Y4,$I122,$C$4)+N105*INDEX(Cost_Drug_Y5,$I122,$C$4),0)</f>
        <v>0</v>
      </c>
      <c r="O122" s="38" cm="1">
        <f t="array" ref="O122">IF(Include_Drug_Costs="Yes",O49*INDEX(Cost_Drug_Y1,$I122,$C$4)+O63*INDEX(Cost_Drug_Y2,$I122,$C$4)+O77*INDEX(Cost_Drug_Y3,$I122,$C$4)+O91*INDEX(Cost_Drug_Y4,$I122,$C$4)+O105*INDEX(Cost_Drug_Y5,$I122,$C$4),0)</f>
        <v>0</v>
      </c>
      <c r="P122" s="38" cm="1">
        <f t="array" ref="P122">IF(Include_Drug_Costs="Yes",P49*INDEX(Cost_Drug_Y1,$I122,$C$4)+P63*INDEX(Cost_Drug_Y2,$I122,$C$4)+P77*INDEX(Cost_Drug_Y3,$I122,$C$4)+P91*INDEX(Cost_Drug_Y4,$I122,$C$4)+P105*INDEX(Cost_Drug_Y5,$I122,$C$4),0)</f>
        <v>0</v>
      </c>
      <c r="R122" t="str">
        <f>IF(Namedrug10="","Drug 10",Namedrug10)</f>
        <v>Drug 10</v>
      </c>
      <c r="S122" s="38" cm="1">
        <f t="array" ref="S122">IF(Include_Drug_Costs="Yes",
S49*INDEX(Cost_Drug_Y1,$I122,$C$4)+
S63*INDEX(Cost_Drug_Y2,$I122,$C$4)+
S77*INDEX(Cost_Drug_Y3,$I122,$C$4)+
S91*INDEX(Cost_Drug_Y4,$I122,$C$4)+
S105*INDEX(Cost_Drug_Y5,$I122,$C$4),0)</f>
        <v>0</v>
      </c>
      <c r="T122" s="38" cm="1">
        <f t="array" ref="T122">IF(Include_Drug_Costs="Yes",T49*INDEX(Cost_Drug_Y1,$I122,$C$4)+T63*INDEX(Cost_Drug_Y2,$I122,$C$4)+T77*INDEX(Cost_Drug_Y3,$I122,$C$4)+T91*INDEX(Cost_Drug_Y4,$I122,$C$4)+T105*INDEX(Cost_Drug_Y5,$I122,$C$4),0)</f>
        <v>0</v>
      </c>
      <c r="U122" s="38" cm="1">
        <f t="array" ref="U122">IF(Include_Drug_Costs="Yes",U49*INDEX(Cost_Drug_Y1,$I122,$C$4)+U63*INDEX(Cost_Drug_Y2,$I122,$C$4)+U77*INDEX(Cost_Drug_Y3,$I122,$C$4)+U91*INDEX(Cost_Drug_Y4,$I122,$C$4)+U105*INDEX(Cost_Drug_Y5,$I122,$C$4),0)</f>
        <v>0</v>
      </c>
      <c r="V122" s="38" cm="1">
        <f t="array" ref="V122">IF(Include_Drug_Costs="Yes",V49*INDEX(Cost_Drug_Y1,$I122,$C$4)+V63*INDEX(Cost_Drug_Y2,$I122,$C$4)+V77*INDEX(Cost_Drug_Y3,$I122,$C$4)+V91*INDEX(Cost_Drug_Y4,$I122,$C$4)+V105*INDEX(Cost_Drug_Y5,$I122,$C$4),0)</f>
        <v>0</v>
      </c>
      <c r="W122" s="38" cm="1">
        <f t="array" ref="W122">IF(Include_Drug_Costs="Yes",W49*INDEX(Cost_Drug_Y1,$I122,$C$4)+W63*INDEX(Cost_Drug_Y2,$I122,$C$4)+W77*INDEX(Cost_Drug_Y3,$I122,$C$4)+W91*INDEX(Cost_Drug_Y4,$I122,$C$4)+W105*INDEX(Cost_Drug_Y5,$I122,$C$4),0)</f>
        <v>0</v>
      </c>
      <c r="X122" s="38" cm="1">
        <f t="array" ref="X122">IF(Include_Drug_Costs="Yes",X49*INDEX(Cost_Drug_Y1,$I122,$C$4)+X63*INDEX(Cost_Drug_Y2,$I122,$C$4)+X77*INDEX(Cost_Drug_Y3,$I122,$C$4)+X91*INDEX(Cost_Drug_Y4,$I122,$C$4)+X105*INDEX(Cost_Drug_Y5,$I122,$C$4),0)</f>
        <v>0</v>
      </c>
      <c r="Y122" s="28"/>
      <c r="Z122" t="str">
        <f>IF(Namedrug10="","Drug 10",Namedrug10)</f>
        <v>Drug 10</v>
      </c>
      <c r="AA122" s="30">
        <f t="shared" si="50"/>
        <v>0</v>
      </c>
      <c r="AB122" s="30">
        <f t="shared" si="50"/>
        <v>0</v>
      </c>
      <c r="AC122" s="30">
        <f t="shared" si="49"/>
        <v>0</v>
      </c>
      <c r="AD122" s="30">
        <f t="shared" si="49"/>
        <v>0</v>
      </c>
      <c r="AE122" s="30">
        <f t="shared" si="49"/>
        <v>0</v>
      </c>
      <c r="AF122" s="30">
        <f t="shared" si="49"/>
        <v>0</v>
      </c>
    </row>
    <row r="123" spans="9:32" x14ac:dyDescent="0.35">
      <c r="J123" s="1" t="s">
        <v>74</v>
      </c>
      <c r="K123" s="39">
        <f>SUM(K111:K122)</f>
        <v>0</v>
      </c>
      <c r="L123" s="39">
        <f t="shared" ref="L123:P123" si="51">SUM(L111:L122)</f>
        <v>0</v>
      </c>
      <c r="M123" s="39">
        <f t="shared" si="51"/>
        <v>0</v>
      </c>
      <c r="N123" s="39">
        <f t="shared" si="51"/>
        <v>0</v>
      </c>
      <c r="O123" s="39">
        <f t="shared" si="51"/>
        <v>0</v>
      </c>
      <c r="P123" s="39">
        <f t="shared" si="51"/>
        <v>0</v>
      </c>
      <c r="R123" s="1" t="s">
        <v>74</v>
      </c>
      <c r="S123" s="39">
        <f>SUM(S111:S122)</f>
        <v>0</v>
      </c>
      <c r="T123" s="39">
        <f t="shared" ref="T123:X123" si="52">SUM(T111:T122)</f>
        <v>0</v>
      </c>
      <c r="U123" s="32">
        <f t="shared" si="52"/>
        <v>0</v>
      </c>
      <c r="V123" s="32">
        <f t="shared" si="52"/>
        <v>0</v>
      </c>
      <c r="W123" s="32">
        <f t="shared" si="52"/>
        <v>0</v>
      </c>
      <c r="X123" s="32">
        <f t="shared" si="52"/>
        <v>0</v>
      </c>
      <c r="Y123" s="32"/>
      <c r="Z123" s="1" t="s">
        <v>74</v>
      </c>
      <c r="AA123" s="32">
        <f>SUM(AA111:AA122)</f>
        <v>0</v>
      </c>
      <c r="AB123" s="32">
        <f t="shared" ref="AB123:AE123" si="53">SUM(AB111:AB122)</f>
        <v>0</v>
      </c>
      <c r="AC123" s="32">
        <f t="shared" si="53"/>
        <v>0</v>
      </c>
      <c r="AD123" s="32">
        <f t="shared" si="53"/>
        <v>0</v>
      </c>
      <c r="AE123" s="32">
        <f t="shared" si="53"/>
        <v>0</v>
      </c>
      <c r="AF123" s="32">
        <f>SUM(AF111:AF122)</f>
        <v>0</v>
      </c>
    </row>
    <row r="124" spans="9:32" x14ac:dyDescent="0.35">
      <c r="J124" s="1"/>
      <c r="K124" s="39"/>
      <c r="L124" s="39"/>
      <c r="M124" s="39"/>
      <c r="N124" s="39"/>
      <c r="O124" s="39"/>
      <c r="P124" s="39"/>
      <c r="R124" s="1"/>
      <c r="S124" s="39"/>
      <c r="T124" s="39"/>
      <c r="U124" s="32"/>
      <c r="V124" s="32"/>
      <c r="W124" s="32"/>
      <c r="X124" s="32"/>
      <c r="Y124" s="32"/>
      <c r="Z124" s="1"/>
      <c r="AA124" s="32"/>
      <c r="AB124" s="32"/>
      <c r="AC124" s="32"/>
      <c r="AD124" s="32"/>
      <c r="AE124" s="32"/>
      <c r="AF124" s="32"/>
    </row>
    <row r="125" spans="9:32" x14ac:dyDescent="0.35">
      <c r="K125" s="1" t="s">
        <v>265</v>
      </c>
      <c r="L125" s="1"/>
      <c r="M125" s="1"/>
      <c r="N125" s="1"/>
      <c r="O125" s="1"/>
      <c r="P125" s="1"/>
      <c r="Q125" s="1"/>
      <c r="R125" s="1"/>
      <c r="S125" s="1" t="s">
        <v>265</v>
      </c>
      <c r="T125" s="1"/>
      <c r="U125" s="1"/>
      <c r="V125" s="1"/>
      <c r="W125" s="1"/>
      <c r="X125" s="1"/>
      <c r="Y125" s="1"/>
      <c r="Z125" s="1"/>
      <c r="AA125" s="1" t="s">
        <v>265</v>
      </c>
      <c r="AB125" s="1"/>
      <c r="AC125" s="1"/>
      <c r="AD125" s="1"/>
      <c r="AE125" s="1"/>
      <c r="AF125" s="1"/>
    </row>
    <row r="126" spans="9:32" x14ac:dyDescent="0.35">
      <c r="K126" s="1">
        <v>1</v>
      </c>
      <c r="L126" s="1">
        <v>1</v>
      </c>
      <c r="M126" s="1">
        <v>1</v>
      </c>
      <c r="N126" s="1">
        <v>1</v>
      </c>
      <c r="O126" s="1">
        <v>1</v>
      </c>
      <c r="P126" s="1">
        <v>1</v>
      </c>
      <c r="Q126" s="1"/>
      <c r="R126" s="1"/>
      <c r="S126" s="1">
        <v>1</v>
      </c>
      <c r="T126" s="1">
        <v>1</v>
      </c>
      <c r="U126" s="1">
        <v>1</v>
      </c>
      <c r="V126" s="1">
        <v>1</v>
      </c>
      <c r="W126" s="1">
        <v>1</v>
      </c>
      <c r="X126" s="1">
        <v>1</v>
      </c>
      <c r="Y126" s="1"/>
      <c r="Z126" s="1"/>
      <c r="AA126" s="1"/>
      <c r="AB126" s="1"/>
      <c r="AC126" s="1"/>
      <c r="AD126" s="1"/>
      <c r="AE126" s="1"/>
      <c r="AF126" s="1"/>
    </row>
    <row r="127" spans="9:32" x14ac:dyDescent="0.35">
      <c r="K127" s="1" t="s">
        <v>105</v>
      </c>
      <c r="L127" s="1" t="s">
        <v>106</v>
      </c>
      <c r="M127" s="1" t="s">
        <v>107</v>
      </c>
      <c r="N127" s="1" t="s">
        <v>108</v>
      </c>
      <c r="O127" s="1" t="s">
        <v>109</v>
      </c>
      <c r="P127" s="1" t="s">
        <v>110</v>
      </c>
      <c r="Q127" s="1"/>
      <c r="R127" s="1"/>
      <c r="S127" s="1" t="s">
        <v>105</v>
      </c>
      <c r="T127" s="1" t="s">
        <v>106</v>
      </c>
      <c r="U127" s="1" t="s">
        <v>107</v>
      </c>
      <c r="V127" s="1" t="s">
        <v>108</v>
      </c>
      <c r="W127" s="1" t="s">
        <v>109</v>
      </c>
      <c r="X127" s="1" t="s">
        <v>110</v>
      </c>
      <c r="Y127" s="1"/>
      <c r="Z127" s="1"/>
      <c r="AA127" s="1" t="s">
        <v>105</v>
      </c>
      <c r="AB127" s="1" t="s">
        <v>106</v>
      </c>
      <c r="AC127" s="1" t="s">
        <v>107</v>
      </c>
      <c r="AD127" s="1" t="s">
        <v>108</v>
      </c>
      <c r="AE127" s="1" t="s">
        <v>109</v>
      </c>
      <c r="AF127" s="1" t="s">
        <v>110</v>
      </c>
    </row>
    <row r="128" spans="9:32" x14ac:dyDescent="0.35">
      <c r="I128">
        <v>1</v>
      </c>
      <c r="J128" t="str">
        <f>IF(Name_DUR="","Drug Under Review",Name_DUR)</f>
        <v>Drug Under Review</v>
      </c>
      <c r="K128" s="40" cm="1">
        <f t="array" ref="K128">IF(Include_Sub_Costs="Yes",
K23*INDEX(Cost_Sub_Therapy_Y1,$I128,$C$4),0)</f>
        <v>0</v>
      </c>
      <c r="L128" s="40" cm="1">
        <f t="array" ref="L128">IF(Include_Sub_Costs="Yes",
L23*INDEX(Cost_Sub_Therapy_Y1,$I128,$C$4),0)</f>
        <v>0</v>
      </c>
      <c r="M128" s="40" cm="1">
        <f t="array" ref="M128">IF(Include_Sub_Costs="Yes",
M23*INDEX(Cost_Sub_Therapy_Y1,$I128,$C$4),0)</f>
        <v>0</v>
      </c>
      <c r="N128" s="40" cm="1">
        <f t="array" ref="N128">IF(Include_Sub_Costs="Yes",
N23*INDEX(Cost_Sub_Therapy_Y1,$I128,$C$4),0)</f>
        <v>0</v>
      </c>
      <c r="O128" s="40" cm="1">
        <f t="array" ref="O128">IF(Include_Sub_Costs="Yes",
O23*INDEX(Cost_Sub_Therapy_Y1,$I128,$C$4),0)</f>
        <v>0</v>
      </c>
      <c r="P128" s="40" cm="1">
        <f t="array" ref="P128">IF(Include_Sub_Costs="Yes",
P23*INDEX(Cost_Sub_Therapy_Y1,$I128,$C$4),0)</f>
        <v>0</v>
      </c>
      <c r="Q128" s="33"/>
      <c r="R128" t="str">
        <f>IF(Name_DUR="","Drug Under Review",Name_DUR)</f>
        <v>Drug Under Review</v>
      </c>
      <c r="S128" s="117" cm="1">
        <f t="array" ref="S128">IF(Include_Sub_Costs="Yes",
S23*INDEX(Cost_Sub_Therapy_Y1,$I128,$C$4),0)</f>
        <v>0</v>
      </c>
      <c r="T128" s="117" cm="1">
        <f t="array" ref="T128">IF(Include_Sub_Costs="Yes",
T23*INDEX(Cost_Sub_Therapy_Y1,$I128,$C$4),0)</f>
        <v>0</v>
      </c>
      <c r="U128" s="117" cm="1">
        <f t="array" ref="U128">IF(Include_Sub_Costs="Yes",
U23*INDEX(Cost_Sub_Therapy_Y1,$I128,$C$4),0)</f>
        <v>0</v>
      </c>
      <c r="V128" s="117" cm="1">
        <f t="array" ref="V128">IF(Include_Sub_Costs="Yes",
V23*INDEX(Cost_Sub_Therapy_Y1,$I128,$C$4),0)</f>
        <v>0</v>
      </c>
      <c r="W128" s="117" cm="1">
        <f t="array" ref="W128">IF(Include_Sub_Costs="Yes",
W23*INDEX(Cost_Sub_Therapy_Y1,$I128,$C$4),0)</f>
        <v>0</v>
      </c>
      <c r="X128" s="117" cm="1">
        <f t="array" ref="X128">IF(Include_Sub_Costs="Yes",
X23*INDEX(Cost_Sub_Therapy_Y1,$I128,$C$4),0)</f>
        <v>0</v>
      </c>
      <c r="Y128" s="28"/>
      <c r="Z128" t="str">
        <f>IF(Name_DUR="","Drug Under Review",Name_DUR)</f>
        <v>Drug Under Review</v>
      </c>
      <c r="AA128" s="28">
        <f>S128-K128</f>
        <v>0</v>
      </c>
      <c r="AB128" s="28">
        <f t="shared" ref="AB128:AF139" si="54">T128-L128</f>
        <v>0</v>
      </c>
      <c r="AC128" s="28">
        <f t="shared" si="54"/>
        <v>0</v>
      </c>
      <c r="AD128" s="28">
        <f t="shared" si="54"/>
        <v>0</v>
      </c>
      <c r="AE128" s="28">
        <f t="shared" si="54"/>
        <v>0</v>
      </c>
      <c r="AF128" s="28">
        <f>X128-P128</f>
        <v>0</v>
      </c>
    </row>
    <row r="129" spans="9:32" x14ac:dyDescent="0.35">
      <c r="I129">
        <v>2</v>
      </c>
      <c r="J129" t="s">
        <v>151</v>
      </c>
      <c r="K129" s="40" cm="1">
        <f t="array" ref="K129">IF(Include_Sub_Costs="Yes",
K24*INDEX(Cost_Sub_Therapy_Y1,$I129,$C$4),0)</f>
        <v>0</v>
      </c>
      <c r="L129" s="40" cm="1">
        <f t="array" ref="L129">IF(Include_Sub_Costs="Yes",
L24*INDEX(Cost_Sub_Therapy_Y1,$I129,$C$4),0)</f>
        <v>0</v>
      </c>
      <c r="M129" s="40" cm="1">
        <f t="array" ref="M129">IF(Include_Sub_Costs="Yes",
M24*INDEX(Cost_Sub_Therapy_Y1,$I129,$C$4),0)</f>
        <v>0</v>
      </c>
      <c r="N129" s="40" cm="1">
        <f t="array" ref="N129">IF(Include_Sub_Costs="Yes",
N24*INDEX(Cost_Sub_Therapy_Y1,$I129,$C$4),0)</f>
        <v>0</v>
      </c>
      <c r="O129" s="40" cm="1">
        <f t="array" ref="O129">IF(Include_Sub_Costs="Yes",
O24*INDEX(Cost_Sub_Therapy_Y1,$I129,$C$4),0)</f>
        <v>0</v>
      </c>
      <c r="P129" s="40" cm="1">
        <f t="array" ref="P129">IF(Include_Sub_Costs="Yes",
P24*INDEX(Cost_Sub_Therapy_Y1,$I129,$C$4),0)</f>
        <v>0</v>
      </c>
      <c r="Q129" s="33"/>
      <c r="R129" t="s">
        <v>151</v>
      </c>
      <c r="S129" s="117" cm="1">
        <f t="array" ref="S129">IF(Include_Sub_Costs="Yes",
S24*INDEX(Cost_Sub_Therapy_Y1,$I129,$C$4),0)</f>
        <v>0</v>
      </c>
      <c r="T129" s="117" cm="1">
        <f t="array" ref="T129">IF(Include_Sub_Costs="Yes",
T24*INDEX(Cost_Sub_Therapy_Y1,$I129,$C$4),0)</f>
        <v>0</v>
      </c>
      <c r="U129" s="117" cm="1">
        <f t="array" ref="U129">IF(Include_Sub_Costs="Yes",
U24*INDEX(Cost_Sub_Therapy_Y1,$I129,$C$4),0)</f>
        <v>0</v>
      </c>
      <c r="V129" s="117" cm="1">
        <f t="array" ref="V129">IF(Include_Sub_Costs="Yes",
V24*INDEX(Cost_Sub_Therapy_Y1,$I129,$C$4),0)</f>
        <v>0</v>
      </c>
      <c r="W129" s="117" cm="1">
        <f t="array" ref="W129">IF(Include_Sub_Costs="Yes",
W24*INDEX(Cost_Sub_Therapy_Y1,$I129,$C$4),0)</f>
        <v>0</v>
      </c>
      <c r="X129" s="117" cm="1">
        <f t="array" ref="X129">IF(Include_Sub_Costs="Yes",
X24*INDEX(Cost_Sub_Therapy_Y1,$I129,$C$4),0)</f>
        <v>0</v>
      </c>
      <c r="Y129" s="28"/>
      <c r="Z129" t="s">
        <v>151</v>
      </c>
      <c r="AA129" s="28">
        <f t="shared" ref="AA129:AA139" si="55">S129-K129</f>
        <v>0</v>
      </c>
      <c r="AB129" s="28">
        <f t="shared" si="54"/>
        <v>0</v>
      </c>
      <c r="AC129" s="28">
        <f t="shared" si="54"/>
        <v>0</v>
      </c>
      <c r="AD129" s="28">
        <f t="shared" si="54"/>
        <v>0</v>
      </c>
      <c r="AE129" s="28">
        <f t="shared" si="54"/>
        <v>0</v>
      </c>
      <c r="AF129" s="28">
        <f t="shared" si="54"/>
        <v>0</v>
      </c>
    </row>
    <row r="130" spans="9:32" x14ac:dyDescent="0.35">
      <c r="I130" s="37">
        <v>3</v>
      </c>
      <c r="J130" t="str">
        <f>IF(Namedrug1="","Drug 1",Namedrug1)</f>
        <v>Drug 1</v>
      </c>
      <c r="K130" s="40" cm="1">
        <f t="array" ref="K130">IF(Include_Sub_Costs="Yes",
K25*INDEX(Cost_Sub_Therapy_Y1,$I130,$C$4),0)</f>
        <v>0</v>
      </c>
      <c r="L130" s="40" cm="1">
        <f t="array" ref="L130">IF(Include_Sub_Costs="Yes",
L25*INDEX(Cost_Sub_Therapy_Y1,$I130,$C$4),0)</f>
        <v>0</v>
      </c>
      <c r="M130" s="40" cm="1">
        <f t="array" ref="M130">IF(Include_Sub_Costs="Yes",
M25*INDEX(Cost_Sub_Therapy_Y1,$I130,$C$4),0)</f>
        <v>0</v>
      </c>
      <c r="N130" s="40" cm="1">
        <f t="array" ref="N130">IF(Include_Sub_Costs="Yes",
N25*INDEX(Cost_Sub_Therapy_Y1,$I130,$C$4),0)</f>
        <v>0</v>
      </c>
      <c r="O130" s="40" cm="1">
        <f t="array" ref="O130">IF(Include_Sub_Costs="Yes",
O25*INDEX(Cost_Sub_Therapy_Y1,$I130,$C$4),0)</f>
        <v>0</v>
      </c>
      <c r="P130" s="40" cm="1">
        <f t="array" ref="P130">IF(Include_Sub_Costs="Yes",
P25*INDEX(Cost_Sub_Therapy_Y1,$I130,$C$4),0)</f>
        <v>0</v>
      </c>
      <c r="Q130" s="33"/>
      <c r="R130" t="str">
        <f>IF(Namedrug1="","Drug 1",Namedrug1)</f>
        <v>Drug 1</v>
      </c>
      <c r="S130" s="117" cm="1">
        <f t="array" ref="S130">IF(Include_Sub_Costs="Yes",
S25*INDEX(Cost_Sub_Therapy_Y1,$I130,$C$4),0)</f>
        <v>0</v>
      </c>
      <c r="T130" s="117" cm="1">
        <f t="array" ref="T130">IF(Include_Sub_Costs="Yes",
T25*INDEX(Cost_Sub_Therapy_Y1,$I130,$C$4),0)</f>
        <v>0</v>
      </c>
      <c r="U130" s="117" cm="1">
        <f t="array" ref="U130">IF(Include_Sub_Costs="Yes",
U25*INDEX(Cost_Sub_Therapy_Y1,$I130,$C$4),0)</f>
        <v>0</v>
      </c>
      <c r="V130" s="117" cm="1">
        <f t="array" ref="V130">IF(Include_Sub_Costs="Yes",
V25*INDEX(Cost_Sub_Therapy_Y1,$I130,$C$4),0)</f>
        <v>0</v>
      </c>
      <c r="W130" s="117" cm="1">
        <f t="array" ref="W130">IF(Include_Sub_Costs="Yes",
W25*INDEX(Cost_Sub_Therapy_Y1,$I130,$C$4),0)</f>
        <v>0</v>
      </c>
      <c r="X130" s="117" cm="1">
        <f t="array" ref="X130">IF(Include_Sub_Costs="Yes",
X25*INDEX(Cost_Sub_Therapy_Y1,$I130,$C$4),0)</f>
        <v>0</v>
      </c>
      <c r="Y130" s="28"/>
      <c r="Z130" t="str">
        <f>IF(Namedrug1="","Drug 1",Namedrug1)</f>
        <v>Drug 1</v>
      </c>
      <c r="AA130" s="28">
        <f t="shared" si="55"/>
        <v>0</v>
      </c>
      <c r="AB130" s="28">
        <f t="shared" si="54"/>
        <v>0</v>
      </c>
      <c r="AC130" s="28">
        <f t="shared" si="54"/>
        <v>0</v>
      </c>
      <c r="AD130" s="28">
        <f t="shared" si="54"/>
        <v>0</v>
      </c>
      <c r="AE130" s="28">
        <f t="shared" si="54"/>
        <v>0</v>
      </c>
      <c r="AF130" s="28">
        <f>X130-P130</f>
        <v>0</v>
      </c>
    </row>
    <row r="131" spans="9:32" x14ac:dyDescent="0.35">
      <c r="I131" s="37">
        <v>4</v>
      </c>
      <c r="J131" t="str">
        <f>IF(Namedrug2="","Drug 2",Namedrug2)</f>
        <v>Drug 2</v>
      </c>
      <c r="K131" s="40" cm="1">
        <f t="array" ref="K131">IF(Include_Sub_Costs="Yes",
K26*INDEX(Cost_Sub_Therapy_Y1,$I131,$C$4),0)</f>
        <v>0</v>
      </c>
      <c r="L131" s="40" cm="1">
        <f t="array" ref="L131">IF(Include_Sub_Costs="Yes",
L26*INDEX(Cost_Sub_Therapy_Y1,$I131,$C$4),0)</f>
        <v>0</v>
      </c>
      <c r="M131" s="40" cm="1">
        <f t="array" ref="M131">IF(Include_Sub_Costs="Yes",
M26*INDEX(Cost_Sub_Therapy_Y1,$I131,$C$4),0)</f>
        <v>0</v>
      </c>
      <c r="N131" s="40" cm="1">
        <f t="array" ref="N131">IF(Include_Sub_Costs="Yes",
N26*INDEX(Cost_Sub_Therapy_Y1,$I131,$C$4),0)</f>
        <v>0</v>
      </c>
      <c r="O131" s="40" cm="1">
        <f t="array" ref="O131">IF(Include_Sub_Costs="Yes",
O26*INDEX(Cost_Sub_Therapy_Y1,$I131,$C$4),0)</f>
        <v>0</v>
      </c>
      <c r="P131" s="40" cm="1">
        <f t="array" ref="P131">IF(Include_Sub_Costs="Yes",
P26*INDEX(Cost_Sub_Therapy_Y1,$I131,$C$4),0)</f>
        <v>0</v>
      </c>
      <c r="Q131" s="33"/>
      <c r="R131" t="str">
        <f>IF(Namedrug2="","Drug 2",Namedrug2)</f>
        <v>Drug 2</v>
      </c>
      <c r="S131" s="117" cm="1">
        <f t="array" ref="S131">IF(Include_Sub_Costs="Yes",
S26*INDEX(Cost_Sub_Therapy_Y1,$I131,$C$4),0)</f>
        <v>0</v>
      </c>
      <c r="T131" s="117" cm="1">
        <f t="array" ref="T131">IF(Include_Sub_Costs="Yes",
T26*INDEX(Cost_Sub_Therapy_Y1,$I131,$C$4),0)</f>
        <v>0</v>
      </c>
      <c r="U131" s="117" cm="1">
        <f t="array" ref="U131">IF(Include_Sub_Costs="Yes",
U26*INDEX(Cost_Sub_Therapy_Y1,$I131,$C$4),0)</f>
        <v>0</v>
      </c>
      <c r="V131" s="117" cm="1">
        <f t="array" ref="V131">IF(Include_Sub_Costs="Yes",
V26*INDEX(Cost_Sub_Therapy_Y1,$I131,$C$4),0)</f>
        <v>0</v>
      </c>
      <c r="W131" s="117" cm="1">
        <f t="array" ref="W131">IF(Include_Sub_Costs="Yes",
W26*INDEX(Cost_Sub_Therapy_Y1,$I131,$C$4),0)</f>
        <v>0</v>
      </c>
      <c r="X131" s="117" cm="1">
        <f t="array" ref="X131">IF(Include_Sub_Costs="Yes",
X26*INDEX(Cost_Sub_Therapy_Y1,$I131,$C$4),0)</f>
        <v>0</v>
      </c>
      <c r="Y131" s="28"/>
      <c r="Z131" t="str">
        <f>IF(Namedrug2="","Drug 2",Namedrug2)</f>
        <v>Drug 2</v>
      </c>
      <c r="AA131" s="28">
        <f t="shared" si="55"/>
        <v>0</v>
      </c>
      <c r="AB131" s="28">
        <f t="shared" si="54"/>
        <v>0</v>
      </c>
      <c r="AC131" s="28">
        <f t="shared" si="54"/>
        <v>0</v>
      </c>
      <c r="AD131" s="28">
        <f t="shared" si="54"/>
        <v>0</v>
      </c>
      <c r="AE131" s="28">
        <f t="shared" si="54"/>
        <v>0</v>
      </c>
      <c r="AF131" s="28">
        <f t="shared" si="54"/>
        <v>0</v>
      </c>
    </row>
    <row r="132" spans="9:32" x14ac:dyDescent="0.35">
      <c r="I132" s="37">
        <v>5</v>
      </c>
      <c r="J132" t="str">
        <f>IF(Namedrug3="","Drug 3",Namedrug3)</f>
        <v>Drug 3</v>
      </c>
      <c r="K132" s="40" cm="1">
        <f t="array" ref="K132">IF(Include_Sub_Costs="Yes",
K27*INDEX(Cost_Sub_Therapy_Y1,$I132,$C$4),0)</f>
        <v>0</v>
      </c>
      <c r="L132" s="40" cm="1">
        <f t="array" ref="L132">IF(Include_Sub_Costs="Yes",
L27*INDEX(Cost_Sub_Therapy_Y1,$I132,$C$4),0)</f>
        <v>0</v>
      </c>
      <c r="M132" s="40" cm="1">
        <f t="array" ref="M132">IF(Include_Sub_Costs="Yes",
M27*INDEX(Cost_Sub_Therapy_Y1,$I132,$C$4),0)</f>
        <v>0</v>
      </c>
      <c r="N132" s="40" cm="1">
        <f t="array" ref="N132">IF(Include_Sub_Costs="Yes",
N27*INDEX(Cost_Sub_Therapy_Y1,$I132,$C$4),0)</f>
        <v>0</v>
      </c>
      <c r="O132" s="40" cm="1">
        <f t="array" ref="O132">IF(Include_Sub_Costs="Yes",
O27*INDEX(Cost_Sub_Therapy_Y1,$I132,$C$4),0)</f>
        <v>0</v>
      </c>
      <c r="P132" s="40" cm="1">
        <f t="array" ref="P132">IF(Include_Sub_Costs="Yes",
P27*INDEX(Cost_Sub_Therapy_Y1,$I132,$C$4),0)</f>
        <v>0</v>
      </c>
      <c r="Q132" s="33"/>
      <c r="R132" t="str">
        <f>IF(Namedrug3="","Drug 3",Namedrug3)</f>
        <v>Drug 3</v>
      </c>
      <c r="S132" s="117" cm="1">
        <f t="array" ref="S132">IF(Include_Sub_Costs="Yes",
S27*INDEX(Cost_Sub_Therapy_Y1,$I132,$C$4),0)</f>
        <v>0</v>
      </c>
      <c r="T132" s="117" cm="1">
        <f t="array" ref="T132">IF(Include_Sub_Costs="Yes",
T27*INDEX(Cost_Sub_Therapy_Y1,$I132,$C$4),0)</f>
        <v>0</v>
      </c>
      <c r="U132" s="117" cm="1">
        <f t="array" ref="U132">IF(Include_Sub_Costs="Yes",
U27*INDEX(Cost_Sub_Therapy_Y1,$I132,$C$4),0)</f>
        <v>0</v>
      </c>
      <c r="V132" s="117" cm="1">
        <f t="array" ref="V132">IF(Include_Sub_Costs="Yes",
V27*INDEX(Cost_Sub_Therapy_Y1,$I132,$C$4),0)</f>
        <v>0</v>
      </c>
      <c r="W132" s="117" cm="1">
        <f t="array" ref="W132">IF(Include_Sub_Costs="Yes",
W27*INDEX(Cost_Sub_Therapy_Y1,$I132,$C$4),0)</f>
        <v>0</v>
      </c>
      <c r="X132" s="117" cm="1">
        <f t="array" ref="X132">IF(Include_Sub_Costs="Yes",
X27*INDEX(Cost_Sub_Therapy_Y1,$I132,$C$4),0)</f>
        <v>0</v>
      </c>
      <c r="Y132" s="28"/>
      <c r="Z132" t="str">
        <f>IF(Namedrug3="","Drug 3",Namedrug3)</f>
        <v>Drug 3</v>
      </c>
      <c r="AA132" s="28">
        <f t="shared" si="55"/>
        <v>0</v>
      </c>
      <c r="AB132" s="28">
        <f t="shared" si="54"/>
        <v>0</v>
      </c>
      <c r="AC132" s="28">
        <f t="shared" si="54"/>
        <v>0</v>
      </c>
      <c r="AD132" s="28">
        <f t="shared" si="54"/>
        <v>0</v>
      </c>
      <c r="AE132" s="28">
        <f t="shared" si="54"/>
        <v>0</v>
      </c>
      <c r="AF132" s="28">
        <f t="shared" si="54"/>
        <v>0</v>
      </c>
    </row>
    <row r="133" spans="9:32" x14ac:dyDescent="0.35">
      <c r="I133" s="37">
        <v>6</v>
      </c>
      <c r="J133" t="str">
        <f>IF(Namedrug4="","Drug 4",Namedrug4)</f>
        <v>Drug 4</v>
      </c>
      <c r="K133" s="40" cm="1">
        <f t="array" ref="K133">IF(Include_Sub_Costs="Yes",
K28*INDEX(Cost_Sub_Therapy_Y1,$I133,$C$4),0)</f>
        <v>0</v>
      </c>
      <c r="L133" s="40" cm="1">
        <f t="array" ref="L133">IF(Include_Sub_Costs="Yes",
L28*INDEX(Cost_Sub_Therapy_Y1,$I133,$C$4),0)</f>
        <v>0</v>
      </c>
      <c r="M133" s="40" cm="1">
        <f t="array" ref="M133">IF(Include_Sub_Costs="Yes",
M28*INDEX(Cost_Sub_Therapy_Y1,$I133,$C$4),0)</f>
        <v>0</v>
      </c>
      <c r="N133" s="40" cm="1">
        <f t="array" ref="N133">IF(Include_Sub_Costs="Yes",
N28*INDEX(Cost_Sub_Therapy_Y1,$I133,$C$4),0)</f>
        <v>0</v>
      </c>
      <c r="O133" s="40" cm="1">
        <f t="array" ref="O133">IF(Include_Sub_Costs="Yes",
O28*INDEX(Cost_Sub_Therapy_Y1,$I133,$C$4),0)</f>
        <v>0</v>
      </c>
      <c r="P133" s="40" cm="1">
        <f t="array" ref="P133">IF(Include_Sub_Costs="Yes",
P28*INDEX(Cost_Sub_Therapy_Y1,$I133,$C$4),0)</f>
        <v>0</v>
      </c>
      <c r="Q133" s="33"/>
      <c r="R133" t="str">
        <f>IF(Namedrug4="","Drug 4",Namedrug4)</f>
        <v>Drug 4</v>
      </c>
      <c r="S133" s="117" cm="1">
        <f t="array" ref="S133">IF(Include_Sub_Costs="Yes",
S28*INDEX(Cost_Sub_Therapy_Y1,$I133,$C$4),0)</f>
        <v>0</v>
      </c>
      <c r="T133" s="117" cm="1">
        <f t="array" ref="T133">IF(Include_Sub_Costs="Yes",
T28*INDEX(Cost_Sub_Therapy_Y1,$I133,$C$4),0)</f>
        <v>0</v>
      </c>
      <c r="U133" s="117" cm="1">
        <f t="array" ref="U133">IF(Include_Sub_Costs="Yes",
U28*INDEX(Cost_Sub_Therapy_Y1,$I133,$C$4),0)</f>
        <v>0</v>
      </c>
      <c r="V133" s="117" cm="1">
        <f t="array" ref="V133">IF(Include_Sub_Costs="Yes",
V28*INDEX(Cost_Sub_Therapy_Y1,$I133,$C$4),0)</f>
        <v>0</v>
      </c>
      <c r="W133" s="117" cm="1">
        <f t="array" ref="W133">IF(Include_Sub_Costs="Yes",
W28*INDEX(Cost_Sub_Therapy_Y1,$I133,$C$4),0)</f>
        <v>0</v>
      </c>
      <c r="X133" s="117" cm="1">
        <f t="array" ref="X133">IF(Include_Sub_Costs="Yes",
X28*INDEX(Cost_Sub_Therapy_Y1,$I133,$C$4),0)</f>
        <v>0</v>
      </c>
      <c r="Y133" s="28"/>
      <c r="Z133" t="str">
        <f>IF(Namedrug4="","Drug 4",Namedrug4)</f>
        <v>Drug 4</v>
      </c>
      <c r="AA133" s="28">
        <f t="shared" si="55"/>
        <v>0</v>
      </c>
      <c r="AB133" s="28">
        <f t="shared" si="54"/>
        <v>0</v>
      </c>
      <c r="AC133" s="28">
        <f t="shared" si="54"/>
        <v>0</v>
      </c>
      <c r="AD133" s="28">
        <f t="shared" si="54"/>
        <v>0</v>
      </c>
      <c r="AE133" s="28">
        <f t="shared" si="54"/>
        <v>0</v>
      </c>
      <c r="AF133" s="28">
        <f t="shared" si="54"/>
        <v>0</v>
      </c>
    </row>
    <row r="134" spans="9:32" x14ac:dyDescent="0.35">
      <c r="I134" s="37">
        <v>7</v>
      </c>
      <c r="J134" t="str">
        <f>IF(Namedrug5="","Drug 5",Namedrug5)</f>
        <v>Drug 5</v>
      </c>
      <c r="K134" s="40" cm="1">
        <f t="array" ref="K134">IF(Include_Sub_Costs="Yes",
K29*INDEX(Cost_Sub_Therapy_Y1,$I134,$C$4),0)</f>
        <v>0</v>
      </c>
      <c r="L134" s="40" cm="1">
        <f t="array" ref="L134">IF(Include_Sub_Costs="Yes",
L29*INDEX(Cost_Sub_Therapy_Y1,$I134,$C$4),0)</f>
        <v>0</v>
      </c>
      <c r="M134" s="40" cm="1">
        <f t="array" ref="M134">IF(Include_Sub_Costs="Yes",
M29*INDEX(Cost_Sub_Therapy_Y1,$I134,$C$4),0)</f>
        <v>0</v>
      </c>
      <c r="N134" s="40" cm="1">
        <f t="array" ref="N134">IF(Include_Sub_Costs="Yes",
N29*INDEX(Cost_Sub_Therapy_Y1,$I134,$C$4),0)</f>
        <v>0</v>
      </c>
      <c r="O134" s="40" cm="1">
        <f t="array" ref="O134">IF(Include_Sub_Costs="Yes",
O29*INDEX(Cost_Sub_Therapy_Y1,$I134,$C$4),0)</f>
        <v>0</v>
      </c>
      <c r="P134" s="40" cm="1">
        <f t="array" ref="P134">IF(Include_Sub_Costs="Yes",
P29*INDEX(Cost_Sub_Therapy_Y1,$I134,$C$4),0)</f>
        <v>0</v>
      </c>
      <c r="Q134" s="33"/>
      <c r="R134" t="str">
        <f>IF(Namedrug5="","Drug 5",Namedrug5)</f>
        <v>Drug 5</v>
      </c>
      <c r="S134" s="117" cm="1">
        <f t="array" ref="S134">IF(Include_Sub_Costs="Yes",
S29*INDEX(Cost_Sub_Therapy_Y1,$I134,$C$4),0)</f>
        <v>0</v>
      </c>
      <c r="T134" s="117" cm="1">
        <f t="array" ref="T134">IF(Include_Sub_Costs="Yes",
T29*INDEX(Cost_Sub_Therapy_Y1,$I134,$C$4),0)</f>
        <v>0</v>
      </c>
      <c r="U134" s="117" cm="1">
        <f t="array" ref="U134">IF(Include_Sub_Costs="Yes",
U29*INDEX(Cost_Sub_Therapy_Y1,$I134,$C$4),0)</f>
        <v>0</v>
      </c>
      <c r="V134" s="117" cm="1">
        <f t="array" ref="V134">IF(Include_Sub_Costs="Yes",
V29*INDEX(Cost_Sub_Therapy_Y1,$I134,$C$4),0)</f>
        <v>0</v>
      </c>
      <c r="W134" s="117" cm="1">
        <f t="array" ref="W134">IF(Include_Sub_Costs="Yes",
W29*INDEX(Cost_Sub_Therapy_Y1,$I134,$C$4),0)</f>
        <v>0</v>
      </c>
      <c r="X134" s="117" cm="1">
        <f t="array" ref="X134">IF(Include_Sub_Costs="Yes",
X29*INDEX(Cost_Sub_Therapy_Y1,$I134,$C$4),0)</f>
        <v>0</v>
      </c>
      <c r="Y134" s="28"/>
      <c r="Z134" t="str">
        <f>IF(Namedrug5="","Drug 5",Namedrug5)</f>
        <v>Drug 5</v>
      </c>
      <c r="AA134" s="28">
        <f t="shared" si="55"/>
        <v>0</v>
      </c>
      <c r="AB134" s="28">
        <f t="shared" si="54"/>
        <v>0</v>
      </c>
      <c r="AC134" s="28">
        <f t="shared" si="54"/>
        <v>0</v>
      </c>
      <c r="AD134" s="28">
        <f t="shared" si="54"/>
        <v>0</v>
      </c>
      <c r="AE134" s="28">
        <f t="shared" si="54"/>
        <v>0</v>
      </c>
      <c r="AF134" s="28">
        <f t="shared" si="54"/>
        <v>0</v>
      </c>
    </row>
    <row r="135" spans="9:32" x14ac:dyDescent="0.35">
      <c r="I135" s="37">
        <v>8</v>
      </c>
      <c r="J135" t="str">
        <f>IF(Namedrug6="","Drug 6",Namedrug6)</f>
        <v>Drug 6</v>
      </c>
      <c r="K135" s="40" cm="1">
        <f t="array" ref="K135">IF(Include_Sub_Costs="Yes",
K30*INDEX(Cost_Sub_Therapy_Y1,$I135,$C$4),0)</f>
        <v>0</v>
      </c>
      <c r="L135" s="40" cm="1">
        <f t="array" ref="L135">IF(Include_Sub_Costs="Yes",
L30*INDEX(Cost_Sub_Therapy_Y1,$I135,$C$4),0)</f>
        <v>0</v>
      </c>
      <c r="M135" s="40" cm="1">
        <f t="array" ref="M135">IF(Include_Sub_Costs="Yes",
M30*INDEX(Cost_Sub_Therapy_Y1,$I135,$C$4),0)</f>
        <v>0</v>
      </c>
      <c r="N135" s="40" cm="1">
        <f t="array" ref="N135">IF(Include_Sub_Costs="Yes",
N30*INDEX(Cost_Sub_Therapy_Y1,$I135,$C$4),0)</f>
        <v>0</v>
      </c>
      <c r="O135" s="40" cm="1">
        <f t="array" ref="O135">IF(Include_Sub_Costs="Yes",
O30*INDEX(Cost_Sub_Therapy_Y1,$I135,$C$4),0)</f>
        <v>0</v>
      </c>
      <c r="P135" s="40" cm="1">
        <f t="array" ref="P135">IF(Include_Sub_Costs="Yes",
P30*INDEX(Cost_Sub_Therapy_Y1,$I135,$C$4),0)</f>
        <v>0</v>
      </c>
      <c r="Q135" s="33"/>
      <c r="R135" t="str">
        <f>IF(Namedrug6="","Drug 6",Namedrug6)</f>
        <v>Drug 6</v>
      </c>
      <c r="S135" s="117" cm="1">
        <f t="array" ref="S135">IF(Include_Sub_Costs="Yes",
S30*INDEX(Cost_Sub_Therapy_Y1,$I135,$C$4),0)</f>
        <v>0</v>
      </c>
      <c r="T135" s="117" cm="1">
        <f t="array" ref="T135">IF(Include_Sub_Costs="Yes",
T30*INDEX(Cost_Sub_Therapy_Y1,$I135,$C$4),0)</f>
        <v>0</v>
      </c>
      <c r="U135" s="117" cm="1">
        <f t="array" ref="U135">IF(Include_Sub_Costs="Yes",
U30*INDEX(Cost_Sub_Therapy_Y1,$I135,$C$4),0)</f>
        <v>0</v>
      </c>
      <c r="V135" s="117" cm="1">
        <f t="array" ref="V135">IF(Include_Sub_Costs="Yes",
V30*INDEX(Cost_Sub_Therapy_Y1,$I135,$C$4),0)</f>
        <v>0</v>
      </c>
      <c r="W135" s="117" cm="1">
        <f t="array" ref="W135">IF(Include_Sub_Costs="Yes",
W30*INDEX(Cost_Sub_Therapy_Y1,$I135,$C$4),0)</f>
        <v>0</v>
      </c>
      <c r="X135" s="117" cm="1">
        <f t="array" ref="X135">IF(Include_Sub_Costs="Yes",
X30*INDEX(Cost_Sub_Therapy_Y1,$I135,$C$4),0)</f>
        <v>0</v>
      </c>
      <c r="Y135" s="28"/>
      <c r="Z135" t="str">
        <f>IF(Namedrug6="","Drug 6",Namedrug6)</f>
        <v>Drug 6</v>
      </c>
      <c r="AA135" s="28">
        <f t="shared" si="55"/>
        <v>0</v>
      </c>
      <c r="AB135" s="28">
        <f t="shared" si="54"/>
        <v>0</v>
      </c>
      <c r="AC135" s="28">
        <f t="shared" si="54"/>
        <v>0</v>
      </c>
      <c r="AD135" s="28">
        <f t="shared" si="54"/>
        <v>0</v>
      </c>
      <c r="AE135" s="28">
        <f t="shared" si="54"/>
        <v>0</v>
      </c>
      <c r="AF135" s="28">
        <f t="shared" si="54"/>
        <v>0</v>
      </c>
    </row>
    <row r="136" spans="9:32" x14ac:dyDescent="0.35">
      <c r="I136" s="37">
        <v>9</v>
      </c>
      <c r="J136" t="str">
        <f>IF(Namedrug7="","Drug 7",Namedrug7)</f>
        <v>Drug 7</v>
      </c>
      <c r="K136" s="40" cm="1">
        <f t="array" ref="K136">IF(Include_Sub_Costs="Yes",
K31*INDEX(Cost_Sub_Therapy_Y1,$I136,$C$4),0)</f>
        <v>0</v>
      </c>
      <c r="L136" s="40" cm="1">
        <f t="array" ref="L136">IF(Include_Sub_Costs="Yes",
L31*INDEX(Cost_Sub_Therapy_Y1,$I136,$C$4),0)</f>
        <v>0</v>
      </c>
      <c r="M136" s="40" cm="1">
        <f t="array" ref="M136">IF(Include_Sub_Costs="Yes",
M31*INDEX(Cost_Sub_Therapy_Y1,$I136,$C$4),0)</f>
        <v>0</v>
      </c>
      <c r="N136" s="40" cm="1">
        <f t="array" ref="N136">IF(Include_Sub_Costs="Yes",
N31*INDEX(Cost_Sub_Therapy_Y1,$I136,$C$4),0)</f>
        <v>0</v>
      </c>
      <c r="O136" s="40" cm="1">
        <f t="array" ref="O136">IF(Include_Sub_Costs="Yes",
O31*INDEX(Cost_Sub_Therapy_Y1,$I136,$C$4),0)</f>
        <v>0</v>
      </c>
      <c r="P136" s="40" cm="1">
        <f t="array" ref="P136">IF(Include_Sub_Costs="Yes",
P31*INDEX(Cost_Sub_Therapy_Y1,$I136,$C$4),0)</f>
        <v>0</v>
      </c>
      <c r="Q136" s="33"/>
      <c r="R136" t="str">
        <f>IF(Namedrug7="","Drug 7",Namedrug7)</f>
        <v>Drug 7</v>
      </c>
      <c r="S136" s="117" cm="1">
        <f t="array" ref="S136">IF(Include_Sub_Costs="Yes",
S31*INDEX(Cost_Sub_Therapy_Y1,$I136,$C$4),0)</f>
        <v>0</v>
      </c>
      <c r="T136" s="117" cm="1">
        <f t="array" ref="T136">IF(Include_Sub_Costs="Yes",
T31*INDEX(Cost_Sub_Therapy_Y1,$I136,$C$4),0)</f>
        <v>0</v>
      </c>
      <c r="U136" s="117" cm="1">
        <f t="array" ref="U136">IF(Include_Sub_Costs="Yes",
U31*INDEX(Cost_Sub_Therapy_Y1,$I136,$C$4),0)</f>
        <v>0</v>
      </c>
      <c r="V136" s="117" cm="1">
        <f t="array" ref="V136">IF(Include_Sub_Costs="Yes",
V31*INDEX(Cost_Sub_Therapy_Y1,$I136,$C$4),0)</f>
        <v>0</v>
      </c>
      <c r="W136" s="117" cm="1">
        <f t="array" ref="W136">IF(Include_Sub_Costs="Yes",
W31*INDEX(Cost_Sub_Therapy_Y1,$I136,$C$4),0)</f>
        <v>0</v>
      </c>
      <c r="X136" s="117" cm="1">
        <f t="array" ref="X136">IF(Include_Sub_Costs="Yes",
X31*INDEX(Cost_Sub_Therapy_Y1,$I136,$C$4),0)</f>
        <v>0</v>
      </c>
      <c r="Y136" s="28"/>
      <c r="Z136" t="str">
        <f>IF(Namedrug7="","Drug 7",Namedrug7)</f>
        <v>Drug 7</v>
      </c>
      <c r="AA136" s="28">
        <f t="shared" si="55"/>
        <v>0</v>
      </c>
      <c r="AB136" s="28">
        <f t="shared" si="54"/>
        <v>0</v>
      </c>
      <c r="AC136" s="28">
        <f t="shared" si="54"/>
        <v>0</v>
      </c>
      <c r="AD136" s="28">
        <f t="shared" si="54"/>
        <v>0</v>
      </c>
      <c r="AE136" s="28">
        <f t="shared" si="54"/>
        <v>0</v>
      </c>
      <c r="AF136" s="28">
        <f t="shared" si="54"/>
        <v>0</v>
      </c>
    </row>
    <row r="137" spans="9:32" x14ac:dyDescent="0.35">
      <c r="I137" s="37">
        <v>10</v>
      </c>
      <c r="J137" t="str">
        <f>IF(Namedrug8="","Drug 8",Namedrug8)</f>
        <v>Drug 8</v>
      </c>
      <c r="K137" s="40" cm="1">
        <f t="array" ref="K137">IF(Include_Sub_Costs="Yes",
K32*INDEX(Cost_Sub_Therapy_Y1,$I137,$C$4),0)</f>
        <v>0</v>
      </c>
      <c r="L137" s="40" cm="1">
        <f t="array" ref="L137">IF(Include_Sub_Costs="Yes",
L32*INDEX(Cost_Sub_Therapy_Y1,$I137,$C$4),0)</f>
        <v>0</v>
      </c>
      <c r="M137" s="40" cm="1">
        <f t="array" ref="M137">IF(Include_Sub_Costs="Yes",
M32*INDEX(Cost_Sub_Therapy_Y1,$I137,$C$4),0)</f>
        <v>0</v>
      </c>
      <c r="N137" s="40" cm="1">
        <f t="array" ref="N137">IF(Include_Sub_Costs="Yes",
N32*INDEX(Cost_Sub_Therapy_Y1,$I137,$C$4),0)</f>
        <v>0</v>
      </c>
      <c r="O137" s="40" cm="1">
        <f t="array" ref="O137">IF(Include_Sub_Costs="Yes",
O32*INDEX(Cost_Sub_Therapy_Y1,$I137,$C$4),0)</f>
        <v>0</v>
      </c>
      <c r="P137" s="40" cm="1">
        <f t="array" ref="P137">IF(Include_Sub_Costs="Yes",
P32*INDEX(Cost_Sub_Therapy_Y1,$I137,$C$4),0)</f>
        <v>0</v>
      </c>
      <c r="Q137" s="33"/>
      <c r="R137" t="str">
        <f>IF(Namedrug8="","Drug 8",Namedrug8)</f>
        <v>Drug 8</v>
      </c>
      <c r="S137" s="117" cm="1">
        <f t="array" ref="S137">IF(Include_Sub_Costs="Yes",
S32*INDEX(Cost_Sub_Therapy_Y1,$I137,$C$4),0)</f>
        <v>0</v>
      </c>
      <c r="T137" s="117" cm="1">
        <f t="array" ref="T137">IF(Include_Sub_Costs="Yes",
T32*INDEX(Cost_Sub_Therapy_Y1,$I137,$C$4),0)</f>
        <v>0</v>
      </c>
      <c r="U137" s="117" cm="1">
        <f t="array" ref="U137">IF(Include_Sub_Costs="Yes",
U32*INDEX(Cost_Sub_Therapy_Y1,$I137,$C$4),0)</f>
        <v>0</v>
      </c>
      <c r="V137" s="117" cm="1">
        <f t="array" ref="V137">IF(Include_Sub_Costs="Yes",
V32*INDEX(Cost_Sub_Therapy_Y1,$I137,$C$4),0)</f>
        <v>0</v>
      </c>
      <c r="W137" s="117" cm="1">
        <f t="array" ref="W137">IF(Include_Sub_Costs="Yes",
W32*INDEX(Cost_Sub_Therapy_Y1,$I137,$C$4),0)</f>
        <v>0</v>
      </c>
      <c r="X137" s="117" cm="1">
        <f t="array" ref="X137">IF(Include_Sub_Costs="Yes",
X32*INDEX(Cost_Sub_Therapy_Y1,$I137,$C$4),0)</f>
        <v>0</v>
      </c>
      <c r="Y137" s="28"/>
      <c r="Z137" t="str">
        <f>IF(Namedrug8="","Drug 8",Namedrug8)</f>
        <v>Drug 8</v>
      </c>
      <c r="AA137" s="28">
        <f t="shared" si="55"/>
        <v>0</v>
      </c>
      <c r="AB137" s="28">
        <f t="shared" si="54"/>
        <v>0</v>
      </c>
      <c r="AC137" s="28">
        <f t="shared" si="54"/>
        <v>0</v>
      </c>
      <c r="AD137" s="28">
        <f t="shared" si="54"/>
        <v>0</v>
      </c>
      <c r="AE137" s="28">
        <f t="shared" si="54"/>
        <v>0</v>
      </c>
      <c r="AF137" s="28">
        <f t="shared" si="54"/>
        <v>0</v>
      </c>
    </row>
    <row r="138" spans="9:32" x14ac:dyDescent="0.35">
      <c r="I138" s="37">
        <v>11</v>
      </c>
      <c r="J138" t="str">
        <f>IF(Namedrug9="","Drug 9",Namedrug9)</f>
        <v>Drug 9</v>
      </c>
      <c r="K138" s="40" cm="1">
        <f t="array" ref="K138">IF(Include_Sub_Costs="Yes",
K33*INDEX(Cost_Sub_Therapy_Y1,$I138,$C$4),0)</f>
        <v>0</v>
      </c>
      <c r="L138" s="40" cm="1">
        <f t="array" ref="L138">IF(Include_Sub_Costs="Yes",
L33*INDEX(Cost_Sub_Therapy_Y1,$I138,$C$4),0)</f>
        <v>0</v>
      </c>
      <c r="M138" s="40" cm="1">
        <f t="array" ref="M138">IF(Include_Sub_Costs="Yes",
M33*INDEX(Cost_Sub_Therapy_Y1,$I138,$C$4),0)</f>
        <v>0</v>
      </c>
      <c r="N138" s="40" cm="1">
        <f t="array" ref="N138">IF(Include_Sub_Costs="Yes",
N33*INDEX(Cost_Sub_Therapy_Y1,$I138,$C$4),0)</f>
        <v>0</v>
      </c>
      <c r="O138" s="40" cm="1">
        <f t="array" ref="O138">IF(Include_Sub_Costs="Yes",
O33*INDEX(Cost_Sub_Therapy_Y1,$I138,$C$4),0)</f>
        <v>0</v>
      </c>
      <c r="P138" s="40" cm="1">
        <f t="array" ref="P138">IF(Include_Sub_Costs="Yes",
P33*INDEX(Cost_Sub_Therapy_Y1,$I138,$C$4),0)</f>
        <v>0</v>
      </c>
      <c r="Q138" s="33"/>
      <c r="R138" t="str">
        <f>IF(Namedrug9="","Drug 9",Namedrug9)</f>
        <v>Drug 9</v>
      </c>
      <c r="S138" s="117" cm="1">
        <f t="array" ref="S138">IF(Include_Sub_Costs="Yes",
S33*INDEX(Cost_Sub_Therapy_Y1,$I138,$C$4),0)</f>
        <v>0</v>
      </c>
      <c r="T138" s="117" cm="1">
        <f t="array" ref="T138">IF(Include_Sub_Costs="Yes",
T33*INDEX(Cost_Sub_Therapy_Y1,$I138,$C$4),0)</f>
        <v>0</v>
      </c>
      <c r="U138" s="117" cm="1">
        <f t="array" ref="U138">IF(Include_Sub_Costs="Yes",
U33*INDEX(Cost_Sub_Therapy_Y1,$I138,$C$4),0)</f>
        <v>0</v>
      </c>
      <c r="V138" s="117" cm="1">
        <f t="array" ref="V138">IF(Include_Sub_Costs="Yes",
V33*INDEX(Cost_Sub_Therapy_Y1,$I138,$C$4),0)</f>
        <v>0</v>
      </c>
      <c r="W138" s="117" cm="1">
        <f t="array" ref="W138">IF(Include_Sub_Costs="Yes",
W33*INDEX(Cost_Sub_Therapy_Y1,$I138,$C$4),0)</f>
        <v>0</v>
      </c>
      <c r="X138" s="117" cm="1">
        <f t="array" ref="X138">IF(Include_Sub_Costs="Yes",
X33*INDEX(Cost_Sub_Therapy_Y1,$I138,$C$4),0)</f>
        <v>0</v>
      </c>
      <c r="Y138" s="28"/>
      <c r="Z138" t="str">
        <f>IF(Namedrug9="","Drug 9",Namedrug9)</f>
        <v>Drug 9</v>
      </c>
      <c r="AA138" s="28">
        <f t="shared" si="55"/>
        <v>0</v>
      </c>
      <c r="AB138" s="28">
        <f t="shared" si="54"/>
        <v>0</v>
      </c>
      <c r="AC138" s="28">
        <f t="shared" si="54"/>
        <v>0</v>
      </c>
      <c r="AD138" s="28">
        <f t="shared" si="54"/>
        <v>0</v>
      </c>
      <c r="AE138" s="28">
        <f t="shared" si="54"/>
        <v>0</v>
      </c>
      <c r="AF138" s="28">
        <f t="shared" si="54"/>
        <v>0</v>
      </c>
    </row>
    <row r="139" spans="9:32" x14ac:dyDescent="0.35">
      <c r="I139" s="37">
        <v>12</v>
      </c>
      <c r="J139" t="str">
        <f>IF(Namedrug10="","Drug 10",Namedrug10)</f>
        <v>Drug 10</v>
      </c>
      <c r="K139" s="40" cm="1">
        <f t="array" ref="K139">IF(Include_Sub_Costs="Yes",
K34*INDEX(Cost_Sub_Therapy_Y1,$I139,$C$4),0)</f>
        <v>0</v>
      </c>
      <c r="L139" s="40" cm="1">
        <f t="array" ref="L139">IF(Include_Sub_Costs="Yes",
L34*INDEX(Cost_Sub_Therapy_Y1,$I139,$C$4),0)</f>
        <v>0</v>
      </c>
      <c r="M139" s="40" cm="1">
        <f t="array" ref="M139">IF(Include_Sub_Costs="Yes",
M34*INDEX(Cost_Sub_Therapy_Y1,$I139,$C$4),0)</f>
        <v>0</v>
      </c>
      <c r="N139" s="40" cm="1">
        <f t="array" ref="N139">IF(Include_Sub_Costs="Yes",
N34*INDEX(Cost_Sub_Therapy_Y1,$I139,$C$4),0)</f>
        <v>0</v>
      </c>
      <c r="O139" s="40" cm="1">
        <f t="array" ref="O139">IF(Include_Sub_Costs="Yes",
O34*INDEX(Cost_Sub_Therapy_Y1,$I139,$C$4),0)</f>
        <v>0</v>
      </c>
      <c r="P139" s="40" cm="1">
        <f t="array" ref="P139">IF(Include_Sub_Costs="Yes",
P34*INDEX(Cost_Sub_Therapy_Y1,$I139,$C$4),0)</f>
        <v>0</v>
      </c>
      <c r="Q139" s="33"/>
      <c r="R139" t="str">
        <f>IF(Namedrug10="","Drug 10",Namedrug10)</f>
        <v>Drug 10</v>
      </c>
      <c r="S139" s="117" cm="1">
        <f t="array" ref="S139">IF(Include_Sub_Costs="Yes",
S34*INDEX(Cost_Sub_Therapy_Y1,$I139,$C$4),0)</f>
        <v>0</v>
      </c>
      <c r="T139" s="117" cm="1">
        <f t="array" ref="T139">IF(Include_Sub_Costs="Yes",
T34*INDEX(Cost_Sub_Therapy_Y1,$I139,$C$4),0)</f>
        <v>0</v>
      </c>
      <c r="U139" s="117" cm="1">
        <f t="array" ref="U139">IF(Include_Sub_Costs="Yes",
U34*INDEX(Cost_Sub_Therapy_Y1,$I139,$C$4),0)</f>
        <v>0</v>
      </c>
      <c r="V139" s="117" cm="1">
        <f t="array" ref="V139">IF(Include_Sub_Costs="Yes",
V34*INDEX(Cost_Sub_Therapy_Y1,$I139,$C$4),0)</f>
        <v>0</v>
      </c>
      <c r="W139" s="117" cm="1">
        <f t="array" ref="W139">IF(Include_Sub_Costs="Yes",
W34*INDEX(Cost_Sub_Therapy_Y1,$I139,$C$4),0)</f>
        <v>0</v>
      </c>
      <c r="X139" s="117" cm="1">
        <f t="array" ref="X139">IF(Include_Sub_Costs="Yes",
X34*INDEX(Cost_Sub_Therapy_Y1,$I139,$C$4),0)</f>
        <v>0</v>
      </c>
      <c r="Y139" s="28"/>
      <c r="Z139" t="str">
        <f>IF(Namedrug10="","Drug 10",Namedrug10)</f>
        <v>Drug 10</v>
      </c>
      <c r="AA139" s="28">
        <f t="shared" si="55"/>
        <v>0</v>
      </c>
      <c r="AB139" s="28">
        <f t="shared" si="54"/>
        <v>0</v>
      </c>
      <c r="AC139" s="28">
        <f t="shared" si="54"/>
        <v>0</v>
      </c>
      <c r="AD139" s="28">
        <f t="shared" si="54"/>
        <v>0</v>
      </c>
      <c r="AE139" s="28">
        <f t="shared" si="54"/>
        <v>0</v>
      </c>
      <c r="AF139" s="28">
        <f t="shared" si="54"/>
        <v>0</v>
      </c>
    </row>
    <row r="140" spans="9:32" x14ac:dyDescent="0.35">
      <c r="J140" s="1" t="s">
        <v>74</v>
      </c>
      <c r="K140" s="39">
        <f>SUM(K128:K139)</f>
        <v>0</v>
      </c>
      <c r="L140" s="39">
        <f t="shared" ref="L140:P140" si="56">SUM(L128:L139)</f>
        <v>0</v>
      </c>
      <c r="M140" s="39">
        <f t="shared" si="56"/>
        <v>0</v>
      </c>
      <c r="N140" s="39">
        <f t="shared" si="56"/>
        <v>0</v>
      </c>
      <c r="O140" s="39">
        <f t="shared" si="56"/>
        <v>0</v>
      </c>
      <c r="P140" s="39">
        <f t="shared" si="56"/>
        <v>0</v>
      </c>
      <c r="Q140" s="39"/>
      <c r="R140" s="1" t="s">
        <v>74</v>
      </c>
      <c r="S140" s="39">
        <f>SUM(S128:S139)</f>
        <v>0</v>
      </c>
      <c r="T140" s="39">
        <f t="shared" ref="T140:X140" si="57">SUM(T128:T139)</f>
        <v>0</v>
      </c>
      <c r="U140" s="32">
        <f t="shared" si="57"/>
        <v>0</v>
      </c>
      <c r="V140" s="32">
        <f t="shared" si="57"/>
        <v>0</v>
      </c>
      <c r="W140" s="32">
        <f t="shared" si="57"/>
        <v>0</v>
      </c>
      <c r="X140" s="32">
        <f t="shared" si="57"/>
        <v>0</v>
      </c>
      <c r="Y140" s="32"/>
      <c r="Z140" s="1" t="s">
        <v>74</v>
      </c>
      <c r="AA140" s="32">
        <f>SUM(AA128:AA139)</f>
        <v>0</v>
      </c>
      <c r="AB140" s="32">
        <f t="shared" ref="AB140:AF140" si="58">SUM(AB128:AB139)</f>
        <v>0</v>
      </c>
      <c r="AC140" s="32">
        <f t="shared" si="58"/>
        <v>0</v>
      </c>
      <c r="AD140" s="32">
        <f t="shared" si="58"/>
        <v>0</v>
      </c>
      <c r="AE140" s="32">
        <f t="shared" si="58"/>
        <v>0</v>
      </c>
      <c r="AF140" s="32">
        <f t="shared" si="58"/>
        <v>0</v>
      </c>
    </row>
    <row r="142" spans="9:32" x14ac:dyDescent="0.35">
      <c r="J142" s="1" t="s">
        <v>266</v>
      </c>
    </row>
    <row r="143" spans="9:32" x14ac:dyDescent="0.35">
      <c r="K143" s="1" t="s">
        <v>267</v>
      </c>
      <c r="L143" s="1"/>
      <c r="M143" s="1"/>
      <c r="N143" s="1"/>
      <c r="O143" s="1"/>
      <c r="P143" s="1"/>
      <c r="Q143" s="1"/>
      <c r="R143" s="1"/>
      <c r="S143" s="1" t="s">
        <v>267</v>
      </c>
      <c r="T143" s="1"/>
      <c r="U143" s="1"/>
      <c r="V143" s="1"/>
      <c r="W143" s="1"/>
      <c r="X143" s="1"/>
      <c r="Y143" s="1"/>
      <c r="Z143" s="1"/>
      <c r="AA143" s="1" t="s">
        <v>267</v>
      </c>
      <c r="AB143" s="1"/>
      <c r="AC143" s="1"/>
      <c r="AD143" s="1"/>
      <c r="AE143" s="1"/>
      <c r="AF143" s="1"/>
    </row>
    <row r="144" spans="9:32" x14ac:dyDescent="0.35">
      <c r="K144" s="1" t="s">
        <v>105</v>
      </c>
      <c r="L144" s="1" t="s">
        <v>106</v>
      </c>
      <c r="M144" s="1" t="s">
        <v>107</v>
      </c>
      <c r="N144" s="1" t="s">
        <v>108</v>
      </c>
      <c r="O144" s="1" t="s">
        <v>109</v>
      </c>
      <c r="P144" s="1" t="s">
        <v>110</v>
      </c>
      <c r="Q144" s="1"/>
      <c r="R144" s="1"/>
      <c r="S144" s="1" t="s">
        <v>105</v>
      </c>
      <c r="T144" s="1" t="s">
        <v>106</v>
      </c>
      <c r="U144" s="1" t="s">
        <v>107</v>
      </c>
      <c r="V144" s="1" t="s">
        <v>108</v>
      </c>
      <c r="W144" s="1" t="s">
        <v>109</v>
      </c>
      <c r="X144" s="1" t="s">
        <v>110</v>
      </c>
      <c r="Y144" s="1"/>
      <c r="Z144" s="1"/>
      <c r="AA144" s="1" t="s">
        <v>105</v>
      </c>
      <c r="AB144" s="1" t="s">
        <v>106</v>
      </c>
      <c r="AC144" s="1" t="s">
        <v>107</v>
      </c>
      <c r="AD144" s="1" t="s">
        <v>108</v>
      </c>
      <c r="AE144" s="1" t="s">
        <v>109</v>
      </c>
      <c r="AF144" s="1" t="s">
        <v>110</v>
      </c>
    </row>
    <row r="145" spans="9:32" x14ac:dyDescent="0.35">
      <c r="I145">
        <v>1</v>
      </c>
      <c r="J145" t="str">
        <f>IF(Name_DUR="","Drug Under Review",Name_DUR)</f>
        <v>Drug Under Review</v>
      </c>
      <c r="K145" s="33" cm="1">
        <f t="array" ref="K145">IF(Include_Admin_Costs="Yes",
K38*INDEX(Administration_frequency,$I145,1)*INDEX(Cost_Administration,$I145,$C$4)+
SUM(K52,K66,K80,K94)*INDEX(Administration_frequency,$I145,2)*INDEX(Cost_Administration,$I145,$C$4),0)</f>
        <v>0</v>
      </c>
      <c r="L145" s="33" cm="1">
        <f t="array" ref="L145">IF(Include_Admin_Costs="Yes",
L38*INDEX(Administration_frequency,$I145,1)*INDEX(Cost_Administration,$I145,$C$4)+
SUM(L52,L66,L80,L94)*INDEX(Administration_frequency,$I145,2)*INDEX(Cost_Administration,$I145,$C$4),0)</f>
        <v>0</v>
      </c>
      <c r="M145" s="33" cm="1">
        <f t="array" ref="M145">IF(Include_Admin_Costs="Yes",
M38*INDEX(Administration_frequency,$I145,1)*INDEX(Cost_Administration,$I145,$C$4)+
SUM(M52,M66,M80,M94)*INDEX(Administration_frequency,$I145,2)*INDEX(Cost_Administration,$I145,$C$4),0)</f>
        <v>0</v>
      </c>
      <c r="N145" s="33" cm="1">
        <f t="array" ref="N145">IF(Include_Admin_Costs="Yes",
N38*INDEX(Administration_frequency,$I145,1)*INDEX(Cost_Administration,$I145,$C$4)+
SUM(N52,N66,N80,N94)*INDEX(Administration_frequency,$I145,2)*INDEX(Cost_Administration,$I145,$C$4),0)</f>
        <v>0</v>
      </c>
      <c r="O145" s="33" cm="1">
        <f t="array" ref="O145">IF(Include_Admin_Costs="Yes",
O38*INDEX(Administration_frequency,$I145,1)*INDEX(Cost_Administration,$I145,$C$4)+
SUM(O52,O66,O80,O94)*INDEX(Administration_frequency,$I145,2)*INDEX(Cost_Administration,$I145,$C$4),0)</f>
        <v>0</v>
      </c>
      <c r="P145" s="33" cm="1">
        <f t="array" ref="P145">IF(Include_Admin_Costs="Yes",
P38*INDEX(Administration_frequency,$I145,1)*INDEX(Cost_Administration,$I145,$C$4)+
SUM(P52,P66,P80,P94)*INDEX(Administration_frequency,$I145,2)*INDEX(Cost_Administration,$I145,$C$4),0)</f>
        <v>0</v>
      </c>
      <c r="Q145" s="33"/>
      <c r="R145" t="str">
        <f>IF(Name_DUR="","Drug Under Review",Name_DUR)</f>
        <v>Drug Under Review</v>
      </c>
      <c r="S145" s="33" cm="1">
        <f t="array" ref="S145">IF(Include_Admin_Costs="Yes",
S38*INDEX(Administration_frequency,$I145,1)*INDEX(Cost_Administration,$I145,$C$4)+
SUM(S52,S66,S80,S94)*INDEX(Administration_frequency,$I145,2)*INDEX(Cost_Administration,$I145,$C$4),0)</f>
        <v>0</v>
      </c>
      <c r="T145" s="33" cm="1">
        <f t="array" ref="T145">IF(Include_Admin_Costs="Yes",
T38*INDEX(Administration_frequency,$I145,1)*INDEX(Cost_Administration,$I145,$C$4)+
SUM(T52,T66,T80,T94)*INDEX(Administration_frequency,$I145,2)*INDEX(Cost_Administration,$I145,$C$4),0)</f>
        <v>0</v>
      </c>
      <c r="U145" s="33" cm="1">
        <f t="array" ref="U145">IF(Include_Admin_Costs="Yes",
U38*INDEX(Administration_frequency,$I145,1)*INDEX(Cost_Administration,$I145,$C$4)+
SUM(U52,U66,U80,U94)*INDEX(Administration_frequency,$I145,2)*INDEX(Cost_Administration,$I145,$C$4),0)</f>
        <v>0</v>
      </c>
      <c r="V145" s="33" cm="1">
        <f t="array" ref="V145">IF(Include_Admin_Costs="Yes",
V38*INDEX(Administration_frequency,$I145,1)*INDEX(Cost_Administration,$I145,$C$4)+
SUM(V52,V66,V80,V94)*INDEX(Administration_frequency,$I145,2)*INDEX(Cost_Administration,$I145,$C$4),0)</f>
        <v>0</v>
      </c>
      <c r="W145" s="33" cm="1">
        <f t="array" ref="W145">IF(Include_Admin_Costs="Yes",
W38*INDEX(Administration_frequency,$I145,1)*INDEX(Cost_Administration,$I145,$C$4)+
SUM(W52,W66,W80,W94)*INDEX(Administration_frequency,$I145,2)*INDEX(Cost_Administration,$I145,$C$4),0)</f>
        <v>0</v>
      </c>
      <c r="X145" s="33" cm="1">
        <f t="array" ref="X145">IF(Include_Admin_Costs="Yes",
X38*INDEX(Administration_frequency,$I145,1)*INDEX(Cost_Administration,$I145,$C$4)+
SUM(X52,X66,X80,X94)*INDEX(Administration_frequency,$I145,2)*INDEX(Cost_Administration,$I145,$C$4),0)</f>
        <v>0</v>
      </c>
      <c r="Y145" s="28"/>
      <c r="Z145" t="str">
        <f>IF(Name_DUR="","Drug Under Review",Name_DUR)</f>
        <v>Drug Under Review</v>
      </c>
      <c r="AA145" s="28">
        <f>S145-K145</f>
        <v>0</v>
      </c>
      <c r="AB145" s="28">
        <f t="shared" ref="AB145:AF156" si="59">T145-L145</f>
        <v>0</v>
      </c>
      <c r="AC145" s="28">
        <f t="shared" si="59"/>
        <v>0</v>
      </c>
      <c r="AD145" s="28">
        <f t="shared" si="59"/>
        <v>0</v>
      </c>
      <c r="AE145" s="28">
        <f t="shared" si="59"/>
        <v>0</v>
      </c>
      <c r="AF145" s="28">
        <f t="shared" si="59"/>
        <v>0</v>
      </c>
    </row>
    <row r="146" spans="9:32" x14ac:dyDescent="0.35">
      <c r="I146" s="37">
        <v>2</v>
      </c>
      <c r="J146" t="s">
        <v>151</v>
      </c>
      <c r="K146" s="33" cm="1">
        <f t="array" ref="K146">IF(Include_Admin_Costs="Yes",
K39*INDEX(Administration_frequency,$I146,1)*INDEX(Cost_Administration,$I146,$C$4)+
SUM(K53,K67,K81,K95)*INDEX(Administration_frequency,$I146,2)*INDEX(Cost_Administration,$I146,$C$4),0)</f>
        <v>0</v>
      </c>
      <c r="L146" s="33" cm="1">
        <f t="array" ref="L146">IF(Include_Admin_Costs="Yes",
L39*INDEX(Administration_frequency,$I146,2)*INDEX(Cost_Administration,$I146,$C$4),0)</f>
        <v>0</v>
      </c>
      <c r="M146" s="33" cm="1">
        <f t="array" ref="M146">IF(Include_Admin_Costs="Yes",
M39*INDEX(Administration_frequency,$I146,2)*INDEX(Cost_Administration,$I146,$C$4),0)</f>
        <v>0</v>
      </c>
      <c r="N146" s="33" cm="1">
        <f t="array" ref="N146">IF(Include_Admin_Costs="Yes",
N39*INDEX(Administration_frequency,$I146,2)*INDEX(Cost_Administration,$I146,$C$4),0)</f>
        <v>0</v>
      </c>
      <c r="O146" s="33" cm="1">
        <f t="array" ref="O146">IF(Include_Admin_Costs="Yes",
O39*INDEX(Administration_frequency,$I146,2)*INDEX(Cost_Administration,$I146,$C$4),0)</f>
        <v>0</v>
      </c>
      <c r="P146" s="33" cm="1">
        <f t="array" ref="P146">IF(Include_Admin_Costs="Yes",
P39*INDEX(Administration_frequency,$I146,2)*INDEX(Cost_Administration,$I146,$C$4),0)</f>
        <v>0</v>
      </c>
      <c r="Q146" s="33"/>
      <c r="R146" t="s">
        <v>151</v>
      </c>
      <c r="S146" s="33" cm="1">
        <f t="array" ref="S146">IF(Include_Admin_Costs="Yes",
S39*INDEX(Administration_frequency,$I146,1)*INDEX(Cost_Administration,$I146,$C$4)+
SUM(S53,S67,S81,S95)*INDEX(Administration_frequency,$I146,2)*INDEX(Cost_Administration,$I146,$C$4),0)</f>
        <v>0</v>
      </c>
      <c r="T146" s="33" cm="1">
        <f t="array" ref="T146">IF(Include_Admin_Costs="Yes",
T39*INDEX(Administration_frequency,$I146,2)*INDEX(Cost_Administration,$I146,$C$4),0)</f>
        <v>0</v>
      </c>
      <c r="U146" s="33" cm="1">
        <f t="array" ref="U146">IF(Include_Admin_Costs="Yes",
U39*INDEX(Administration_frequency,$I146,2)*INDEX(Cost_Administration,$I146,$C$4),0)</f>
        <v>0</v>
      </c>
      <c r="V146" s="33" cm="1">
        <f t="array" ref="V146">IF(Include_Admin_Costs="Yes",
V39*INDEX(Administration_frequency,$I146,2)*INDEX(Cost_Administration,$I146,$C$4),0)</f>
        <v>0</v>
      </c>
      <c r="W146" s="33" cm="1">
        <f t="array" ref="W146">IF(Include_Admin_Costs="Yes",
W39*INDEX(Administration_frequency,$I146,2)*INDEX(Cost_Administration,$I146,$C$4),0)</f>
        <v>0</v>
      </c>
      <c r="X146" s="33" cm="1">
        <f t="array" ref="X146">IF(Include_Admin_Costs="Yes",
X39*INDEX(Administration_frequency,$I146,2)*INDEX(Cost_Administration,$I146,$C$4),0)</f>
        <v>0</v>
      </c>
      <c r="Y146" s="28"/>
      <c r="Z146" t="s">
        <v>151</v>
      </c>
      <c r="AA146" s="28">
        <f t="shared" ref="AA146:AA156" si="60">S146-K146</f>
        <v>0</v>
      </c>
      <c r="AB146" s="28">
        <f t="shared" si="59"/>
        <v>0</v>
      </c>
      <c r="AC146" s="28">
        <f t="shared" si="59"/>
        <v>0</v>
      </c>
      <c r="AD146" s="28">
        <f t="shared" si="59"/>
        <v>0</v>
      </c>
      <c r="AE146" s="28">
        <f t="shared" si="59"/>
        <v>0</v>
      </c>
      <c r="AF146" s="28">
        <f t="shared" si="59"/>
        <v>0</v>
      </c>
    </row>
    <row r="147" spans="9:32" x14ac:dyDescent="0.35">
      <c r="I147" s="37">
        <v>3</v>
      </c>
      <c r="J147" t="str">
        <f>IF(Namedrug1="","Drug 1",Namedrug1)</f>
        <v>Drug 1</v>
      </c>
      <c r="K147" s="33" cm="1">
        <f t="array" ref="K147">IF(Include_Admin_Costs="Yes",K25*INDEX(Administration_frequency,$I147,2)*INDEX(Cost_Administration,$I147,$C$4),0)</f>
        <v>0</v>
      </c>
      <c r="L147" s="33" cm="1">
        <f t="array" ref="L147">IF(Include_Admin_Costs="Yes",L25*INDEX(Administration_frequency,$I147,2)*INDEX(Cost_Administration,$I147,$C$4),0)</f>
        <v>0</v>
      </c>
      <c r="M147" s="33" cm="1">
        <f t="array" ref="M147">IF(Include_Admin_Costs="Yes",M25*INDEX(Administration_frequency,$I147,2)*INDEX(Cost_Administration,$I147,$C$4),0)</f>
        <v>0</v>
      </c>
      <c r="N147" s="33" cm="1">
        <f t="array" ref="N147">IF(Include_Admin_Costs="Yes",N25*INDEX(Administration_frequency,$I147,2)*INDEX(Cost_Administration,$I147,$C$4),0)</f>
        <v>0</v>
      </c>
      <c r="O147" s="33" cm="1">
        <f t="array" ref="O147">IF(Include_Admin_Costs="Yes",O25*INDEX(Administration_frequency,$I147,2)*INDEX(Cost_Administration,$I147,$C$4),0)</f>
        <v>0</v>
      </c>
      <c r="P147" s="33" cm="1">
        <f t="array" ref="P147">IF(Include_Admin_Costs="Yes",P25*INDEX(Administration_frequency,$I147,2)*INDEX(Cost_Administration,$I147,$C$4),0)</f>
        <v>0</v>
      </c>
      <c r="Q147" s="33"/>
      <c r="R147" t="str">
        <f>IF(Namedrug1="","Drug 1",Namedrug1)</f>
        <v>Drug 1</v>
      </c>
      <c r="S147" s="33" cm="1">
        <f t="array" ref="S147">IF(Include_Admin_Costs="Yes",S25*INDEX(Administration_frequency,$I147,2)*INDEX(Cost_Administration,$I147,$C$4),0)</f>
        <v>0</v>
      </c>
      <c r="T147" s="33" cm="1">
        <f t="array" ref="T147">IF(Include_Admin_Costs="Yes",T25*INDEX(Administration_frequency,$I147,2)*INDEX(Cost_Administration,$I147,$C$4),0)</f>
        <v>0</v>
      </c>
      <c r="U147" s="33" cm="1">
        <f t="array" ref="U147">IF(Include_Admin_Costs="Yes",U25*INDEX(Administration_frequency,$I147,2)*INDEX(Cost_Administration,$I147,$C$4),0)</f>
        <v>0</v>
      </c>
      <c r="V147" s="33" cm="1">
        <f t="array" ref="V147">IF(Include_Admin_Costs="Yes",V25*INDEX(Administration_frequency,$I147,2)*INDEX(Cost_Administration,$I147,$C$4),0)</f>
        <v>0</v>
      </c>
      <c r="W147" s="33" cm="1">
        <f t="array" ref="W147">IF(Include_Admin_Costs="Yes",W25*INDEX(Administration_frequency,$I147,2)*INDEX(Cost_Administration,$I147,$C$4),0)</f>
        <v>0</v>
      </c>
      <c r="X147" s="33" cm="1">
        <f t="array" ref="X147">IF(Include_Admin_Costs="Yes",X25*INDEX(Administration_frequency,$I147,2)*INDEX(Cost_Administration,$I147,$C$4),0)</f>
        <v>0</v>
      </c>
      <c r="Y147" s="28"/>
      <c r="Z147" t="str">
        <f>IF(Namedrug1="","Drug 1",Namedrug1)</f>
        <v>Drug 1</v>
      </c>
      <c r="AA147" s="28">
        <f t="shared" si="60"/>
        <v>0</v>
      </c>
      <c r="AB147" s="28">
        <f t="shared" si="59"/>
        <v>0</v>
      </c>
      <c r="AC147" s="28">
        <f t="shared" si="59"/>
        <v>0</v>
      </c>
      <c r="AD147" s="28">
        <f t="shared" si="59"/>
        <v>0</v>
      </c>
      <c r="AE147" s="28">
        <f t="shared" si="59"/>
        <v>0</v>
      </c>
      <c r="AF147" s="28">
        <f t="shared" si="59"/>
        <v>0</v>
      </c>
    </row>
    <row r="148" spans="9:32" x14ac:dyDescent="0.35">
      <c r="I148" s="37">
        <v>4</v>
      </c>
      <c r="J148" t="str">
        <f>IF(Namedrug2="","Drug 2",Namedrug2)</f>
        <v>Drug 2</v>
      </c>
      <c r="K148" s="33" cm="1">
        <f t="array" ref="K148">IF(Include_Admin_Costs="Yes",K26*INDEX(Administration_frequency,$I148,2)*INDEX(Cost_Administration,$I148,$C$4),0)</f>
        <v>0</v>
      </c>
      <c r="L148" s="33" cm="1">
        <f t="array" ref="L148">IF(Include_Admin_Costs="Yes",L26*INDEX(Administration_frequency,$I148,2)*INDEX(Cost_Administration,$I148,$C$4),0)</f>
        <v>0</v>
      </c>
      <c r="M148" s="33" cm="1">
        <f t="array" ref="M148">IF(Include_Admin_Costs="Yes",M26*INDEX(Administration_frequency,$I148,2)*INDEX(Cost_Administration,$I148,$C$4),0)</f>
        <v>0</v>
      </c>
      <c r="N148" s="33" cm="1">
        <f t="array" ref="N148">IF(Include_Admin_Costs="Yes",N26*INDEX(Administration_frequency,$I148,2)*INDEX(Cost_Administration,$I148,$C$4),0)</f>
        <v>0</v>
      </c>
      <c r="O148" s="33" cm="1">
        <f t="array" ref="O148">IF(Include_Admin_Costs="Yes",O26*INDEX(Administration_frequency,$I148,2)*INDEX(Cost_Administration,$I148,$C$4),0)</f>
        <v>0</v>
      </c>
      <c r="P148" s="33" cm="1">
        <f t="array" ref="P148">IF(Include_Admin_Costs="Yes",P26*INDEX(Administration_frequency,$I148,2)*INDEX(Cost_Administration,$I148,$C$4),0)</f>
        <v>0</v>
      </c>
      <c r="Q148" s="33"/>
      <c r="R148" t="str">
        <f>IF(Namedrug2="","Drug 2",Namedrug2)</f>
        <v>Drug 2</v>
      </c>
      <c r="S148" s="33" cm="1">
        <f t="array" ref="S148">IF(Include_Admin_Costs="Yes",S26*INDEX(Administration_frequency,$I148,2)*INDEX(Cost_Administration,$I148,$C$4),0)</f>
        <v>0</v>
      </c>
      <c r="T148" s="33" cm="1">
        <f t="array" ref="T148">IF(Include_Admin_Costs="Yes",T26*INDEX(Administration_frequency,$I148,2)*INDEX(Cost_Administration,$I148,$C$4),0)</f>
        <v>0</v>
      </c>
      <c r="U148" s="33" cm="1">
        <f t="array" ref="U148">IF(Include_Admin_Costs="Yes",U26*INDEX(Administration_frequency,$I148,2)*INDEX(Cost_Administration,$I148,$C$4),0)</f>
        <v>0</v>
      </c>
      <c r="V148" s="33" cm="1">
        <f t="array" ref="V148">IF(Include_Admin_Costs="Yes",V26*INDEX(Administration_frequency,$I148,2)*INDEX(Cost_Administration,$I148,$C$4),0)</f>
        <v>0</v>
      </c>
      <c r="W148" s="33" cm="1">
        <f t="array" ref="W148">IF(Include_Admin_Costs="Yes",W26*INDEX(Administration_frequency,$I148,2)*INDEX(Cost_Administration,$I148,$C$4),0)</f>
        <v>0</v>
      </c>
      <c r="X148" s="33" cm="1">
        <f t="array" ref="X148">IF(Include_Admin_Costs="Yes",X26*INDEX(Administration_frequency,$I148,2)*INDEX(Cost_Administration,$I148,$C$4),0)</f>
        <v>0</v>
      </c>
      <c r="Y148" s="28"/>
      <c r="Z148" t="str">
        <f>IF(Namedrug2="","Drug 2",Namedrug2)</f>
        <v>Drug 2</v>
      </c>
      <c r="AA148" s="28">
        <f t="shared" si="60"/>
        <v>0</v>
      </c>
      <c r="AB148" s="28">
        <f t="shared" si="59"/>
        <v>0</v>
      </c>
      <c r="AC148" s="28">
        <f t="shared" si="59"/>
        <v>0</v>
      </c>
      <c r="AD148" s="28">
        <f t="shared" si="59"/>
        <v>0</v>
      </c>
      <c r="AE148" s="28">
        <f t="shared" si="59"/>
        <v>0</v>
      </c>
      <c r="AF148" s="28">
        <f t="shared" si="59"/>
        <v>0</v>
      </c>
    </row>
    <row r="149" spans="9:32" x14ac:dyDescent="0.35">
      <c r="I149" s="37">
        <v>5</v>
      </c>
      <c r="J149" t="str">
        <f>IF(Namedrug3="","Drug 3",Namedrug3)</f>
        <v>Drug 3</v>
      </c>
      <c r="K149" s="33" cm="1">
        <f t="array" ref="K149">IF(Include_Admin_Costs="Yes",K27*INDEX(Administration_frequency,$I149,2)*INDEX(Cost_Administration,$I149,$C$4),0)</f>
        <v>0</v>
      </c>
      <c r="L149" s="33" cm="1">
        <f t="array" ref="L149">IF(Include_Admin_Costs="Yes",L27*INDEX(Administration_frequency,$I149,2)*INDEX(Cost_Administration,$I149,$C$4),0)</f>
        <v>0</v>
      </c>
      <c r="M149" s="33" cm="1">
        <f t="array" ref="M149">IF(Include_Admin_Costs="Yes",M27*INDEX(Administration_frequency,$I149,2)*INDEX(Cost_Administration,$I149,$C$4),0)</f>
        <v>0</v>
      </c>
      <c r="N149" s="33" cm="1">
        <f t="array" ref="N149">IF(Include_Admin_Costs="Yes",N27*INDEX(Administration_frequency,$I149,2)*INDEX(Cost_Administration,$I149,$C$4),0)</f>
        <v>0</v>
      </c>
      <c r="O149" s="33" cm="1">
        <f t="array" ref="O149">IF(Include_Admin_Costs="Yes",O27*INDEX(Administration_frequency,$I149,2)*INDEX(Cost_Administration,$I149,$C$4),0)</f>
        <v>0</v>
      </c>
      <c r="P149" s="33" cm="1">
        <f t="array" ref="P149">IF(Include_Admin_Costs="Yes",P27*INDEX(Administration_frequency,$I149,2)*INDEX(Cost_Administration,$I149,$C$4),0)</f>
        <v>0</v>
      </c>
      <c r="Q149" s="33"/>
      <c r="R149" t="str">
        <f>IF(Namedrug3="","Drug 3",Namedrug3)</f>
        <v>Drug 3</v>
      </c>
      <c r="S149" s="33" cm="1">
        <f t="array" ref="S149">IF(Include_Admin_Costs="Yes",S27*INDEX(Administration_frequency,$I149,2)*INDEX(Cost_Administration,$I149,$C$4),0)</f>
        <v>0</v>
      </c>
      <c r="T149" s="33" cm="1">
        <f t="array" ref="T149">IF(Include_Admin_Costs="Yes",T27*INDEX(Administration_frequency,$I149,2)*INDEX(Cost_Administration,$I149,$C$4),0)</f>
        <v>0</v>
      </c>
      <c r="U149" s="33" cm="1">
        <f t="array" ref="U149">IF(Include_Admin_Costs="Yes",U27*INDEX(Administration_frequency,$I149,2)*INDEX(Cost_Administration,$I149,$C$4),0)</f>
        <v>0</v>
      </c>
      <c r="V149" s="33" cm="1">
        <f t="array" ref="V149">IF(Include_Admin_Costs="Yes",V27*INDEX(Administration_frequency,$I149,2)*INDEX(Cost_Administration,$I149,$C$4),0)</f>
        <v>0</v>
      </c>
      <c r="W149" s="33" cm="1">
        <f t="array" ref="W149">IF(Include_Admin_Costs="Yes",W27*INDEX(Administration_frequency,$I149,2)*INDEX(Cost_Administration,$I149,$C$4),0)</f>
        <v>0</v>
      </c>
      <c r="X149" s="33" cm="1">
        <f t="array" ref="X149">IF(Include_Admin_Costs="Yes",X27*INDEX(Administration_frequency,$I149,2)*INDEX(Cost_Administration,$I149,$C$4),0)</f>
        <v>0</v>
      </c>
      <c r="Y149" s="28"/>
      <c r="Z149" t="str">
        <f>IF(Namedrug3="","Drug 3",Namedrug3)</f>
        <v>Drug 3</v>
      </c>
      <c r="AA149" s="28">
        <f t="shared" si="60"/>
        <v>0</v>
      </c>
      <c r="AB149" s="28">
        <f t="shared" si="59"/>
        <v>0</v>
      </c>
      <c r="AC149" s="28">
        <f t="shared" si="59"/>
        <v>0</v>
      </c>
      <c r="AD149" s="28">
        <f t="shared" si="59"/>
        <v>0</v>
      </c>
      <c r="AE149" s="28">
        <f t="shared" si="59"/>
        <v>0</v>
      </c>
      <c r="AF149" s="28">
        <f t="shared" si="59"/>
        <v>0</v>
      </c>
    </row>
    <row r="150" spans="9:32" x14ac:dyDescent="0.35">
      <c r="I150" s="37">
        <v>6</v>
      </c>
      <c r="J150" t="str">
        <f>IF(Namedrug4="","Drug 4",Namedrug4)</f>
        <v>Drug 4</v>
      </c>
      <c r="K150" s="33" cm="1">
        <f t="array" ref="K150">IF(Include_Admin_Costs="Yes",K28*INDEX(Administration_frequency,$I150,2)*INDEX(Cost_Administration,$I150,$C$4),0)</f>
        <v>0</v>
      </c>
      <c r="L150" s="33" cm="1">
        <f t="array" ref="L150">IF(Include_Admin_Costs="Yes",L28*INDEX(Administration_frequency,$I150,2)*INDEX(Cost_Administration,$I150,$C$4),0)</f>
        <v>0</v>
      </c>
      <c r="M150" s="33" cm="1">
        <f t="array" ref="M150">IF(Include_Admin_Costs="Yes",M28*INDEX(Administration_frequency,$I150,2)*INDEX(Cost_Administration,$I150,$C$4),0)</f>
        <v>0</v>
      </c>
      <c r="N150" s="33" cm="1">
        <f t="array" ref="N150">IF(Include_Admin_Costs="Yes",N28*INDEX(Administration_frequency,$I150,2)*INDEX(Cost_Administration,$I150,$C$4),0)</f>
        <v>0</v>
      </c>
      <c r="O150" s="33" cm="1">
        <f t="array" ref="O150">IF(Include_Admin_Costs="Yes",O28*INDEX(Administration_frequency,$I150,2)*INDEX(Cost_Administration,$I150,$C$4),0)</f>
        <v>0</v>
      </c>
      <c r="P150" s="33" cm="1">
        <f t="array" ref="P150">IF(Include_Admin_Costs="Yes",P28*INDEX(Administration_frequency,$I150,2)*INDEX(Cost_Administration,$I150,$C$4),0)</f>
        <v>0</v>
      </c>
      <c r="Q150" s="33"/>
      <c r="R150" t="str">
        <f>IF(Namedrug4="","Drug 4",Namedrug4)</f>
        <v>Drug 4</v>
      </c>
      <c r="S150" s="33" cm="1">
        <f t="array" ref="S150">IF(Include_Admin_Costs="Yes",S28*INDEX(Administration_frequency,$I150,2)*INDEX(Cost_Administration,$I150,$C$4),0)</f>
        <v>0</v>
      </c>
      <c r="T150" s="33" cm="1">
        <f t="array" ref="T150">IF(Include_Admin_Costs="Yes",T28*INDEX(Administration_frequency,$I150,2)*INDEX(Cost_Administration,$I150,$C$4),0)</f>
        <v>0</v>
      </c>
      <c r="U150" s="33" cm="1">
        <f t="array" ref="U150">IF(Include_Admin_Costs="Yes",U28*INDEX(Administration_frequency,$I150,2)*INDEX(Cost_Administration,$I150,$C$4),0)</f>
        <v>0</v>
      </c>
      <c r="V150" s="33" cm="1">
        <f t="array" ref="V150">IF(Include_Admin_Costs="Yes",V28*INDEX(Administration_frequency,$I150,2)*INDEX(Cost_Administration,$I150,$C$4),0)</f>
        <v>0</v>
      </c>
      <c r="W150" s="33" cm="1">
        <f t="array" ref="W150">IF(Include_Admin_Costs="Yes",W28*INDEX(Administration_frequency,$I150,2)*INDEX(Cost_Administration,$I150,$C$4),0)</f>
        <v>0</v>
      </c>
      <c r="X150" s="33" cm="1">
        <f t="array" ref="X150">IF(Include_Admin_Costs="Yes",X28*INDEX(Administration_frequency,$I150,2)*INDEX(Cost_Administration,$I150,$C$4),0)</f>
        <v>0</v>
      </c>
      <c r="Y150" s="28"/>
      <c r="Z150" t="str">
        <f>IF(Namedrug4="","Drug 4",Namedrug4)</f>
        <v>Drug 4</v>
      </c>
      <c r="AA150" s="28">
        <f t="shared" si="60"/>
        <v>0</v>
      </c>
      <c r="AB150" s="28">
        <f t="shared" si="59"/>
        <v>0</v>
      </c>
      <c r="AC150" s="28">
        <f t="shared" si="59"/>
        <v>0</v>
      </c>
      <c r="AD150" s="28">
        <f t="shared" si="59"/>
        <v>0</v>
      </c>
      <c r="AE150" s="28">
        <f t="shared" si="59"/>
        <v>0</v>
      </c>
      <c r="AF150" s="28">
        <f t="shared" si="59"/>
        <v>0</v>
      </c>
    </row>
    <row r="151" spans="9:32" x14ac:dyDescent="0.35">
      <c r="I151" s="37">
        <v>7</v>
      </c>
      <c r="J151" t="str">
        <f>IF(Namedrug5="","Drug 5",Namedrug5)</f>
        <v>Drug 5</v>
      </c>
      <c r="K151" s="33" cm="1">
        <f t="array" ref="K151">IF(Include_Admin_Costs="Yes",K29*INDEX(Administration_frequency,$I151,2)*INDEX(Cost_Administration,$I151,$C$4),0)</f>
        <v>0</v>
      </c>
      <c r="L151" s="33" cm="1">
        <f t="array" ref="L151">IF(Include_Admin_Costs="Yes",L29*INDEX(Administration_frequency,$I151,2)*INDEX(Cost_Administration,$I151,$C$4),0)</f>
        <v>0</v>
      </c>
      <c r="M151" s="33" cm="1">
        <f t="array" ref="M151">IF(Include_Admin_Costs="Yes",M29*INDEX(Administration_frequency,$I151,2)*INDEX(Cost_Administration,$I151,$C$4),0)</f>
        <v>0</v>
      </c>
      <c r="N151" s="33" cm="1">
        <f t="array" ref="N151">IF(Include_Admin_Costs="Yes",N29*INDEX(Administration_frequency,$I151,2)*INDEX(Cost_Administration,$I151,$C$4),0)</f>
        <v>0</v>
      </c>
      <c r="O151" s="33" cm="1">
        <f t="array" ref="O151">IF(Include_Admin_Costs="Yes",O29*INDEX(Administration_frequency,$I151,2)*INDEX(Cost_Administration,$I151,$C$4),0)</f>
        <v>0</v>
      </c>
      <c r="P151" s="33" cm="1">
        <f t="array" ref="P151">IF(Include_Admin_Costs="Yes",P29*INDEX(Administration_frequency,$I151,2)*INDEX(Cost_Administration,$I151,$C$4),0)</f>
        <v>0</v>
      </c>
      <c r="Q151" s="33"/>
      <c r="R151" t="str">
        <f>IF(Namedrug5="","Drug 5",Namedrug5)</f>
        <v>Drug 5</v>
      </c>
      <c r="S151" s="33" cm="1">
        <f t="array" ref="S151">IF(Include_Admin_Costs="Yes",S29*INDEX(Administration_frequency,$I151,2)*INDEX(Cost_Administration,$I151,$C$4),0)</f>
        <v>0</v>
      </c>
      <c r="T151" s="33" cm="1">
        <f t="array" ref="T151">IF(Include_Admin_Costs="Yes",T29*INDEX(Administration_frequency,$I151,2)*INDEX(Cost_Administration,$I151,$C$4),0)</f>
        <v>0</v>
      </c>
      <c r="U151" s="33" cm="1">
        <f t="array" ref="U151">IF(Include_Admin_Costs="Yes",U29*INDEX(Administration_frequency,$I151,2)*INDEX(Cost_Administration,$I151,$C$4),0)</f>
        <v>0</v>
      </c>
      <c r="V151" s="33" cm="1">
        <f t="array" ref="V151">IF(Include_Admin_Costs="Yes",V29*INDEX(Administration_frequency,$I151,2)*INDEX(Cost_Administration,$I151,$C$4),0)</f>
        <v>0</v>
      </c>
      <c r="W151" s="33" cm="1">
        <f t="array" ref="W151">IF(Include_Admin_Costs="Yes",W29*INDEX(Administration_frequency,$I151,2)*INDEX(Cost_Administration,$I151,$C$4),0)</f>
        <v>0</v>
      </c>
      <c r="X151" s="33" cm="1">
        <f t="array" ref="X151">IF(Include_Admin_Costs="Yes",X29*INDEX(Administration_frequency,$I151,2)*INDEX(Cost_Administration,$I151,$C$4),0)</f>
        <v>0</v>
      </c>
      <c r="Y151" s="28"/>
      <c r="Z151" t="str">
        <f>IF(Namedrug5="","Drug 5",Namedrug5)</f>
        <v>Drug 5</v>
      </c>
      <c r="AA151" s="28">
        <f t="shared" si="60"/>
        <v>0</v>
      </c>
      <c r="AB151" s="28">
        <f t="shared" si="59"/>
        <v>0</v>
      </c>
      <c r="AC151" s="28">
        <f t="shared" si="59"/>
        <v>0</v>
      </c>
      <c r="AD151" s="28">
        <f t="shared" si="59"/>
        <v>0</v>
      </c>
      <c r="AE151" s="28">
        <f t="shared" si="59"/>
        <v>0</v>
      </c>
      <c r="AF151" s="28">
        <f t="shared" si="59"/>
        <v>0</v>
      </c>
    </row>
    <row r="152" spans="9:32" x14ac:dyDescent="0.35">
      <c r="I152" s="37">
        <v>8</v>
      </c>
      <c r="J152" t="str">
        <f>IF(Namedrug6="","Drug 6",Namedrug6)</f>
        <v>Drug 6</v>
      </c>
      <c r="K152" s="33" cm="1">
        <f t="array" ref="K152">IF(Include_Admin_Costs="Yes",K30*INDEX(Administration_frequency,$I152,2)*INDEX(Cost_Administration,$I152,$C$4),0)</f>
        <v>0</v>
      </c>
      <c r="L152" s="33" cm="1">
        <f t="array" ref="L152">IF(Include_Admin_Costs="Yes",L30*INDEX(Administration_frequency,$I152,2)*INDEX(Cost_Administration,$I152,$C$4),0)</f>
        <v>0</v>
      </c>
      <c r="M152" s="33" cm="1">
        <f t="array" ref="M152">IF(Include_Admin_Costs="Yes",M30*INDEX(Administration_frequency,$I152,2)*INDEX(Cost_Administration,$I152,$C$4),0)</f>
        <v>0</v>
      </c>
      <c r="N152" s="33" cm="1">
        <f t="array" ref="N152">IF(Include_Admin_Costs="Yes",N30*INDEX(Administration_frequency,$I152,2)*INDEX(Cost_Administration,$I152,$C$4),0)</f>
        <v>0</v>
      </c>
      <c r="O152" s="33" cm="1">
        <f t="array" ref="O152">IF(Include_Admin_Costs="Yes",O30*INDEX(Administration_frequency,$I152,2)*INDEX(Cost_Administration,$I152,$C$4),0)</f>
        <v>0</v>
      </c>
      <c r="P152" s="33" cm="1">
        <f t="array" ref="P152">IF(Include_Admin_Costs="Yes",P30*INDEX(Administration_frequency,$I152,2)*INDEX(Cost_Administration,$I152,$C$4),0)</f>
        <v>0</v>
      </c>
      <c r="Q152" s="33"/>
      <c r="R152" t="str">
        <f>IF(Namedrug6="","Drug 6",Namedrug6)</f>
        <v>Drug 6</v>
      </c>
      <c r="S152" s="33" cm="1">
        <f t="array" ref="S152">IF(Include_Admin_Costs="Yes",S30*INDEX(Administration_frequency,$I152,2)*INDEX(Cost_Administration,$I152,$C$4),0)</f>
        <v>0</v>
      </c>
      <c r="T152" s="33" cm="1">
        <f t="array" ref="T152">IF(Include_Admin_Costs="Yes",T30*INDEX(Administration_frequency,$I152,2)*INDEX(Cost_Administration,$I152,$C$4),0)</f>
        <v>0</v>
      </c>
      <c r="U152" s="33" cm="1">
        <f t="array" ref="U152">IF(Include_Admin_Costs="Yes",U30*INDEX(Administration_frequency,$I152,2)*INDEX(Cost_Administration,$I152,$C$4),0)</f>
        <v>0</v>
      </c>
      <c r="V152" s="33" cm="1">
        <f t="array" ref="V152">IF(Include_Admin_Costs="Yes",V30*INDEX(Administration_frequency,$I152,2)*INDEX(Cost_Administration,$I152,$C$4),0)</f>
        <v>0</v>
      </c>
      <c r="W152" s="33" cm="1">
        <f t="array" ref="W152">IF(Include_Admin_Costs="Yes",W30*INDEX(Administration_frequency,$I152,2)*INDEX(Cost_Administration,$I152,$C$4),0)</f>
        <v>0</v>
      </c>
      <c r="X152" s="33" cm="1">
        <f t="array" ref="X152">IF(Include_Admin_Costs="Yes",X30*INDEX(Administration_frequency,$I152,2)*INDEX(Cost_Administration,$I152,$C$4),0)</f>
        <v>0</v>
      </c>
      <c r="Y152" s="28"/>
      <c r="Z152" t="str">
        <f>IF(Namedrug6="","Drug 6",Namedrug6)</f>
        <v>Drug 6</v>
      </c>
      <c r="AA152" s="28">
        <f t="shared" si="60"/>
        <v>0</v>
      </c>
      <c r="AB152" s="28">
        <f t="shared" si="59"/>
        <v>0</v>
      </c>
      <c r="AC152" s="28">
        <f t="shared" si="59"/>
        <v>0</v>
      </c>
      <c r="AD152" s="28">
        <f t="shared" si="59"/>
        <v>0</v>
      </c>
      <c r="AE152" s="28">
        <f t="shared" si="59"/>
        <v>0</v>
      </c>
      <c r="AF152" s="28">
        <f t="shared" si="59"/>
        <v>0</v>
      </c>
    </row>
    <row r="153" spans="9:32" x14ac:dyDescent="0.35">
      <c r="I153" s="37">
        <v>9</v>
      </c>
      <c r="J153" t="str">
        <f>IF(Namedrug7="","Drug 7",Namedrug7)</f>
        <v>Drug 7</v>
      </c>
      <c r="K153" s="33" cm="1">
        <f t="array" ref="K153">IF(Include_Admin_Costs="Yes",K31*INDEX(Administration_frequency,$I153,2)*INDEX(Cost_Administration,$I153,$C$4),0)</f>
        <v>0</v>
      </c>
      <c r="L153" s="33" cm="1">
        <f t="array" ref="L153">IF(Include_Admin_Costs="Yes",L31*INDEX(Administration_frequency,$I153,2)*INDEX(Cost_Administration,$I153,$C$4),0)</f>
        <v>0</v>
      </c>
      <c r="M153" s="33" cm="1">
        <f t="array" ref="M153">IF(Include_Admin_Costs="Yes",M31*INDEX(Administration_frequency,$I153,2)*INDEX(Cost_Administration,$I153,$C$4),0)</f>
        <v>0</v>
      </c>
      <c r="N153" s="33" cm="1">
        <f t="array" ref="N153">IF(Include_Admin_Costs="Yes",N31*INDEX(Administration_frequency,$I153,2)*INDEX(Cost_Administration,$I153,$C$4),0)</f>
        <v>0</v>
      </c>
      <c r="O153" s="33" cm="1">
        <f t="array" ref="O153">IF(Include_Admin_Costs="Yes",O31*INDEX(Administration_frequency,$I153,2)*INDEX(Cost_Administration,$I153,$C$4),0)</f>
        <v>0</v>
      </c>
      <c r="P153" s="33" cm="1">
        <f t="array" ref="P153">IF(Include_Admin_Costs="Yes",P31*INDEX(Administration_frequency,$I153,2)*INDEX(Cost_Administration,$I153,$C$4),0)</f>
        <v>0</v>
      </c>
      <c r="Q153" s="33"/>
      <c r="R153" t="str">
        <f>IF(Namedrug7="","Drug 7",Namedrug7)</f>
        <v>Drug 7</v>
      </c>
      <c r="S153" s="33" cm="1">
        <f t="array" ref="S153">IF(Include_Admin_Costs="Yes",S31*INDEX(Administration_frequency,$I153,2)*INDEX(Cost_Administration,$I153,$C$4),0)</f>
        <v>0</v>
      </c>
      <c r="T153" s="33" cm="1">
        <f t="array" ref="T153">IF(Include_Admin_Costs="Yes",T31*INDEX(Administration_frequency,$I153,2)*INDEX(Cost_Administration,$I153,$C$4),0)</f>
        <v>0</v>
      </c>
      <c r="U153" s="33" cm="1">
        <f t="array" ref="U153">IF(Include_Admin_Costs="Yes",U31*INDEX(Administration_frequency,$I153,2)*INDEX(Cost_Administration,$I153,$C$4),0)</f>
        <v>0</v>
      </c>
      <c r="V153" s="33" cm="1">
        <f t="array" ref="V153">IF(Include_Admin_Costs="Yes",V31*INDEX(Administration_frequency,$I153,2)*INDEX(Cost_Administration,$I153,$C$4),0)</f>
        <v>0</v>
      </c>
      <c r="W153" s="33" cm="1">
        <f t="array" ref="W153">IF(Include_Admin_Costs="Yes",W31*INDEX(Administration_frequency,$I153,2)*INDEX(Cost_Administration,$I153,$C$4),0)</f>
        <v>0</v>
      </c>
      <c r="X153" s="33" cm="1">
        <f t="array" ref="X153">IF(Include_Admin_Costs="Yes",X31*INDEX(Administration_frequency,$I153,2)*INDEX(Cost_Administration,$I153,$C$4),0)</f>
        <v>0</v>
      </c>
      <c r="Y153" s="28"/>
      <c r="Z153" t="str">
        <f>IF(Namedrug7="","Drug 7",Namedrug7)</f>
        <v>Drug 7</v>
      </c>
      <c r="AA153" s="28">
        <f t="shared" si="60"/>
        <v>0</v>
      </c>
      <c r="AB153" s="28">
        <f t="shared" si="59"/>
        <v>0</v>
      </c>
      <c r="AC153" s="28">
        <f t="shared" si="59"/>
        <v>0</v>
      </c>
      <c r="AD153" s="28">
        <f t="shared" si="59"/>
        <v>0</v>
      </c>
      <c r="AE153" s="28">
        <f t="shared" si="59"/>
        <v>0</v>
      </c>
      <c r="AF153" s="28">
        <f t="shared" si="59"/>
        <v>0</v>
      </c>
    </row>
    <row r="154" spans="9:32" x14ac:dyDescent="0.35">
      <c r="I154" s="37">
        <v>10</v>
      </c>
      <c r="J154" t="str">
        <f>IF(Namedrug8="","Drug 8",Namedrug8)</f>
        <v>Drug 8</v>
      </c>
      <c r="K154" s="33" cm="1">
        <f t="array" ref="K154">IF(Include_Admin_Costs="Yes",K32*INDEX(Administration_frequency,$I154,2)*INDEX(Cost_Administration,$I154,$C$4),0)</f>
        <v>0</v>
      </c>
      <c r="L154" s="33" cm="1">
        <f t="array" ref="L154">IF(Include_Admin_Costs="Yes",L32*INDEX(Administration_frequency,$I154,2)*INDEX(Cost_Administration,$I154,$C$4),0)</f>
        <v>0</v>
      </c>
      <c r="M154" s="33" cm="1">
        <f t="array" ref="M154">IF(Include_Admin_Costs="Yes",M32*INDEX(Administration_frequency,$I154,2)*INDEX(Cost_Administration,$I154,$C$4),0)</f>
        <v>0</v>
      </c>
      <c r="N154" s="33" cm="1">
        <f t="array" ref="N154">IF(Include_Admin_Costs="Yes",N32*INDEX(Administration_frequency,$I154,2)*INDEX(Cost_Administration,$I154,$C$4),0)</f>
        <v>0</v>
      </c>
      <c r="O154" s="33" cm="1">
        <f t="array" ref="O154">IF(Include_Admin_Costs="Yes",O32*INDEX(Administration_frequency,$I154,2)*INDEX(Cost_Administration,$I154,$C$4),0)</f>
        <v>0</v>
      </c>
      <c r="P154" s="33" cm="1">
        <f t="array" ref="P154">IF(Include_Admin_Costs="Yes",P32*INDEX(Administration_frequency,$I154,2)*INDEX(Cost_Administration,$I154,$C$4),0)</f>
        <v>0</v>
      </c>
      <c r="Q154" s="33"/>
      <c r="R154" t="str">
        <f>IF(Namedrug8="","Drug 8",Namedrug8)</f>
        <v>Drug 8</v>
      </c>
      <c r="S154" s="33" cm="1">
        <f t="array" ref="S154">IF(Include_Admin_Costs="Yes",S32*INDEX(Administration_frequency,$I154,2)*INDEX(Cost_Administration,$I154,$C$4),0)</f>
        <v>0</v>
      </c>
      <c r="T154" s="33" cm="1">
        <f t="array" ref="T154">IF(Include_Admin_Costs="Yes",T32*INDEX(Administration_frequency,$I154,2)*INDEX(Cost_Administration,$I154,$C$4),0)</f>
        <v>0</v>
      </c>
      <c r="U154" s="33" cm="1">
        <f t="array" ref="U154">IF(Include_Admin_Costs="Yes",U32*INDEX(Administration_frequency,$I154,2)*INDEX(Cost_Administration,$I154,$C$4),0)</f>
        <v>0</v>
      </c>
      <c r="V154" s="33" cm="1">
        <f t="array" ref="V154">IF(Include_Admin_Costs="Yes",V32*INDEX(Administration_frequency,$I154,2)*INDEX(Cost_Administration,$I154,$C$4),0)</f>
        <v>0</v>
      </c>
      <c r="W154" s="33" cm="1">
        <f t="array" ref="W154">IF(Include_Admin_Costs="Yes",W32*INDEX(Administration_frequency,$I154,2)*INDEX(Cost_Administration,$I154,$C$4),0)</f>
        <v>0</v>
      </c>
      <c r="X154" s="33" cm="1">
        <f t="array" ref="X154">IF(Include_Admin_Costs="Yes",X32*INDEX(Administration_frequency,$I154,2)*INDEX(Cost_Administration,$I154,$C$4),0)</f>
        <v>0</v>
      </c>
      <c r="Y154" s="28"/>
      <c r="Z154" t="str">
        <f>IF(Namedrug8="","Drug 8",Namedrug8)</f>
        <v>Drug 8</v>
      </c>
      <c r="AA154" s="28">
        <f t="shared" si="60"/>
        <v>0</v>
      </c>
      <c r="AB154" s="28">
        <f t="shared" si="59"/>
        <v>0</v>
      </c>
      <c r="AC154" s="28">
        <f t="shared" si="59"/>
        <v>0</v>
      </c>
      <c r="AD154" s="28">
        <f t="shared" si="59"/>
        <v>0</v>
      </c>
      <c r="AE154" s="28">
        <f t="shared" si="59"/>
        <v>0</v>
      </c>
      <c r="AF154" s="28">
        <f t="shared" si="59"/>
        <v>0</v>
      </c>
    </row>
    <row r="155" spans="9:32" x14ac:dyDescent="0.35">
      <c r="I155" s="37">
        <v>11</v>
      </c>
      <c r="J155" t="str">
        <f>IF(Namedrug9="","Drug 9",Namedrug9)</f>
        <v>Drug 9</v>
      </c>
      <c r="K155" s="33" cm="1">
        <f t="array" ref="K155">IF(Include_Admin_Costs="Yes",K33*INDEX(Administration_frequency,$I155,2)*INDEX(Cost_Administration,$I155,$C$4),0)</f>
        <v>0</v>
      </c>
      <c r="L155" s="33" cm="1">
        <f t="array" ref="L155">IF(Include_Admin_Costs="Yes",L33*INDEX(Administration_frequency,$I155,2)*INDEX(Cost_Administration,$I155,$C$4),0)</f>
        <v>0</v>
      </c>
      <c r="M155" s="33" cm="1">
        <f t="array" ref="M155">IF(Include_Admin_Costs="Yes",M33*INDEX(Administration_frequency,$I155,2)*INDEX(Cost_Administration,$I155,$C$4),0)</f>
        <v>0</v>
      </c>
      <c r="N155" s="33" cm="1">
        <f t="array" ref="N155">IF(Include_Admin_Costs="Yes",N33*INDEX(Administration_frequency,$I155,2)*INDEX(Cost_Administration,$I155,$C$4),0)</f>
        <v>0</v>
      </c>
      <c r="O155" s="33" cm="1">
        <f t="array" ref="O155">IF(Include_Admin_Costs="Yes",O33*INDEX(Administration_frequency,$I155,2)*INDEX(Cost_Administration,$I155,$C$4),0)</f>
        <v>0</v>
      </c>
      <c r="P155" s="33" cm="1">
        <f t="array" ref="P155">IF(Include_Admin_Costs="Yes",P33*INDEX(Administration_frequency,$I155,2)*INDEX(Cost_Administration,$I155,$C$4),0)</f>
        <v>0</v>
      </c>
      <c r="Q155" s="33"/>
      <c r="R155" t="str">
        <f>IF(Namedrug9="","Drug 9",Namedrug9)</f>
        <v>Drug 9</v>
      </c>
      <c r="S155" s="33" cm="1">
        <f t="array" ref="S155">IF(Include_Admin_Costs="Yes",S33*INDEX(Administration_frequency,$I155,2)*INDEX(Cost_Administration,$I155,$C$4),0)</f>
        <v>0</v>
      </c>
      <c r="T155" s="33" cm="1">
        <f t="array" ref="T155">IF(Include_Admin_Costs="Yes",T33*INDEX(Administration_frequency,$I155,2)*INDEX(Cost_Administration,$I155,$C$4),0)</f>
        <v>0</v>
      </c>
      <c r="U155" s="33" cm="1">
        <f t="array" ref="U155">IF(Include_Admin_Costs="Yes",U33*INDEX(Administration_frequency,$I155,2)*INDEX(Cost_Administration,$I155,$C$4),0)</f>
        <v>0</v>
      </c>
      <c r="V155" s="33" cm="1">
        <f t="array" ref="V155">IF(Include_Admin_Costs="Yes",V33*INDEX(Administration_frequency,$I155,2)*INDEX(Cost_Administration,$I155,$C$4),0)</f>
        <v>0</v>
      </c>
      <c r="W155" s="33" cm="1">
        <f t="array" ref="W155">IF(Include_Admin_Costs="Yes",W33*INDEX(Administration_frequency,$I155,2)*INDEX(Cost_Administration,$I155,$C$4),0)</f>
        <v>0</v>
      </c>
      <c r="X155" s="33" cm="1">
        <f t="array" ref="X155">IF(Include_Admin_Costs="Yes",X33*INDEX(Administration_frequency,$I155,2)*INDEX(Cost_Administration,$I155,$C$4),0)</f>
        <v>0</v>
      </c>
      <c r="Y155" s="28"/>
      <c r="Z155" t="str">
        <f>IF(Namedrug9="","Drug 9",Namedrug9)</f>
        <v>Drug 9</v>
      </c>
      <c r="AA155" s="28">
        <f t="shared" si="60"/>
        <v>0</v>
      </c>
      <c r="AB155" s="28">
        <f t="shared" si="59"/>
        <v>0</v>
      </c>
      <c r="AC155" s="28">
        <f t="shared" si="59"/>
        <v>0</v>
      </c>
      <c r="AD155" s="28">
        <f t="shared" si="59"/>
        <v>0</v>
      </c>
      <c r="AE155" s="28">
        <f t="shared" si="59"/>
        <v>0</v>
      </c>
      <c r="AF155" s="28">
        <f t="shared" si="59"/>
        <v>0</v>
      </c>
    </row>
    <row r="156" spans="9:32" x14ac:dyDescent="0.35">
      <c r="I156" s="37">
        <v>12</v>
      </c>
      <c r="J156" t="str">
        <f>IF(Namedrug10="","Drug 10",Namedrug10)</f>
        <v>Drug 10</v>
      </c>
      <c r="K156" s="33" cm="1">
        <f t="array" ref="K156">IF(Include_Admin_Costs="Yes",K34*INDEX(Administration_frequency,$I156,2)*INDEX(Cost_Administration,$I156,$C$4),0)</f>
        <v>0</v>
      </c>
      <c r="L156" s="33" cm="1">
        <f t="array" ref="L156">IF(Include_Admin_Costs="Yes",L34*INDEX(Administration_frequency,$I156,2)*INDEX(Cost_Administration,$I156,$C$4),0)</f>
        <v>0</v>
      </c>
      <c r="M156" s="33" cm="1">
        <f t="array" ref="M156">IF(Include_Admin_Costs="Yes",M34*INDEX(Administration_frequency,$I156,2)*INDEX(Cost_Administration,$I156,$C$4),0)</f>
        <v>0</v>
      </c>
      <c r="N156" s="33" cm="1">
        <f t="array" ref="N156">IF(Include_Admin_Costs="Yes",N34*INDEX(Administration_frequency,$I156,2)*INDEX(Cost_Administration,$I156,$C$4),0)</f>
        <v>0</v>
      </c>
      <c r="O156" s="33" cm="1">
        <f t="array" ref="O156">IF(Include_Admin_Costs="Yes",O34*INDEX(Administration_frequency,$I156,2)*INDEX(Cost_Administration,$I156,$C$4),0)</f>
        <v>0</v>
      </c>
      <c r="P156" s="33" cm="1">
        <f t="array" ref="P156">IF(Include_Admin_Costs="Yes",P34*INDEX(Administration_frequency,$I156,2)*INDEX(Cost_Administration,$I156,$C$4),0)</f>
        <v>0</v>
      </c>
      <c r="Q156" s="33"/>
      <c r="R156" t="str">
        <f>IF(Namedrug10="","Drug 10",Namedrug10)</f>
        <v>Drug 10</v>
      </c>
      <c r="S156" s="33" cm="1">
        <f t="array" ref="S156">IF(Include_Admin_Costs="Yes",S34*INDEX(Administration_frequency,$I156,2)*INDEX(Cost_Administration,$I156,$C$4),0)</f>
        <v>0</v>
      </c>
      <c r="T156" s="33" cm="1">
        <f t="array" ref="T156">IF(Include_Admin_Costs="Yes",T34*INDEX(Administration_frequency,$I156,2)*INDEX(Cost_Administration,$I156,$C$4),0)</f>
        <v>0</v>
      </c>
      <c r="U156" s="33" cm="1">
        <f t="array" ref="U156">IF(Include_Admin_Costs="Yes",U34*INDEX(Administration_frequency,$I156,2)*INDEX(Cost_Administration,$I156,$C$4),0)</f>
        <v>0</v>
      </c>
      <c r="V156" s="33" cm="1">
        <f t="array" ref="V156">IF(Include_Admin_Costs="Yes",V34*INDEX(Administration_frequency,$I156,2)*INDEX(Cost_Administration,$I156,$C$4),0)</f>
        <v>0</v>
      </c>
      <c r="W156" s="33" cm="1">
        <f t="array" ref="W156">IF(Include_Admin_Costs="Yes",W34*INDEX(Administration_frequency,$I156,2)*INDEX(Cost_Administration,$I156,$C$4),0)</f>
        <v>0</v>
      </c>
      <c r="X156" s="33" cm="1">
        <f t="array" ref="X156">IF(Include_Admin_Costs="Yes",X34*INDEX(Administration_frequency,$I156,2)*INDEX(Cost_Administration,$I156,$C$4),0)</f>
        <v>0</v>
      </c>
      <c r="Y156" s="28"/>
      <c r="Z156" t="str">
        <f>IF(Namedrug10="","Drug 10",Namedrug10)</f>
        <v>Drug 10</v>
      </c>
      <c r="AA156" s="28">
        <f t="shared" si="60"/>
        <v>0</v>
      </c>
      <c r="AB156" s="28">
        <f t="shared" si="59"/>
        <v>0</v>
      </c>
      <c r="AC156" s="28">
        <f t="shared" si="59"/>
        <v>0</v>
      </c>
      <c r="AD156" s="28">
        <f t="shared" si="59"/>
        <v>0</v>
      </c>
      <c r="AE156" s="28">
        <f t="shared" si="59"/>
        <v>0</v>
      </c>
      <c r="AF156" s="28">
        <f t="shared" si="59"/>
        <v>0</v>
      </c>
    </row>
    <row r="157" spans="9:32" x14ac:dyDescent="0.35">
      <c r="J157" s="1" t="s">
        <v>74</v>
      </c>
      <c r="K157" s="32">
        <f>SUM(K145:K156)</f>
        <v>0</v>
      </c>
      <c r="L157" s="32">
        <f t="shared" ref="L157:P157" si="61">SUM(L145:L156)</f>
        <v>0</v>
      </c>
      <c r="M157" s="32">
        <f t="shared" si="61"/>
        <v>0</v>
      </c>
      <c r="N157" s="32">
        <f t="shared" si="61"/>
        <v>0</v>
      </c>
      <c r="O157" s="32">
        <f t="shared" si="61"/>
        <v>0</v>
      </c>
      <c r="P157" s="32">
        <f t="shared" si="61"/>
        <v>0</v>
      </c>
      <c r="Q157" s="32"/>
      <c r="R157" s="1" t="s">
        <v>74</v>
      </c>
      <c r="S157" s="32">
        <f>SUM(S145:S156)</f>
        <v>0</v>
      </c>
      <c r="T157" s="32">
        <f t="shared" ref="T157:X157" si="62">SUM(T145:T156)</f>
        <v>0</v>
      </c>
      <c r="U157" s="32">
        <f t="shared" si="62"/>
        <v>0</v>
      </c>
      <c r="V157" s="32">
        <f t="shared" si="62"/>
        <v>0</v>
      </c>
      <c r="W157" s="32">
        <f t="shared" si="62"/>
        <v>0</v>
      </c>
      <c r="X157" s="32">
        <f t="shared" si="62"/>
        <v>0</v>
      </c>
      <c r="Y157" s="32"/>
      <c r="Z157" s="1" t="s">
        <v>74</v>
      </c>
      <c r="AA157" s="32">
        <f>SUM(AA145:AA156)</f>
        <v>0</v>
      </c>
      <c r="AB157" s="32">
        <f t="shared" ref="AB157:AF157" si="63">SUM(AB145:AB156)</f>
        <v>0</v>
      </c>
      <c r="AC157" s="32">
        <f t="shared" si="63"/>
        <v>0</v>
      </c>
      <c r="AD157" s="32">
        <f t="shared" si="63"/>
        <v>0</v>
      </c>
      <c r="AE157" s="32">
        <f t="shared" si="63"/>
        <v>0</v>
      </c>
      <c r="AF157" s="32">
        <f t="shared" si="63"/>
        <v>0</v>
      </c>
    </row>
    <row r="160" spans="9:32" x14ac:dyDescent="0.35">
      <c r="K160" s="1" t="s">
        <v>268</v>
      </c>
      <c r="S160" s="1" t="s">
        <v>268</v>
      </c>
      <c r="AA160" s="1" t="s">
        <v>268</v>
      </c>
    </row>
    <row r="161" spans="2:32" x14ac:dyDescent="0.35">
      <c r="K161" s="1">
        <v>1</v>
      </c>
      <c r="L161">
        <v>2</v>
      </c>
      <c r="M161">
        <v>3</v>
      </c>
      <c r="N161">
        <v>4</v>
      </c>
      <c r="O161">
        <v>5</v>
      </c>
      <c r="P161">
        <v>6</v>
      </c>
      <c r="S161" s="1">
        <v>1</v>
      </c>
      <c r="T161">
        <v>2</v>
      </c>
      <c r="U161">
        <v>3</v>
      </c>
      <c r="V161">
        <v>4</v>
      </c>
      <c r="W161">
        <v>5</v>
      </c>
      <c r="X161">
        <v>6</v>
      </c>
      <c r="AA161" s="1"/>
    </row>
    <row r="162" spans="2:32" x14ac:dyDescent="0.35">
      <c r="K162" s="1" t="s">
        <v>105</v>
      </c>
      <c r="L162" s="1" t="s">
        <v>106</v>
      </c>
      <c r="M162" s="1" t="s">
        <v>107</v>
      </c>
      <c r="N162" s="1" t="s">
        <v>108</v>
      </c>
      <c r="O162" s="1" t="s">
        <v>109</v>
      </c>
      <c r="P162" s="1" t="s">
        <v>110</v>
      </c>
      <c r="S162" s="1" t="s">
        <v>105</v>
      </c>
      <c r="T162" s="1" t="s">
        <v>106</v>
      </c>
      <c r="U162" s="1" t="s">
        <v>107</v>
      </c>
      <c r="V162" s="1" t="s">
        <v>108</v>
      </c>
      <c r="W162" s="1" t="s">
        <v>109</v>
      </c>
      <c r="X162" s="1" t="s">
        <v>110</v>
      </c>
      <c r="AA162" s="1" t="s">
        <v>105</v>
      </c>
      <c r="AB162" s="1" t="s">
        <v>106</v>
      </c>
      <c r="AC162" s="1" t="s">
        <v>107</v>
      </c>
      <c r="AD162" s="1" t="s">
        <v>108</v>
      </c>
      <c r="AE162" s="1" t="s">
        <v>109</v>
      </c>
      <c r="AF162" s="1" t="s">
        <v>110</v>
      </c>
    </row>
    <row r="163" spans="2:32" x14ac:dyDescent="0.35">
      <c r="J163" t="str">
        <f>CONCATENATE("No ", J145)</f>
        <v>No Drug Under Review</v>
      </c>
      <c r="K163" s="40" cm="1">
        <f t="array" ref="K163">IF(Include_Testing_Costs="Yes",INDEX(Testing_Uptake_Reference,K161,$C$4)*INDEX(Testing_Eligibility_Size,K161,$C$4)*INDEX(Testing_Costs,1,$C$4),0)</f>
        <v>0</v>
      </c>
      <c r="L163" s="40" cm="1">
        <f t="array" ref="L163">IF(Include_Testing_Costs="Yes",(INDEX(Testing_Uptake_Reference,L161,$C$4)-INDEX(Testing_Uptake_Reference,K161,$C$4))*INDEX(Testing_Eligibility_Size,L161,$C$4)*INDEX(Testing_Costs,1,$C$4),0)</f>
        <v>0</v>
      </c>
      <c r="M163" s="40" cm="1">
        <f t="array" ref="M163">IF(Include_Testing_Costs="Yes",(INDEX(Testing_Uptake_Reference,M161,$C$4)-INDEX(Testing_Uptake_Reference,L161,$C$4))*INDEX(Testing_Eligibility_Size,M161,$C$4)*INDEX(Testing_Costs,1,$C$4),0)</f>
        <v>0</v>
      </c>
      <c r="N163" s="40" cm="1">
        <f t="array" ref="N163">IF(Include_Testing_Costs="Yes",(INDEX(Testing_Uptake_Reference,N161,$C$4)-INDEX(Testing_Uptake_Reference,M161,$C$4))*INDEX(Testing_Eligibility_Size,N161,$C$4)*INDEX(Testing_Costs,1,$C$4),0)</f>
        <v>0</v>
      </c>
      <c r="O163" s="40" cm="1">
        <f t="array" ref="O163">IF(Include_Testing_Costs="Yes",(INDEX(Testing_Uptake_Reference,O161,$C$4)-INDEX(Testing_Uptake_Reference,N161,$C$4))*INDEX(Testing_Eligibility_Size,O161,$C$4)*INDEX(Testing_Costs,1,$C$4),0)*IF(Switch_TH&lt;4,0,1)</f>
        <v>0</v>
      </c>
      <c r="P163" s="40" cm="1">
        <f t="array" ref="P163">IF(Include_Testing_Costs="Yes",(INDEX(Testing_Uptake_Reference,P161,$C$4)-INDEX(Testing_Uptake_Reference,O161,$C$4))*INDEX(Testing_Eligibility_Size,P161,$C$4)*INDEX(Testing_Costs,1,$C$4),0)*IF(Switch_TH&lt;5,0,1)</f>
        <v>0</v>
      </c>
      <c r="R163" t="str">
        <f>R145</f>
        <v>Drug Under Review</v>
      </c>
      <c r="S163" s="40" cm="1">
        <f t="array" ref="S163">IF(Include_Testing_Costs="Yes",INDEX(Testing_Uptake_New_Drug,S161,$C$4)*INDEX(Testing_Eligibility_Size,S161,$C$4)*INDEX(Testing_Costs,1,$C$4),0)</f>
        <v>0</v>
      </c>
      <c r="T163" s="40" cm="1">
        <f t="array" ref="T163">IF(Include_Testing_Costs="Yes",(INDEX(Testing_Uptake_New_Drug,L161,$C$4)-INDEX(Testing_Uptake_New_Drug,K161,$C$4))*INDEX(Testing_Eligibility_Size,L161,$C$4)*INDEX(Testing_Costs,1,$C$4),0)</f>
        <v>0</v>
      </c>
      <c r="U163" s="40" cm="1">
        <f t="array" ref="U163">IF(Include_Testing_Costs="Yes",(INDEX(Testing_Uptake_New_Drug,M161,$C$4)-INDEX(Testing_Uptake_New_Drug,L161,$C$4))*INDEX(Testing_Eligibility_Size,M161,$C$4)*INDEX(Testing_Costs,1,$C$4),0)</f>
        <v>0</v>
      </c>
      <c r="V163" s="40" cm="1">
        <f t="array" ref="V163">IF(Include_Testing_Costs="Yes",(INDEX(Testing_Uptake_New_Drug,N161,$C$4)-INDEX(Testing_Uptake_New_Drug,M161,$C$4))*INDEX(Testing_Eligibility_Size,N161,$C$4)*INDEX(Testing_Costs,1,$C$4),0)</f>
        <v>0</v>
      </c>
      <c r="W163" s="40" cm="1">
        <f t="array" ref="W163">IF(Include_Testing_Costs="Yes",(INDEX(Testing_Uptake_New_Drug,O161,$C$4)-INDEX(Testing_Uptake_New_Drug,N161,$C$4))*INDEX(Testing_Eligibility_Size,O161,$C$4)*INDEX(Testing_Costs,1,$C$4),0)*IF(Switch_TH&lt;4,0,1)</f>
        <v>0</v>
      </c>
      <c r="X163" s="40" cm="1">
        <f t="array" ref="X163">IF(Include_Testing_Costs="Yes",(INDEX(Testing_Uptake_New_Drug,P161,$C$4)-INDEX(Testing_Uptake_New_Drug,O161,$C$4))*INDEX(Testing_Eligibility_Size,P161,$C$4)*INDEX(Testing_Costs,1,$C$4),0)*IF(Switch_TH&lt;5,0,1)</f>
        <v>0</v>
      </c>
      <c r="Z163" t="str">
        <f>Z145</f>
        <v>Drug Under Review</v>
      </c>
      <c r="AA163" s="33">
        <f>S163-K163</f>
        <v>0</v>
      </c>
      <c r="AB163" s="33">
        <f t="shared" ref="AB163:AF163" si="64">T163-L163</f>
        <v>0</v>
      </c>
      <c r="AC163" s="33">
        <f t="shared" si="64"/>
        <v>0</v>
      </c>
      <c r="AD163" s="33">
        <f t="shared" si="64"/>
        <v>0</v>
      </c>
      <c r="AE163" s="33">
        <f t="shared" si="64"/>
        <v>0</v>
      </c>
      <c r="AF163" s="33">
        <f t="shared" si="64"/>
        <v>0</v>
      </c>
    </row>
    <row r="164" spans="2:32" x14ac:dyDescent="0.35">
      <c r="L164" cm="1">
        <f t="array" ref="L164">(INDEX(Testing_Uptake_Reference,L161,$C$4)-INDEX(Testing_Uptake_Reference,K161,$C$4))</f>
        <v>0</v>
      </c>
    </row>
    <row r="165" spans="2:32" x14ac:dyDescent="0.35">
      <c r="J165" s="85" t="s">
        <v>91</v>
      </c>
      <c r="K165" s="84"/>
      <c r="L165" s="84"/>
      <c r="M165" s="84"/>
      <c r="N165" s="84"/>
      <c r="O165" s="84"/>
      <c r="P165" s="84"/>
      <c r="Q165" s="84"/>
      <c r="R165" s="84"/>
      <c r="S165" s="84"/>
      <c r="T165" s="84"/>
      <c r="U165" s="84"/>
      <c r="V165" s="84"/>
      <c r="W165" s="84"/>
      <c r="X165" s="84"/>
      <c r="Y165" s="84"/>
      <c r="Z165" s="84"/>
      <c r="AA165" s="84"/>
      <c r="AB165" s="84"/>
      <c r="AC165" s="84"/>
      <c r="AD165" s="84"/>
      <c r="AE165" s="84"/>
      <c r="AF165" s="84"/>
    </row>
    <row r="166" spans="2:32" x14ac:dyDescent="0.35">
      <c r="K166" t="s">
        <v>215</v>
      </c>
      <c r="S166" t="s">
        <v>247</v>
      </c>
    </row>
    <row r="168" spans="2:32" x14ac:dyDescent="0.35">
      <c r="K168" s="1" t="s">
        <v>14</v>
      </c>
      <c r="L168" s="1"/>
      <c r="M168" s="1"/>
      <c r="N168" s="1"/>
      <c r="O168" s="1"/>
      <c r="P168" s="1"/>
      <c r="Q168" s="1"/>
      <c r="R168" s="1"/>
      <c r="S168" s="1" t="s">
        <v>14</v>
      </c>
      <c r="T168" s="1"/>
      <c r="U168" s="1"/>
      <c r="V168" s="1"/>
      <c r="W168" s="1"/>
      <c r="X168" s="1"/>
      <c r="Y168" s="1"/>
      <c r="Z168" s="1"/>
      <c r="AA168" s="1"/>
      <c r="AB168" s="1"/>
      <c r="AC168" s="1"/>
    </row>
    <row r="169" spans="2:32" x14ac:dyDescent="0.35">
      <c r="K169" s="1" t="s">
        <v>105</v>
      </c>
      <c r="L169" s="1" t="s">
        <v>106</v>
      </c>
      <c r="M169" s="1" t="s">
        <v>107</v>
      </c>
      <c r="N169" s="1" t="s">
        <v>108</v>
      </c>
      <c r="O169" s="1" t="s">
        <v>109</v>
      </c>
      <c r="P169" s="1" t="s">
        <v>110</v>
      </c>
      <c r="Q169" s="1"/>
      <c r="R169" s="1"/>
      <c r="S169" s="1" t="s">
        <v>105</v>
      </c>
      <c r="T169" s="1" t="s">
        <v>106</v>
      </c>
      <c r="U169" s="1" t="s">
        <v>107</v>
      </c>
      <c r="V169" s="1" t="s">
        <v>108</v>
      </c>
      <c r="W169" s="1" t="s">
        <v>109</v>
      </c>
      <c r="X169" s="1" t="s">
        <v>110</v>
      </c>
      <c r="Y169" s="1"/>
      <c r="Z169" s="1"/>
    </row>
    <row r="170" spans="2:32" x14ac:dyDescent="0.35">
      <c r="B170" s="135"/>
      <c r="C170" s="135"/>
      <c r="D170" s="135"/>
      <c r="E170" s="135"/>
      <c r="J170" t="str">
        <f>IF(Name_DUR="","Drug Under Review",Name_DUR)</f>
        <v>Drug Under Review</v>
      </c>
      <c r="K170" s="27" cm="1">
        <f t="array" ref="K170">INDEX(Inputs_RefScenario_MktShares,MATCH($J170,'Inputs-Market Shares'!$B$53:$B$64,0),MATCH('Newfoundland and Labrador'!K$6&amp;$B$4,'Inputs-Market Shares'!$M$52:$CC$52&amp;'Inputs-Market Shares'!$M$51:$CC$51,0))</f>
        <v>0</v>
      </c>
      <c r="L170" s="27" cm="1">
        <f t="array" ref="L170">INDEX(Inputs_RefScenario_MktShares,MATCH($J170,'Inputs-Market Shares'!$B$53:$B$64,0),MATCH('Newfoundland and Labrador'!L$6&amp;$B$4,'Inputs-Market Shares'!$M$52:$CC$52&amp;'Inputs-Market Shares'!$M$51:$CC$51,0))</f>
        <v>0</v>
      </c>
      <c r="M170" s="27" cm="1">
        <f t="array" ref="M170">INDEX(Inputs_RefScenario_MktShares,MATCH($J170,'Inputs-Market Shares'!$B$53:$B$64,0),MATCH('Newfoundland and Labrador'!M$6&amp;$B$4,'Inputs-Market Shares'!$M$52:$CC$52&amp;'Inputs-Market Shares'!$M$51:$CC$51,0))</f>
        <v>0</v>
      </c>
      <c r="N170" s="27" cm="1">
        <f t="array" ref="N170">INDEX(Inputs_RefScenario_MktShares,MATCH($J170,'Inputs-Market Shares'!$B$53:$B$64,0),MATCH('Newfoundland and Labrador'!N$6&amp;$B$4,'Inputs-Market Shares'!$M$52:$CC$52&amp;'Inputs-Market Shares'!$M$51:$CC$51,0))</f>
        <v>0</v>
      </c>
      <c r="O170" s="27" cm="1">
        <f t="array" ref="O170">INDEX(Inputs_RefScenario_MktShares,MATCH($J170,'Inputs-Market Shares'!$B$53:$B$64,0),MATCH('Newfoundland and Labrador'!O$6&amp;$B$4,'Inputs-Market Shares'!$M$52:$CC$52&amp;'Inputs-Market Shares'!$M$51:$CC$51,0))</f>
        <v>0</v>
      </c>
      <c r="P170" s="27" cm="1">
        <f t="array" ref="P170">INDEX(Inputs_RefScenario_MktShares,MATCH($J170,'Inputs-Market Shares'!$B$53:$B$64,0),MATCH('Newfoundland and Labrador'!P$6&amp;$B$4,'Inputs-Market Shares'!$M$52:$CC$52&amp;'Inputs-Market Shares'!$M$51:$CC$51,0))</f>
        <v>0</v>
      </c>
      <c r="Q170" s="27"/>
      <c r="R170" t="str">
        <f>IF(Name_DUR="","Drug Under Review",Name_DUR)</f>
        <v>Drug Under Review</v>
      </c>
      <c r="S170" s="8" cm="1">
        <f t="array" ref="S170">INDEX(Inputs_NewScenario_MktShares,MATCH($R170,'Inputs-Market Shares'!$B$69:$B$80,0),MATCH('Newfoundland and Labrador'!S$6&amp;$B$4,'Inputs-Market Shares'!$M$52:$CC$52&amp;'Inputs-Market Shares'!$M$51:$CC$51,0))</f>
        <v>0</v>
      </c>
      <c r="T170" s="8" cm="1">
        <f t="array" ref="T170">INDEX(Inputs_NewScenario_MktShares,MATCH($R170,'Inputs-Market Shares'!$B$69:$B$80,0),MATCH('Newfoundland and Labrador'!T$6&amp;$B$4,'Inputs-Market Shares'!$M$52:$CC$52&amp;'Inputs-Market Shares'!$M$51:$CC$51,0))</f>
        <v>0</v>
      </c>
      <c r="U170" s="8" cm="1">
        <f t="array" ref="U170">INDEX(Inputs_NewScenario_MktShares,MATCH($R170,'Inputs-Market Shares'!$B$69:$B$80,0),MATCH('Newfoundland and Labrador'!U$6&amp;$B$4,'Inputs-Market Shares'!$M$52:$CC$52&amp;'Inputs-Market Shares'!$M$51:$CC$51,0))</f>
        <v>0</v>
      </c>
      <c r="V170" s="8" cm="1">
        <f t="array" ref="V170">INDEX(Inputs_NewScenario_MktShares,MATCH($R170,'Inputs-Market Shares'!$B$69:$B$80,0),MATCH('Newfoundland and Labrador'!V$6&amp;$B$4,'Inputs-Market Shares'!$M$52:$CC$52&amp;'Inputs-Market Shares'!$M$51:$CC$51,0))</f>
        <v>0</v>
      </c>
      <c r="W170" s="8" cm="1">
        <f t="array" ref="W170">INDEX(Inputs_NewScenario_MktShares,MATCH($R170,'Inputs-Market Shares'!$B$69:$B$80,0),MATCH('Newfoundland and Labrador'!W$6&amp;$B$4,'Inputs-Market Shares'!$M$52:$CC$52&amp;'Inputs-Market Shares'!$M$51:$CC$51,0))</f>
        <v>0</v>
      </c>
      <c r="X170" s="8" cm="1">
        <f t="array" ref="X170">INDEX(Inputs_NewScenario_MktShares,MATCH($R170,'Inputs-Market Shares'!$B$69:$B$80,0),MATCH('Newfoundland and Labrador'!X$6&amp;$B$4,'Inputs-Market Shares'!$M$52:$CC$52&amp;'Inputs-Market Shares'!$M$51:$CC$51,0))</f>
        <v>0</v>
      </c>
    </row>
    <row r="171" spans="2:32" x14ac:dyDescent="0.35">
      <c r="B171" s="135"/>
      <c r="C171" s="135"/>
      <c r="D171" s="135"/>
      <c r="E171" s="135"/>
      <c r="J171" t="s">
        <v>151</v>
      </c>
      <c r="K171" s="27" cm="1">
        <f t="array" ref="K171">INDEX(Inputs_RefScenario_MktShares,MATCH($J171,'Inputs-Market Shares'!$B$53:$B$64,0),MATCH('Newfoundland and Labrador'!K$6&amp;$B$4,'Inputs-Market Shares'!$M$52:$CC$52&amp;'Inputs-Market Shares'!$M$51:$CC$51,0))</f>
        <v>0</v>
      </c>
      <c r="L171" s="27" cm="1">
        <f t="array" ref="L171">INDEX(Inputs_RefScenario_MktShares,MATCH($J171,'Inputs-Market Shares'!$B$53:$B$64,0),MATCH('Newfoundland and Labrador'!L$6&amp;$B$4,'Inputs-Market Shares'!$M$52:$CC$52&amp;'Inputs-Market Shares'!$M$51:$CC$51,0))</f>
        <v>0</v>
      </c>
      <c r="M171" s="27" cm="1">
        <f t="array" ref="M171">INDEX(Inputs_RefScenario_MktShares,MATCH($J171,'Inputs-Market Shares'!$B$53:$B$64,0),MATCH('Newfoundland and Labrador'!M$6&amp;$B$4,'Inputs-Market Shares'!$M$52:$CC$52&amp;'Inputs-Market Shares'!$M$51:$CC$51,0))</f>
        <v>0</v>
      </c>
      <c r="N171" s="27" cm="1">
        <f t="array" ref="N171">INDEX(Inputs_RefScenario_MktShares,MATCH($J171,'Inputs-Market Shares'!$B$53:$B$64,0),MATCH('Newfoundland and Labrador'!N$6&amp;$B$4,'Inputs-Market Shares'!$M$52:$CC$52&amp;'Inputs-Market Shares'!$M$51:$CC$51,0))</f>
        <v>0</v>
      </c>
      <c r="O171" s="27" cm="1">
        <f t="array" ref="O171">INDEX(Inputs_RefScenario_MktShares,MATCH($J171,'Inputs-Market Shares'!$B$53:$B$64,0),MATCH('Newfoundland and Labrador'!O$6&amp;$B$4,'Inputs-Market Shares'!$M$52:$CC$52&amp;'Inputs-Market Shares'!$M$51:$CC$51,0))</f>
        <v>0</v>
      </c>
      <c r="P171" s="27" cm="1">
        <f t="array" ref="P171">INDEX(Inputs_RefScenario_MktShares,MATCH($J171,'Inputs-Market Shares'!$B$53:$B$64,0),MATCH('Newfoundland and Labrador'!P$6&amp;$B$4,'Inputs-Market Shares'!$M$52:$CC$52&amp;'Inputs-Market Shares'!$M$51:$CC$51,0))</f>
        <v>0</v>
      </c>
      <c r="Q171" s="27"/>
      <c r="R171" t="s">
        <v>151</v>
      </c>
      <c r="S171" s="8" cm="1">
        <f t="array" ref="S171">INDEX(Inputs_NewScenario_MktShares,MATCH($R171,'Inputs-Market Shares'!$B$69:$B$80,0),MATCH('Newfoundland and Labrador'!S$6&amp;$B$4,'Inputs-Market Shares'!$M$52:$CC$52&amp;'Inputs-Market Shares'!$M$51:$CC$51,0))</f>
        <v>0</v>
      </c>
      <c r="T171" s="8" cm="1">
        <f t="array" ref="T171">INDEX(Inputs_NewScenario_MktShares,MATCH($R171,'Inputs-Market Shares'!$B$69:$B$80,0),MATCH('Newfoundland and Labrador'!T$6&amp;$B$4,'Inputs-Market Shares'!$M$52:$CC$52&amp;'Inputs-Market Shares'!$M$51:$CC$51,0))</f>
        <v>0</v>
      </c>
      <c r="U171" s="8" cm="1">
        <f t="array" ref="U171">INDEX(Inputs_NewScenario_MktShares,MATCH($R171,'Inputs-Market Shares'!$B$69:$B$80,0),MATCH('Newfoundland and Labrador'!U$6&amp;$B$4,'Inputs-Market Shares'!$M$52:$CC$52&amp;'Inputs-Market Shares'!$M$51:$CC$51,0))</f>
        <v>0</v>
      </c>
      <c r="V171" s="8" cm="1">
        <f t="array" ref="V171">INDEX(Inputs_NewScenario_MktShares,MATCH($R171,'Inputs-Market Shares'!$B$69:$B$80,0),MATCH('Newfoundland and Labrador'!V$6&amp;$B$4,'Inputs-Market Shares'!$M$52:$CC$52&amp;'Inputs-Market Shares'!$M$51:$CC$51,0))</f>
        <v>0</v>
      </c>
      <c r="W171" s="8" cm="1">
        <f t="array" ref="W171">INDEX(Inputs_NewScenario_MktShares,MATCH($R171,'Inputs-Market Shares'!$B$69:$B$80,0),MATCH('Newfoundland and Labrador'!W$6&amp;$B$4,'Inputs-Market Shares'!$M$52:$CC$52&amp;'Inputs-Market Shares'!$M$51:$CC$51,0))</f>
        <v>0</v>
      </c>
      <c r="X171" s="8" cm="1">
        <f t="array" ref="X171">INDEX(Inputs_NewScenario_MktShares,MATCH($R171,'Inputs-Market Shares'!$B$69:$B$80,0),MATCH('Newfoundland and Labrador'!X$6&amp;$B$4,'Inputs-Market Shares'!$M$52:$CC$52&amp;'Inputs-Market Shares'!$M$51:$CC$51,0))</f>
        <v>0</v>
      </c>
    </row>
    <row r="172" spans="2:32" x14ac:dyDescent="0.35">
      <c r="B172" s="135"/>
      <c r="C172" s="135"/>
      <c r="D172" s="135"/>
      <c r="E172" s="135"/>
      <c r="J172" t="str">
        <f>IF(Namedrug1="","Drug 1",Namedrug1)</f>
        <v>Drug 1</v>
      </c>
      <c r="K172" s="27" cm="1">
        <f t="array" ref="K172">INDEX(Inputs_RefScenario_MktShares,MATCH($J172,'Inputs-Market Shares'!$B$53:$B$64,0),MATCH('Newfoundland and Labrador'!K$6&amp;$B$4,'Inputs-Market Shares'!$M$52:$CC$52&amp;'Inputs-Market Shares'!$M$51:$CC$51,0))</f>
        <v>0</v>
      </c>
      <c r="L172" s="27" cm="1">
        <f t="array" ref="L172">INDEX(Inputs_RefScenario_MktShares,MATCH($J172,'Inputs-Market Shares'!$B$53:$B$64,0),MATCH('Newfoundland and Labrador'!L$6&amp;$B$4,'Inputs-Market Shares'!$M$52:$CC$52&amp;'Inputs-Market Shares'!$M$51:$CC$51,0))</f>
        <v>0</v>
      </c>
      <c r="M172" s="27" cm="1">
        <f t="array" ref="M172">INDEX(Inputs_RefScenario_MktShares,MATCH($J172,'Inputs-Market Shares'!$B$53:$B$64,0),MATCH('Newfoundland and Labrador'!M$6&amp;$B$4,'Inputs-Market Shares'!$M$52:$CC$52&amp;'Inputs-Market Shares'!$M$51:$CC$51,0))</f>
        <v>0</v>
      </c>
      <c r="N172" s="27" cm="1">
        <f t="array" ref="N172">INDEX(Inputs_RefScenario_MktShares,MATCH($J172,'Inputs-Market Shares'!$B$53:$B$64,0),MATCH('Newfoundland and Labrador'!N$6&amp;$B$4,'Inputs-Market Shares'!$M$52:$CC$52&amp;'Inputs-Market Shares'!$M$51:$CC$51,0))</f>
        <v>0</v>
      </c>
      <c r="O172" s="27" cm="1">
        <f t="array" ref="O172">INDEX(Inputs_RefScenario_MktShares,MATCH($J172,'Inputs-Market Shares'!$B$53:$B$64,0),MATCH('Newfoundland and Labrador'!O$6&amp;$B$4,'Inputs-Market Shares'!$M$52:$CC$52&amp;'Inputs-Market Shares'!$M$51:$CC$51,0))</f>
        <v>0</v>
      </c>
      <c r="P172" s="27" cm="1">
        <f t="array" ref="P172">INDEX(Inputs_RefScenario_MktShares,MATCH($J172,'Inputs-Market Shares'!$B$53:$B$64,0),MATCH('Newfoundland and Labrador'!P$6&amp;$B$4,'Inputs-Market Shares'!$M$52:$CC$52&amp;'Inputs-Market Shares'!$M$51:$CC$51,0))</f>
        <v>0</v>
      </c>
      <c r="Q172" s="27"/>
      <c r="R172" t="str">
        <f>IF(Namedrug1="","Drug 1",Namedrug1)</f>
        <v>Drug 1</v>
      </c>
      <c r="S172" s="8" cm="1">
        <f t="array" ref="S172">INDEX(Inputs_NewScenario_MktShares,MATCH($R172,'Inputs-Market Shares'!$B$69:$B$80,0),MATCH('Newfoundland and Labrador'!S$6&amp;$B$4,'Inputs-Market Shares'!$M$52:$CC$52&amp;'Inputs-Market Shares'!$M$51:$CC$51,0))</f>
        <v>0</v>
      </c>
      <c r="T172" s="8" cm="1">
        <f t="array" ref="T172">INDEX(Inputs_NewScenario_MktShares,MATCH($R172,'Inputs-Market Shares'!$B$69:$B$80,0),MATCH('Newfoundland and Labrador'!T$6&amp;$B$4,'Inputs-Market Shares'!$M$52:$CC$52&amp;'Inputs-Market Shares'!$M$51:$CC$51,0))</f>
        <v>0</v>
      </c>
      <c r="U172" s="8" cm="1">
        <f t="array" ref="U172">INDEX(Inputs_NewScenario_MktShares,MATCH($R172,'Inputs-Market Shares'!$B$69:$B$80,0),MATCH('Newfoundland and Labrador'!U$6&amp;$B$4,'Inputs-Market Shares'!$M$52:$CC$52&amp;'Inputs-Market Shares'!$M$51:$CC$51,0))</f>
        <v>0</v>
      </c>
      <c r="V172" s="8" cm="1">
        <f t="array" ref="V172">INDEX(Inputs_NewScenario_MktShares,MATCH($R172,'Inputs-Market Shares'!$B$69:$B$80,0),MATCH('Newfoundland and Labrador'!V$6&amp;$B$4,'Inputs-Market Shares'!$M$52:$CC$52&amp;'Inputs-Market Shares'!$M$51:$CC$51,0))</f>
        <v>0</v>
      </c>
      <c r="W172" s="8" cm="1">
        <f t="array" ref="W172">INDEX(Inputs_NewScenario_MktShares,MATCH($R172,'Inputs-Market Shares'!$B$69:$B$80,0),MATCH('Newfoundland and Labrador'!W$6&amp;$B$4,'Inputs-Market Shares'!$M$52:$CC$52&amp;'Inputs-Market Shares'!$M$51:$CC$51,0))</f>
        <v>0</v>
      </c>
      <c r="X172" s="8" cm="1">
        <f t="array" ref="X172">INDEX(Inputs_NewScenario_MktShares,MATCH($R172,'Inputs-Market Shares'!$B$69:$B$80,0),MATCH('Newfoundland and Labrador'!X$6&amp;$B$4,'Inputs-Market Shares'!$M$52:$CC$52&amp;'Inputs-Market Shares'!$M$51:$CC$51,0))</f>
        <v>0</v>
      </c>
    </row>
    <row r="173" spans="2:32" x14ac:dyDescent="0.35">
      <c r="B173" s="135"/>
      <c r="C173" s="135"/>
      <c r="D173" s="135"/>
      <c r="E173" s="135"/>
      <c r="J173" t="str">
        <f>IF(Namedrug2="","Drug 2",Namedrug2)</f>
        <v>Drug 2</v>
      </c>
      <c r="K173" s="27" cm="1">
        <f t="array" ref="K173">INDEX(Inputs_RefScenario_MktShares,MATCH($J173,'Inputs-Market Shares'!$B$53:$B$64,0),MATCH('Newfoundland and Labrador'!K$6&amp;$B$4,'Inputs-Market Shares'!$M$52:$CC$52&amp;'Inputs-Market Shares'!$M$51:$CC$51,0))</f>
        <v>0</v>
      </c>
      <c r="L173" s="27" cm="1">
        <f t="array" ref="L173">INDEX(Inputs_RefScenario_MktShares,MATCH($J173,'Inputs-Market Shares'!$B$53:$B$64,0),MATCH('Newfoundland and Labrador'!L$6&amp;$B$4,'Inputs-Market Shares'!$M$52:$CC$52&amp;'Inputs-Market Shares'!$M$51:$CC$51,0))</f>
        <v>0</v>
      </c>
      <c r="M173" s="27" cm="1">
        <f t="array" ref="M173">INDEX(Inputs_RefScenario_MktShares,MATCH($J173,'Inputs-Market Shares'!$B$53:$B$64,0),MATCH('Newfoundland and Labrador'!M$6&amp;$B$4,'Inputs-Market Shares'!$M$52:$CC$52&amp;'Inputs-Market Shares'!$M$51:$CC$51,0))</f>
        <v>0</v>
      </c>
      <c r="N173" s="27" cm="1">
        <f t="array" ref="N173">INDEX(Inputs_RefScenario_MktShares,MATCH($J173,'Inputs-Market Shares'!$B$53:$B$64,0),MATCH('Newfoundland and Labrador'!N$6&amp;$B$4,'Inputs-Market Shares'!$M$52:$CC$52&amp;'Inputs-Market Shares'!$M$51:$CC$51,0))</f>
        <v>0</v>
      </c>
      <c r="O173" s="27" cm="1">
        <f t="array" ref="O173">INDEX(Inputs_RefScenario_MktShares,MATCH($J173,'Inputs-Market Shares'!$B$53:$B$64,0),MATCH('Newfoundland and Labrador'!O$6&amp;$B$4,'Inputs-Market Shares'!$M$52:$CC$52&amp;'Inputs-Market Shares'!$M$51:$CC$51,0))</f>
        <v>0</v>
      </c>
      <c r="P173" s="27" cm="1">
        <f t="array" ref="P173">INDEX(Inputs_RefScenario_MktShares,MATCH($J173,'Inputs-Market Shares'!$B$53:$B$64,0),MATCH('Newfoundland and Labrador'!P$6&amp;$B$4,'Inputs-Market Shares'!$M$52:$CC$52&amp;'Inputs-Market Shares'!$M$51:$CC$51,0))</f>
        <v>0</v>
      </c>
      <c r="Q173" s="27"/>
      <c r="R173" t="str">
        <f>IF(Namedrug2="","Drug 2",Namedrug2)</f>
        <v>Drug 2</v>
      </c>
      <c r="S173" s="8" cm="1">
        <f t="array" ref="S173">INDEX(Inputs_NewScenario_MktShares,MATCH($R173,'Inputs-Market Shares'!$B$69:$B$80,0),MATCH('Newfoundland and Labrador'!S$6&amp;$B$4,'Inputs-Market Shares'!$M$52:$CC$52&amp;'Inputs-Market Shares'!$M$51:$CC$51,0))</f>
        <v>0</v>
      </c>
      <c r="T173" s="8" cm="1">
        <f t="array" ref="T173">INDEX(Inputs_NewScenario_MktShares,MATCH($R173,'Inputs-Market Shares'!$B$69:$B$80,0),MATCH('Newfoundland and Labrador'!T$6&amp;$B$4,'Inputs-Market Shares'!$M$52:$CC$52&amp;'Inputs-Market Shares'!$M$51:$CC$51,0))</f>
        <v>0</v>
      </c>
      <c r="U173" s="8" cm="1">
        <f t="array" ref="U173">INDEX(Inputs_NewScenario_MktShares,MATCH($R173,'Inputs-Market Shares'!$B$69:$B$80,0),MATCH('Newfoundland and Labrador'!U$6&amp;$B$4,'Inputs-Market Shares'!$M$52:$CC$52&amp;'Inputs-Market Shares'!$M$51:$CC$51,0))</f>
        <v>0</v>
      </c>
      <c r="V173" s="8" cm="1">
        <f t="array" ref="V173">INDEX(Inputs_NewScenario_MktShares,MATCH($R173,'Inputs-Market Shares'!$B$69:$B$80,0),MATCH('Newfoundland and Labrador'!V$6&amp;$B$4,'Inputs-Market Shares'!$M$52:$CC$52&amp;'Inputs-Market Shares'!$M$51:$CC$51,0))</f>
        <v>0</v>
      </c>
      <c r="W173" s="8" cm="1">
        <f t="array" ref="W173">INDEX(Inputs_NewScenario_MktShares,MATCH($R173,'Inputs-Market Shares'!$B$69:$B$80,0),MATCH('Newfoundland and Labrador'!W$6&amp;$B$4,'Inputs-Market Shares'!$M$52:$CC$52&amp;'Inputs-Market Shares'!$M$51:$CC$51,0))</f>
        <v>0</v>
      </c>
      <c r="X173" s="8" cm="1">
        <f t="array" ref="X173">INDEX(Inputs_NewScenario_MktShares,MATCH($R173,'Inputs-Market Shares'!$B$69:$B$80,0),MATCH('Newfoundland and Labrador'!X$6&amp;$B$4,'Inputs-Market Shares'!$M$52:$CC$52&amp;'Inputs-Market Shares'!$M$51:$CC$51,0))</f>
        <v>0</v>
      </c>
    </row>
    <row r="174" spans="2:32" x14ac:dyDescent="0.35">
      <c r="B174" s="135"/>
      <c r="C174" s="135"/>
      <c r="D174" s="135"/>
      <c r="E174" s="135"/>
      <c r="J174" t="str">
        <f>IF(Namedrug3="","Drug 3",Namedrug3)</f>
        <v>Drug 3</v>
      </c>
      <c r="K174" s="27" cm="1">
        <f t="array" ref="K174">INDEX(Inputs_RefScenario_MktShares,MATCH($J174,'Inputs-Market Shares'!$B$53:$B$64,0),MATCH('Newfoundland and Labrador'!K$6&amp;$B$4,'Inputs-Market Shares'!$M$52:$CC$52&amp;'Inputs-Market Shares'!$M$51:$CC$51,0))</f>
        <v>0</v>
      </c>
      <c r="L174" s="27" cm="1">
        <f t="array" ref="L174">INDEX(Inputs_RefScenario_MktShares,MATCH($J174,'Inputs-Market Shares'!$B$53:$B$64,0),MATCH('Newfoundland and Labrador'!L$6&amp;$B$4,'Inputs-Market Shares'!$M$52:$CC$52&amp;'Inputs-Market Shares'!$M$51:$CC$51,0))</f>
        <v>0</v>
      </c>
      <c r="M174" s="27" cm="1">
        <f t="array" ref="M174">INDEX(Inputs_RefScenario_MktShares,MATCH($J174,'Inputs-Market Shares'!$B$53:$B$64,0),MATCH('Newfoundland and Labrador'!M$6&amp;$B$4,'Inputs-Market Shares'!$M$52:$CC$52&amp;'Inputs-Market Shares'!$M$51:$CC$51,0))</f>
        <v>0</v>
      </c>
      <c r="N174" s="27" cm="1">
        <f t="array" ref="N174">INDEX(Inputs_RefScenario_MktShares,MATCH($J174,'Inputs-Market Shares'!$B$53:$B$64,0),MATCH('Newfoundland and Labrador'!N$6&amp;$B$4,'Inputs-Market Shares'!$M$52:$CC$52&amp;'Inputs-Market Shares'!$M$51:$CC$51,0))</f>
        <v>0</v>
      </c>
      <c r="O174" s="27" cm="1">
        <f t="array" ref="O174">INDEX(Inputs_RefScenario_MktShares,MATCH($J174,'Inputs-Market Shares'!$B$53:$B$64,0),MATCH('Newfoundland and Labrador'!O$6&amp;$B$4,'Inputs-Market Shares'!$M$52:$CC$52&amp;'Inputs-Market Shares'!$M$51:$CC$51,0))</f>
        <v>0</v>
      </c>
      <c r="P174" s="27" cm="1">
        <f t="array" ref="P174">INDEX(Inputs_RefScenario_MktShares,MATCH($J174,'Inputs-Market Shares'!$B$53:$B$64,0),MATCH('Newfoundland and Labrador'!P$6&amp;$B$4,'Inputs-Market Shares'!$M$52:$CC$52&amp;'Inputs-Market Shares'!$M$51:$CC$51,0))</f>
        <v>0</v>
      </c>
      <c r="Q174" s="27"/>
      <c r="R174" t="str">
        <f>IF(Namedrug3="","Drug 3",Namedrug3)</f>
        <v>Drug 3</v>
      </c>
      <c r="S174" s="8" cm="1">
        <f t="array" ref="S174">INDEX(Inputs_NewScenario_MktShares,MATCH($R174,'Inputs-Market Shares'!$B$69:$B$80,0),MATCH('Newfoundland and Labrador'!S$6&amp;$B$4,'Inputs-Market Shares'!$M$52:$CC$52&amp;'Inputs-Market Shares'!$M$51:$CC$51,0))</f>
        <v>0</v>
      </c>
      <c r="T174" s="8" cm="1">
        <f t="array" ref="T174">INDEX(Inputs_NewScenario_MktShares,MATCH($R174,'Inputs-Market Shares'!$B$69:$B$80,0),MATCH('Newfoundland and Labrador'!T$6&amp;$B$4,'Inputs-Market Shares'!$M$52:$CC$52&amp;'Inputs-Market Shares'!$M$51:$CC$51,0))</f>
        <v>0</v>
      </c>
      <c r="U174" s="8" cm="1">
        <f t="array" ref="U174">INDEX(Inputs_NewScenario_MktShares,MATCH($R174,'Inputs-Market Shares'!$B$69:$B$80,0),MATCH('Newfoundland and Labrador'!U$6&amp;$B$4,'Inputs-Market Shares'!$M$52:$CC$52&amp;'Inputs-Market Shares'!$M$51:$CC$51,0))</f>
        <v>0</v>
      </c>
      <c r="V174" s="8" cm="1">
        <f t="array" ref="V174">INDEX(Inputs_NewScenario_MktShares,MATCH($R174,'Inputs-Market Shares'!$B$69:$B$80,0),MATCH('Newfoundland and Labrador'!V$6&amp;$B$4,'Inputs-Market Shares'!$M$52:$CC$52&amp;'Inputs-Market Shares'!$M$51:$CC$51,0))</f>
        <v>0</v>
      </c>
      <c r="W174" s="8" cm="1">
        <f t="array" ref="W174">INDEX(Inputs_NewScenario_MktShares,MATCH($R174,'Inputs-Market Shares'!$B$69:$B$80,0),MATCH('Newfoundland and Labrador'!W$6&amp;$B$4,'Inputs-Market Shares'!$M$52:$CC$52&amp;'Inputs-Market Shares'!$M$51:$CC$51,0))</f>
        <v>0</v>
      </c>
      <c r="X174" s="8" cm="1">
        <f t="array" ref="X174">INDEX(Inputs_NewScenario_MktShares,MATCH($R174,'Inputs-Market Shares'!$B$69:$B$80,0),MATCH('Newfoundland and Labrador'!X$6&amp;$B$4,'Inputs-Market Shares'!$M$52:$CC$52&amp;'Inputs-Market Shares'!$M$51:$CC$51,0))</f>
        <v>0</v>
      </c>
    </row>
    <row r="175" spans="2:32" x14ac:dyDescent="0.35">
      <c r="B175" s="135"/>
      <c r="C175" s="135"/>
      <c r="D175" s="135"/>
      <c r="E175" s="135"/>
      <c r="J175" t="str">
        <f>IF(Namedrug4="","Drug 4",Namedrug4)</f>
        <v>Drug 4</v>
      </c>
      <c r="K175" s="27" cm="1">
        <f t="array" ref="K175">INDEX(Inputs_RefScenario_MktShares,MATCH($J175,'Inputs-Market Shares'!$B$53:$B$64,0),MATCH('Newfoundland and Labrador'!K$6&amp;$B$4,'Inputs-Market Shares'!$M$52:$CC$52&amp;'Inputs-Market Shares'!$M$51:$CC$51,0))</f>
        <v>0</v>
      </c>
      <c r="L175" s="27" cm="1">
        <f t="array" ref="L175">INDEX(Inputs_RefScenario_MktShares,MATCH($J175,'Inputs-Market Shares'!$B$53:$B$64,0),MATCH('Newfoundland and Labrador'!L$6&amp;$B$4,'Inputs-Market Shares'!$M$52:$CC$52&amp;'Inputs-Market Shares'!$M$51:$CC$51,0))</f>
        <v>0</v>
      </c>
      <c r="M175" s="27" cm="1">
        <f t="array" ref="M175">INDEX(Inputs_RefScenario_MktShares,MATCH($J175,'Inputs-Market Shares'!$B$53:$B$64,0),MATCH('Newfoundland and Labrador'!M$6&amp;$B$4,'Inputs-Market Shares'!$M$52:$CC$52&amp;'Inputs-Market Shares'!$M$51:$CC$51,0))</f>
        <v>0</v>
      </c>
      <c r="N175" s="27" cm="1">
        <f t="array" ref="N175">INDEX(Inputs_RefScenario_MktShares,MATCH($J175,'Inputs-Market Shares'!$B$53:$B$64,0),MATCH('Newfoundland and Labrador'!N$6&amp;$B$4,'Inputs-Market Shares'!$M$52:$CC$52&amp;'Inputs-Market Shares'!$M$51:$CC$51,0))</f>
        <v>0</v>
      </c>
      <c r="O175" s="27" cm="1">
        <f t="array" ref="O175">INDEX(Inputs_RefScenario_MktShares,MATCH($J175,'Inputs-Market Shares'!$B$53:$B$64,0),MATCH('Newfoundland and Labrador'!O$6&amp;$B$4,'Inputs-Market Shares'!$M$52:$CC$52&amp;'Inputs-Market Shares'!$M$51:$CC$51,0))</f>
        <v>0</v>
      </c>
      <c r="P175" s="27" cm="1">
        <f t="array" ref="P175">INDEX(Inputs_RefScenario_MktShares,MATCH($J175,'Inputs-Market Shares'!$B$53:$B$64,0),MATCH('Newfoundland and Labrador'!P$6&amp;$B$4,'Inputs-Market Shares'!$M$52:$CC$52&amp;'Inputs-Market Shares'!$M$51:$CC$51,0))</f>
        <v>0</v>
      </c>
      <c r="Q175" s="27"/>
      <c r="R175" t="str">
        <f>IF(Namedrug4="","Drug 4",Namedrug4)</f>
        <v>Drug 4</v>
      </c>
      <c r="S175" s="8" cm="1">
        <f t="array" ref="S175">INDEX(Inputs_NewScenario_MktShares,MATCH($R175,'Inputs-Market Shares'!$B$69:$B$80,0),MATCH('Newfoundland and Labrador'!S$6&amp;$B$4,'Inputs-Market Shares'!$M$52:$CC$52&amp;'Inputs-Market Shares'!$M$51:$CC$51,0))</f>
        <v>0</v>
      </c>
      <c r="T175" s="8" cm="1">
        <f t="array" ref="T175">INDEX(Inputs_NewScenario_MktShares,MATCH($R175,'Inputs-Market Shares'!$B$69:$B$80,0),MATCH('Newfoundland and Labrador'!T$6&amp;$B$4,'Inputs-Market Shares'!$M$52:$CC$52&amp;'Inputs-Market Shares'!$M$51:$CC$51,0))</f>
        <v>0</v>
      </c>
      <c r="U175" s="8" cm="1">
        <f t="array" ref="U175">INDEX(Inputs_NewScenario_MktShares,MATCH($R175,'Inputs-Market Shares'!$B$69:$B$80,0),MATCH('Newfoundland and Labrador'!U$6&amp;$B$4,'Inputs-Market Shares'!$M$52:$CC$52&amp;'Inputs-Market Shares'!$M$51:$CC$51,0))</f>
        <v>0</v>
      </c>
      <c r="V175" s="8" cm="1">
        <f t="array" ref="V175">INDEX(Inputs_NewScenario_MktShares,MATCH($R175,'Inputs-Market Shares'!$B$69:$B$80,0),MATCH('Newfoundland and Labrador'!V$6&amp;$B$4,'Inputs-Market Shares'!$M$52:$CC$52&amp;'Inputs-Market Shares'!$M$51:$CC$51,0))</f>
        <v>0</v>
      </c>
      <c r="W175" s="8" cm="1">
        <f t="array" ref="W175">INDEX(Inputs_NewScenario_MktShares,MATCH($R175,'Inputs-Market Shares'!$B$69:$B$80,0),MATCH('Newfoundland and Labrador'!W$6&amp;$B$4,'Inputs-Market Shares'!$M$52:$CC$52&amp;'Inputs-Market Shares'!$M$51:$CC$51,0))</f>
        <v>0</v>
      </c>
      <c r="X175" s="8" cm="1">
        <f t="array" ref="X175">INDEX(Inputs_NewScenario_MktShares,MATCH($R175,'Inputs-Market Shares'!$B$69:$B$80,0),MATCH('Newfoundland and Labrador'!X$6&amp;$B$4,'Inputs-Market Shares'!$M$52:$CC$52&amp;'Inputs-Market Shares'!$M$51:$CC$51,0))</f>
        <v>0</v>
      </c>
    </row>
    <row r="176" spans="2:32" x14ac:dyDescent="0.35">
      <c r="B176" s="135"/>
      <c r="C176" s="135"/>
      <c r="D176" s="135"/>
      <c r="E176" s="135"/>
      <c r="J176" t="str">
        <f>IF(Namedrug5="","Drug 5",Namedrug5)</f>
        <v>Drug 5</v>
      </c>
      <c r="K176" s="27" cm="1">
        <f t="array" ref="K176">INDEX(Inputs_RefScenario_MktShares,MATCH($J176,'Inputs-Market Shares'!$B$53:$B$64,0),MATCH('Newfoundland and Labrador'!K$6&amp;$B$4,'Inputs-Market Shares'!$M$52:$CC$52&amp;'Inputs-Market Shares'!$M$51:$CC$51,0))</f>
        <v>0</v>
      </c>
      <c r="L176" s="27" cm="1">
        <f t="array" ref="L176">INDEX(Inputs_RefScenario_MktShares,MATCH($J176,'Inputs-Market Shares'!$B$53:$B$64,0),MATCH('Newfoundland and Labrador'!L$6&amp;$B$4,'Inputs-Market Shares'!$M$52:$CC$52&amp;'Inputs-Market Shares'!$M$51:$CC$51,0))</f>
        <v>0</v>
      </c>
      <c r="M176" s="27" cm="1">
        <f t="array" ref="M176">INDEX(Inputs_RefScenario_MktShares,MATCH($J176,'Inputs-Market Shares'!$B$53:$B$64,0),MATCH('Newfoundland and Labrador'!M$6&amp;$B$4,'Inputs-Market Shares'!$M$52:$CC$52&amp;'Inputs-Market Shares'!$M$51:$CC$51,0))</f>
        <v>0</v>
      </c>
      <c r="N176" s="27" cm="1">
        <f t="array" ref="N176">INDEX(Inputs_RefScenario_MktShares,MATCH($J176,'Inputs-Market Shares'!$B$53:$B$64,0),MATCH('Newfoundland and Labrador'!N$6&amp;$B$4,'Inputs-Market Shares'!$M$52:$CC$52&amp;'Inputs-Market Shares'!$M$51:$CC$51,0))</f>
        <v>0</v>
      </c>
      <c r="O176" s="27" cm="1">
        <f t="array" ref="O176">INDEX(Inputs_RefScenario_MktShares,MATCH($J176,'Inputs-Market Shares'!$B$53:$B$64,0),MATCH('Newfoundland and Labrador'!O$6&amp;$B$4,'Inputs-Market Shares'!$M$52:$CC$52&amp;'Inputs-Market Shares'!$M$51:$CC$51,0))</f>
        <v>0</v>
      </c>
      <c r="P176" s="27" cm="1">
        <f t="array" ref="P176">INDEX(Inputs_RefScenario_MktShares,MATCH($J176,'Inputs-Market Shares'!$B$53:$B$64,0),MATCH('Newfoundland and Labrador'!P$6&amp;$B$4,'Inputs-Market Shares'!$M$52:$CC$52&amp;'Inputs-Market Shares'!$M$51:$CC$51,0))</f>
        <v>0</v>
      </c>
      <c r="Q176" s="27"/>
      <c r="R176" t="str">
        <f>IF(Namedrug5="","Drug 5",Namedrug5)</f>
        <v>Drug 5</v>
      </c>
      <c r="S176" s="8" cm="1">
        <f t="array" ref="S176">INDEX(Inputs_NewScenario_MktShares,MATCH($R176,'Inputs-Market Shares'!$B$69:$B$80,0),MATCH('Newfoundland and Labrador'!S$6&amp;$B$4,'Inputs-Market Shares'!$M$52:$CC$52&amp;'Inputs-Market Shares'!$M$51:$CC$51,0))</f>
        <v>0</v>
      </c>
      <c r="T176" s="8" cm="1">
        <f t="array" ref="T176">INDEX(Inputs_NewScenario_MktShares,MATCH($R176,'Inputs-Market Shares'!$B$69:$B$80,0),MATCH('Newfoundland and Labrador'!T$6&amp;$B$4,'Inputs-Market Shares'!$M$52:$CC$52&amp;'Inputs-Market Shares'!$M$51:$CC$51,0))</f>
        <v>0</v>
      </c>
      <c r="U176" s="8" cm="1">
        <f t="array" ref="U176">INDEX(Inputs_NewScenario_MktShares,MATCH($R176,'Inputs-Market Shares'!$B$69:$B$80,0),MATCH('Newfoundland and Labrador'!U$6&amp;$B$4,'Inputs-Market Shares'!$M$52:$CC$52&amp;'Inputs-Market Shares'!$M$51:$CC$51,0))</f>
        <v>0</v>
      </c>
      <c r="V176" s="8" cm="1">
        <f t="array" ref="V176">INDEX(Inputs_NewScenario_MktShares,MATCH($R176,'Inputs-Market Shares'!$B$69:$B$80,0),MATCH('Newfoundland and Labrador'!V$6&amp;$B$4,'Inputs-Market Shares'!$M$52:$CC$52&amp;'Inputs-Market Shares'!$M$51:$CC$51,0))</f>
        <v>0</v>
      </c>
      <c r="W176" s="8" cm="1">
        <f t="array" ref="W176">INDEX(Inputs_NewScenario_MktShares,MATCH($R176,'Inputs-Market Shares'!$B$69:$B$80,0),MATCH('Newfoundland and Labrador'!W$6&amp;$B$4,'Inputs-Market Shares'!$M$52:$CC$52&amp;'Inputs-Market Shares'!$M$51:$CC$51,0))</f>
        <v>0</v>
      </c>
      <c r="X176" s="8" cm="1">
        <f t="array" ref="X176">INDEX(Inputs_NewScenario_MktShares,MATCH($R176,'Inputs-Market Shares'!$B$69:$B$80,0),MATCH('Newfoundland and Labrador'!X$6&amp;$B$4,'Inputs-Market Shares'!$M$52:$CC$52&amp;'Inputs-Market Shares'!$M$51:$CC$51,0))</f>
        <v>0</v>
      </c>
    </row>
    <row r="177" spans="2:26" x14ac:dyDescent="0.35">
      <c r="B177" s="135"/>
      <c r="C177" s="135"/>
      <c r="D177" s="135"/>
      <c r="E177" s="135"/>
      <c r="J177" t="str">
        <f>IF(Namedrug6="","Drug 6",Namedrug6)</f>
        <v>Drug 6</v>
      </c>
      <c r="K177" s="27" cm="1">
        <f t="array" ref="K177">INDEX(Inputs_RefScenario_MktShares,MATCH($J177,'Inputs-Market Shares'!$B$53:$B$64,0),MATCH('Newfoundland and Labrador'!K$6&amp;$B$4,'Inputs-Market Shares'!$M$52:$CC$52&amp;'Inputs-Market Shares'!$M$51:$CC$51,0))</f>
        <v>0</v>
      </c>
      <c r="L177" s="27" cm="1">
        <f t="array" ref="L177">INDEX(Inputs_RefScenario_MktShares,MATCH($J177,'Inputs-Market Shares'!$B$53:$B$64,0),MATCH('Newfoundland and Labrador'!L$6&amp;$B$4,'Inputs-Market Shares'!$M$52:$CC$52&amp;'Inputs-Market Shares'!$M$51:$CC$51,0))</f>
        <v>0</v>
      </c>
      <c r="M177" s="27" cm="1">
        <f t="array" ref="M177">INDEX(Inputs_RefScenario_MktShares,MATCH($J177,'Inputs-Market Shares'!$B$53:$B$64,0),MATCH('Newfoundland and Labrador'!M$6&amp;$B$4,'Inputs-Market Shares'!$M$52:$CC$52&amp;'Inputs-Market Shares'!$M$51:$CC$51,0))</f>
        <v>0</v>
      </c>
      <c r="N177" s="27" cm="1">
        <f t="array" ref="N177">INDEX(Inputs_RefScenario_MktShares,MATCH($J177,'Inputs-Market Shares'!$B$53:$B$64,0),MATCH('Newfoundland and Labrador'!N$6&amp;$B$4,'Inputs-Market Shares'!$M$52:$CC$52&amp;'Inputs-Market Shares'!$M$51:$CC$51,0))</f>
        <v>0</v>
      </c>
      <c r="O177" s="27" cm="1">
        <f t="array" ref="O177">INDEX(Inputs_RefScenario_MktShares,MATCH($J177,'Inputs-Market Shares'!$B$53:$B$64,0),MATCH('Newfoundland and Labrador'!O$6&amp;$B$4,'Inputs-Market Shares'!$M$52:$CC$52&amp;'Inputs-Market Shares'!$M$51:$CC$51,0))</f>
        <v>0</v>
      </c>
      <c r="P177" s="27" cm="1">
        <f t="array" ref="P177">INDEX(Inputs_RefScenario_MktShares,MATCH($J177,'Inputs-Market Shares'!$B$53:$B$64,0),MATCH('Newfoundland and Labrador'!P$6&amp;$B$4,'Inputs-Market Shares'!$M$52:$CC$52&amp;'Inputs-Market Shares'!$M$51:$CC$51,0))</f>
        <v>0</v>
      </c>
      <c r="Q177" s="27"/>
      <c r="R177" t="str">
        <f>IF(Namedrug6="","Drug 6",Namedrug6)</f>
        <v>Drug 6</v>
      </c>
      <c r="S177" s="8" cm="1">
        <f t="array" ref="S177">INDEX(Inputs_NewScenario_MktShares,MATCH($R177,'Inputs-Market Shares'!$B$69:$B$80,0),MATCH('Newfoundland and Labrador'!S$6&amp;$B$4,'Inputs-Market Shares'!$M$52:$CC$52&amp;'Inputs-Market Shares'!$M$51:$CC$51,0))</f>
        <v>0</v>
      </c>
      <c r="T177" s="8" cm="1">
        <f t="array" ref="T177">INDEX(Inputs_NewScenario_MktShares,MATCH($R177,'Inputs-Market Shares'!$B$69:$B$80,0),MATCH('Newfoundland and Labrador'!T$6&amp;$B$4,'Inputs-Market Shares'!$M$52:$CC$52&amp;'Inputs-Market Shares'!$M$51:$CC$51,0))</f>
        <v>0</v>
      </c>
      <c r="U177" s="8" cm="1">
        <f t="array" ref="U177">INDEX(Inputs_NewScenario_MktShares,MATCH($R177,'Inputs-Market Shares'!$B$69:$B$80,0),MATCH('Newfoundland and Labrador'!U$6&amp;$B$4,'Inputs-Market Shares'!$M$52:$CC$52&amp;'Inputs-Market Shares'!$M$51:$CC$51,0))</f>
        <v>0</v>
      </c>
      <c r="V177" s="8" cm="1">
        <f t="array" ref="V177">INDEX(Inputs_NewScenario_MktShares,MATCH($R177,'Inputs-Market Shares'!$B$69:$B$80,0),MATCH('Newfoundland and Labrador'!V$6&amp;$B$4,'Inputs-Market Shares'!$M$52:$CC$52&amp;'Inputs-Market Shares'!$M$51:$CC$51,0))</f>
        <v>0</v>
      </c>
      <c r="W177" s="8" cm="1">
        <f t="array" ref="W177">INDEX(Inputs_NewScenario_MktShares,MATCH($R177,'Inputs-Market Shares'!$B$69:$B$80,0),MATCH('Newfoundland and Labrador'!W$6&amp;$B$4,'Inputs-Market Shares'!$M$52:$CC$52&amp;'Inputs-Market Shares'!$M$51:$CC$51,0))</f>
        <v>0</v>
      </c>
      <c r="X177" s="8" cm="1">
        <f t="array" ref="X177">INDEX(Inputs_NewScenario_MktShares,MATCH($R177,'Inputs-Market Shares'!$B$69:$B$80,0),MATCH('Newfoundland and Labrador'!X$6&amp;$B$4,'Inputs-Market Shares'!$M$52:$CC$52&amp;'Inputs-Market Shares'!$M$51:$CC$51,0))</f>
        <v>0</v>
      </c>
    </row>
    <row r="178" spans="2:26" x14ac:dyDescent="0.35">
      <c r="B178" s="135"/>
      <c r="C178" s="135"/>
      <c r="D178" s="135"/>
      <c r="E178" s="135"/>
      <c r="J178" t="str">
        <f>IF(Namedrug7="","Drug 7",Namedrug7)</f>
        <v>Drug 7</v>
      </c>
      <c r="K178" s="27" cm="1">
        <f t="array" ref="K178">INDEX(Inputs_RefScenario_MktShares,MATCH($J178,'Inputs-Market Shares'!$B$53:$B$64,0),MATCH('Newfoundland and Labrador'!K$6&amp;$B$4,'Inputs-Market Shares'!$M$52:$CC$52&amp;'Inputs-Market Shares'!$M$51:$CC$51,0))</f>
        <v>0</v>
      </c>
      <c r="L178" s="27" cm="1">
        <f t="array" ref="L178">INDEX(Inputs_RefScenario_MktShares,MATCH($J178,'Inputs-Market Shares'!$B$53:$B$64,0),MATCH('Newfoundland and Labrador'!L$6&amp;$B$4,'Inputs-Market Shares'!$M$52:$CC$52&amp;'Inputs-Market Shares'!$M$51:$CC$51,0))</f>
        <v>0</v>
      </c>
      <c r="M178" s="27" cm="1">
        <f t="array" ref="M178">INDEX(Inputs_RefScenario_MktShares,MATCH($J178,'Inputs-Market Shares'!$B$53:$B$64,0),MATCH('Newfoundland and Labrador'!M$6&amp;$B$4,'Inputs-Market Shares'!$M$52:$CC$52&amp;'Inputs-Market Shares'!$M$51:$CC$51,0))</f>
        <v>0</v>
      </c>
      <c r="N178" s="27" cm="1">
        <f t="array" ref="N178">INDEX(Inputs_RefScenario_MktShares,MATCH($J178,'Inputs-Market Shares'!$B$53:$B$64,0),MATCH('Newfoundland and Labrador'!N$6&amp;$B$4,'Inputs-Market Shares'!$M$52:$CC$52&amp;'Inputs-Market Shares'!$M$51:$CC$51,0))</f>
        <v>0</v>
      </c>
      <c r="O178" s="27" cm="1">
        <f t="array" ref="O178">INDEX(Inputs_RefScenario_MktShares,MATCH($J178,'Inputs-Market Shares'!$B$53:$B$64,0),MATCH('Newfoundland and Labrador'!O$6&amp;$B$4,'Inputs-Market Shares'!$M$52:$CC$52&amp;'Inputs-Market Shares'!$M$51:$CC$51,0))</f>
        <v>0</v>
      </c>
      <c r="P178" s="27" cm="1">
        <f t="array" ref="P178">INDEX(Inputs_RefScenario_MktShares,MATCH($J178,'Inputs-Market Shares'!$B$53:$B$64,0),MATCH('Newfoundland and Labrador'!P$6&amp;$B$4,'Inputs-Market Shares'!$M$52:$CC$52&amp;'Inputs-Market Shares'!$M$51:$CC$51,0))</f>
        <v>0</v>
      </c>
      <c r="Q178" s="27"/>
      <c r="R178" t="str">
        <f>IF(Namedrug7="","Drug 7",Namedrug7)</f>
        <v>Drug 7</v>
      </c>
      <c r="S178" s="8" cm="1">
        <f t="array" ref="S178">INDEX(Inputs_NewScenario_MktShares,MATCH($R178,'Inputs-Market Shares'!$B$69:$B$80,0),MATCH('Newfoundland and Labrador'!S$6&amp;$B$4,'Inputs-Market Shares'!$M$52:$CC$52&amp;'Inputs-Market Shares'!$M$51:$CC$51,0))</f>
        <v>0</v>
      </c>
      <c r="T178" s="8" cm="1">
        <f t="array" ref="T178">INDEX(Inputs_NewScenario_MktShares,MATCH($R178,'Inputs-Market Shares'!$B$69:$B$80,0),MATCH('Newfoundland and Labrador'!T$6&amp;$B$4,'Inputs-Market Shares'!$M$52:$CC$52&amp;'Inputs-Market Shares'!$M$51:$CC$51,0))</f>
        <v>0</v>
      </c>
      <c r="U178" s="8" cm="1">
        <f t="array" ref="U178">INDEX(Inputs_NewScenario_MktShares,MATCH($R178,'Inputs-Market Shares'!$B$69:$B$80,0),MATCH('Newfoundland and Labrador'!U$6&amp;$B$4,'Inputs-Market Shares'!$M$52:$CC$52&amp;'Inputs-Market Shares'!$M$51:$CC$51,0))</f>
        <v>0</v>
      </c>
      <c r="V178" s="8" cm="1">
        <f t="array" ref="V178">INDEX(Inputs_NewScenario_MktShares,MATCH($R178,'Inputs-Market Shares'!$B$69:$B$80,0),MATCH('Newfoundland and Labrador'!V$6&amp;$B$4,'Inputs-Market Shares'!$M$52:$CC$52&amp;'Inputs-Market Shares'!$M$51:$CC$51,0))</f>
        <v>0</v>
      </c>
      <c r="W178" s="8" cm="1">
        <f t="array" ref="W178">INDEX(Inputs_NewScenario_MktShares,MATCH($R178,'Inputs-Market Shares'!$B$69:$B$80,0),MATCH('Newfoundland and Labrador'!W$6&amp;$B$4,'Inputs-Market Shares'!$M$52:$CC$52&amp;'Inputs-Market Shares'!$M$51:$CC$51,0))</f>
        <v>0</v>
      </c>
      <c r="X178" s="8" cm="1">
        <f t="array" ref="X178">INDEX(Inputs_NewScenario_MktShares,MATCH($R178,'Inputs-Market Shares'!$B$69:$B$80,0),MATCH('Newfoundland and Labrador'!X$6&amp;$B$4,'Inputs-Market Shares'!$M$52:$CC$52&amp;'Inputs-Market Shares'!$M$51:$CC$51,0))</f>
        <v>0</v>
      </c>
    </row>
    <row r="179" spans="2:26" x14ac:dyDescent="0.35">
      <c r="B179" s="135"/>
      <c r="C179" s="135"/>
      <c r="D179" s="135"/>
      <c r="E179" s="135"/>
      <c r="J179" t="str">
        <f>IF(Namedrug8="","Drug 8",Namedrug8)</f>
        <v>Drug 8</v>
      </c>
      <c r="K179" s="27" cm="1">
        <f t="array" ref="K179">INDEX(Inputs_RefScenario_MktShares,MATCH($J179,'Inputs-Market Shares'!$B$53:$B$64,0),MATCH('Newfoundland and Labrador'!K$6&amp;$B$4,'Inputs-Market Shares'!$M$52:$CC$52&amp;'Inputs-Market Shares'!$M$51:$CC$51,0))</f>
        <v>0</v>
      </c>
      <c r="L179" s="27" cm="1">
        <f t="array" ref="L179">INDEX(Inputs_RefScenario_MktShares,MATCH($J179,'Inputs-Market Shares'!$B$53:$B$64,0),MATCH('Newfoundland and Labrador'!L$6&amp;$B$4,'Inputs-Market Shares'!$M$52:$CC$52&amp;'Inputs-Market Shares'!$M$51:$CC$51,0))</f>
        <v>0</v>
      </c>
      <c r="M179" s="27" cm="1">
        <f t="array" ref="M179">INDEX(Inputs_RefScenario_MktShares,MATCH($J179,'Inputs-Market Shares'!$B$53:$B$64,0),MATCH('Newfoundland and Labrador'!M$6&amp;$B$4,'Inputs-Market Shares'!$M$52:$CC$52&amp;'Inputs-Market Shares'!$M$51:$CC$51,0))</f>
        <v>0</v>
      </c>
      <c r="N179" s="27" cm="1">
        <f t="array" ref="N179">INDEX(Inputs_RefScenario_MktShares,MATCH($J179,'Inputs-Market Shares'!$B$53:$B$64,0),MATCH('Newfoundland and Labrador'!N$6&amp;$B$4,'Inputs-Market Shares'!$M$52:$CC$52&amp;'Inputs-Market Shares'!$M$51:$CC$51,0))</f>
        <v>0</v>
      </c>
      <c r="O179" s="27" cm="1">
        <f t="array" ref="O179">INDEX(Inputs_RefScenario_MktShares,MATCH($J179,'Inputs-Market Shares'!$B$53:$B$64,0),MATCH('Newfoundland and Labrador'!O$6&amp;$B$4,'Inputs-Market Shares'!$M$52:$CC$52&amp;'Inputs-Market Shares'!$M$51:$CC$51,0))</f>
        <v>0</v>
      </c>
      <c r="P179" s="27" cm="1">
        <f t="array" ref="P179">INDEX(Inputs_RefScenario_MktShares,MATCH($J179,'Inputs-Market Shares'!$B$53:$B$64,0),MATCH('Newfoundland and Labrador'!P$6&amp;$B$4,'Inputs-Market Shares'!$M$52:$CC$52&amp;'Inputs-Market Shares'!$M$51:$CC$51,0))</f>
        <v>0</v>
      </c>
      <c r="Q179" s="27"/>
      <c r="R179" t="str">
        <f>IF(Namedrug8="","Drug 8",Namedrug8)</f>
        <v>Drug 8</v>
      </c>
      <c r="S179" s="8" cm="1">
        <f t="array" ref="S179">INDEX(Inputs_NewScenario_MktShares,MATCH($R179,'Inputs-Market Shares'!$B$69:$B$80,0),MATCH('Newfoundland and Labrador'!S$6&amp;$B$4,'Inputs-Market Shares'!$M$52:$CC$52&amp;'Inputs-Market Shares'!$M$51:$CC$51,0))</f>
        <v>0</v>
      </c>
      <c r="T179" s="8" cm="1">
        <f t="array" ref="T179">INDEX(Inputs_NewScenario_MktShares,MATCH($R179,'Inputs-Market Shares'!$B$69:$B$80,0),MATCH('Newfoundland and Labrador'!T$6&amp;$B$4,'Inputs-Market Shares'!$M$52:$CC$52&amp;'Inputs-Market Shares'!$M$51:$CC$51,0))</f>
        <v>0</v>
      </c>
      <c r="U179" s="8" cm="1">
        <f t="array" ref="U179">INDEX(Inputs_NewScenario_MktShares,MATCH($R179,'Inputs-Market Shares'!$B$69:$B$80,0),MATCH('Newfoundland and Labrador'!U$6&amp;$B$4,'Inputs-Market Shares'!$M$52:$CC$52&amp;'Inputs-Market Shares'!$M$51:$CC$51,0))</f>
        <v>0</v>
      </c>
      <c r="V179" s="8" cm="1">
        <f t="array" ref="V179">INDEX(Inputs_NewScenario_MktShares,MATCH($R179,'Inputs-Market Shares'!$B$69:$B$80,0),MATCH('Newfoundland and Labrador'!V$6&amp;$B$4,'Inputs-Market Shares'!$M$52:$CC$52&amp;'Inputs-Market Shares'!$M$51:$CC$51,0))</f>
        <v>0</v>
      </c>
      <c r="W179" s="8" cm="1">
        <f t="array" ref="W179">INDEX(Inputs_NewScenario_MktShares,MATCH($R179,'Inputs-Market Shares'!$B$69:$B$80,0),MATCH('Newfoundland and Labrador'!W$6&amp;$B$4,'Inputs-Market Shares'!$M$52:$CC$52&amp;'Inputs-Market Shares'!$M$51:$CC$51,0))</f>
        <v>0</v>
      </c>
      <c r="X179" s="8" cm="1">
        <f t="array" ref="X179">INDEX(Inputs_NewScenario_MktShares,MATCH($R179,'Inputs-Market Shares'!$B$69:$B$80,0),MATCH('Newfoundland and Labrador'!X$6&amp;$B$4,'Inputs-Market Shares'!$M$52:$CC$52&amp;'Inputs-Market Shares'!$M$51:$CC$51,0))</f>
        <v>0</v>
      </c>
    </row>
    <row r="180" spans="2:26" x14ac:dyDescent="0.35">
      <c r="B180" s="135"/>
      <c r="C180" s="135"/>
      <c r="D180" s="135"/>
      <c r="E180" s="135"/>
      <c r="J180" t="str">
        <f>IF(Namedrug9="","Drug 9",Namedrug9)</f>
        <v>Drug 9</v>
      </c>
      <c r="K180" s="27" cm="1">
        <f t="array" ref="K180">INDEX(Inputs_RefScenario_MktShares,MATCH($J180,'Inputs-Market Shares'!$B$53:$B$64,0),MATCH('Newfoundland and Labrador'!K$6&amp;$B$4,'Inputs-Market Shares'!$M$52:$CC$52&amp;'Inputs-Market Shares'!$M$51:$CC$51,0))</f>
        <v>0</v>
      </c>
      <c r="L180" s="27" cm="1">
        <f t="array" ref="L180">INDEX(Inputs_RefScenario_MktShares,MATCH($J180,'Inputs-Market Shares'!$B$53:$B$64,0),MATCH('Newfoundland and Labrador'!L$6&amp;$B$4,'Inputs-Market Shares'!$M$52:$CC$52&amp;'Inputs-Market Shares'!$M$51:$CC$51,0))</f>
        <v>0</v>
      </c>
      <c r="M180" s="27" cm="1">
        <f t="array" ref="M180">INDEX(Inputs_RefScenario_MktShares,MATCH($J180,'Inputs-Market Shares'!$B$53:$B$64,0),MATCH('Newfoundland and Labrador'!M$6&amp;$B$4,'Inputs-Market Shares'!$M$52:$CC$52&amp;'Inputs-Market Shares'!$M$51:$CC$51,0))</f>
        <v>0</v>
      </c>
      <c r="N180" s="27" cm="1">
        <f t="array" ref="N180">INDEX(Inputs_RefScenario_MktShares,MATCH($J180,'Inputs-Market Shares'!$B$53:$B$64,0),MATCH('Newfoundland and Labrador'!N$6&amp;$B$4,'Inputs-Market Shares'!$M$52:$CC$52&amp;'Inputs-Market Shares'!$M$51:$CC$51,0))</f>
        <v>0</v>
      </c>
      <c r="O180" s="27" cm="1">
        <f t="array" ref="O180">INDEX(Inputs_RefScenario_MktShares,MATCH($J180,'Inputs-Market Shares'!$B$53:$B$64,0),MATCH('Newfoundland and Labrador'!O$6&amp;$B$4,'Inputs-Market Shares'!$M$52:$CC$52&amp;'Inputs-Market Shares'!$M$51:$CC$51,0))</f>
        <v>0</v>
      </c>
      <c r="P180" s="27" cm="1">
        <f t="array" ref="P180">INDEX(Inputs_RefScenario_MktShares,MATCH($J180,'Inputs-Market Shares'!$B$53:$B$64,0),MATCH('Newfoundland and Labrador'!P$6&amp;$B$4,'Inputs-Market Shares'!$M$52:$CC$52&amp;'Inputs-Market Shares'!$M$51:$CC$51,0))</f>
        <v>0</v>
      </c>
      <c r="Q180" s="27"/>
      <c r="R180" t="str">
        <f>IF(Namedrug9="","Drug 9",Namedrug9)</f>
        <v>Drug 9</v>
      </c>
      <c r="S180" s="8" cm="1">
        <f t="array" ref="S180">INDEX(Inputs_NewScenario_MktShares,MATCH($R180,'Inputs-Market Shares'!$B$69:$B$80,0),MATCH('Newfoundland and Labrador'!S$6&amp;$B$4,'Inputs-Market Shares'!$M$52:$CC$52&amp;'Inputs-Market Shares'!$M$51:$CC$51,0))</f>
        <v>0</v>
      </c>
      <c r="T180" s="8" cm="1">
        <f t="array" ref="T180">INDEX(Inputs_NewScenario_MktShares,MATCH($R180,'Inputs-Market Shares'!$B$69:$B$80,0),MATCH('Newfoundland and Labrador'!T$6&amp;$B$4,'Inputs-Market Shares'!$M$52:$CC$52&amp;'Inputs-Market Shares'!$M$51:$CC$51,0))</f>
        <v>0</v>
      </c>
      <c r="U180" s="8" cm="1">
        <f t="array" ref="U180">INDEX(Inputs_NewScenario_MktShares,MATCH($R180,'Inputs-Market Shares'!$B$69:$B$80,0),MATCH('Newfoundland and Labrador'!U$6&amp;$B$4,'Inputs-Market Shares'!$M$52:$CC$52&amp;'Inputs-Market Shares'!$M$51:$CC$51,0))</f>
        <v>0</v>
      </c>
      <c r="V180" s="8" cm="1">
        <f t="array" ref="V180">INDEX(Inputs_NewScenario_MktShares,MATCH($R180,'Inputs-Market Shares'!$B$69:$B$80,0),MATCH('Newfoundland and Labrador'!V$6&amp;$B$4,'Inputs-Market Shares'!$M$52:$CC$52&amp;'Inputs-Market Shares'!$M$51:$CC$51,0))</f>
        <v>0</v>
      </c>
      <c r="W180" s="8" cm="1">
        <f t="array" ref="W180">INDEX(Inputs_NewScenario_MktShares,MATCH($R180,'Inputs-Market Shares'!$B$69:$B$80,0),MATCH('Newfoundland and Labrador'!W$6&amp;$B$4,'Inputs-Market Shares'!$M$52:$CC$52&amp;'Inputs-Market Shares'!$M$51:$CC$51,0))</f>
        <v>0</v>
      </c>
      <c r="X180" s="8" cm="1">
        <f t="array" ref="X180">INDEX(Inputs_NewScenario_MktShares,MATCH($R180,'Inputs-Market Shares'!$B$69:$B$80,0),MATCH('Newfoundland and Labrador'!X$6&amp;$B$4,'Inputs-Market Shares'!$M$52:$CC$52&amp;'Inputs-Market Shares'!$M$51:$CC$51,0))</f>
        <v>0</v>
      </c>
    </row>
    <row r="181" spans="2:26" x14ac:dyDescent="0.35">
      <c r="B181" s="135"/>
      <c r="C181" s="135"/>
      <c r="D181" s="135"/>
      <c r="E181" s="135"/>
      <c r="J181" t="str">
        <f>IF(Namedrug10="","Drug 10",Namedrug10)</f>
        <v>Drug 10</v>
      </c>
      <c r="K181" s="27" cm="1">
        <f t="array" ref="K181">INDEX(Inputs_RefScenario_MktShares,MATCH($J181,'Inputs-Market Shares'!$B$53:$B$64,0),MATCH('Newfoundland and Labrador'!K$6&amp;$B$4,'Inputs-Market Shares'!$M$52:$CC$52&amp;'Inputs-Market Shares'!$M$51:$CC$51,0))</f>
        <v>0</v>
      </c>
      <c r="L181" s="27" cm="1">
        <f t="array" ref="L181">INDEX(Inputs_RefScenario_MktShares,MATCH($J181,'Inputs-Market Shares'!$B$53:$B$64,0),MATCH('Newfoundland and Labrador'!L$6&amp;$B$4,'Inputs-Market Shares'!$M$52:$CC$52&amp;'Inputs-Market Shares'!$M$51:$CC$51,0))</f>
        <v>0</v>
      </c>
      <c r="M181" s="27" cm="1">
        <f t="array" ref="M181">INDEX(Inputs_RefScenario_MktShares,MATCH($J181,'Inputs-Market Shares'!$B$53:$B$64,0),MATCH('Newfoundland and Labrador'!M$6&amp;$B$4,'Inputs-Market Shares'!$M$52:$CC$52&amp;'Inputs-Market Shares'!$M$51:$CC$51,0))</f>
        <v>0</v>
      </c>
      <c r="N181" s="27" cm="1">
        <f t="array" ref="N181">INDEX(Inputs_RefScenario_MktShares,MATCH($J181,'Inputs-Market Shares'!$B$53:$B$64,0),MATCH('Newfoundland and Labrador'!N$6&amp;$B$4,'Inputs-Market Shares'!$M$52:$CC$52&amp;'Inputs-Market Shares'!$M$51:$CC$51,0))</f>
        <v>0</v>
      </c>
      <c r="O181" s="27" cm="1">
        <f t="array" ref="O181">INDEX(Inputs_RefScenario_MktShares,MATCH($J181,'Inputs-Market Shares'!$B$53:$B$64,0),MATCH('Newfoundland and Labrador'!O$6&amp;$B$4,'Inputs-Market Shares'!$M$52:$CC$52&amp;'Inputs-Market Shares'!$M$51:$CC$51,0))</f>
        <v>0</v>
      </c>
      <c r="P181" s="27" cm="1">
        <f t="array" ref="P181">INDEX(Inputs_RefScenario_MktShares,MATCH($J181,'Inputs-Market Shares'!$B$53:$B$64,0),MATCH('Newfoundland and Labrador'!P$6&amp;$B$4,'Inputs-Market Shares'!$M$52:$CC$52&amp;'Inputs-Market Shares'!$M$51:$CC$51,0))</f>
        <v>0</v>
      </c>
      <c r="Q181" s="27"/>
      <c r="R181" t="str">
        <f>IF(Namedrug10="","Drug 10",Namedrug10)</f>
        <v>Drug 10</v>
      </c>
      <c r="S181" s="8" cm="1">
        <f t="array" ref="S181">INDEX(Inputs_NewScenario_MktShares,MATCH($R181,'Inputs-Market Shares'!$B$69:$B$80,0),MATCH('Newfoundland and Labrador'!S$6&amp;$B$4,'Inputs-Market Shares'!$M$52:$CC$52&amp;'Inputs-Market Shares'!$M$51:$CC$51,0))</f>
        <v>0</v>
      </c>
      <c r="T181" s="8" cm="1">
        <f t="array" ref="T181">INDEX(Inputs_NewScenario_MktShares,MATCH($R181,'Inputs-Market Shares'!$B$69:$B$80,0),MATCH('Newfoundland and Labrador'!T$6&amp;$B$4,'Inputs-Market Shares'!$M$52:$CC$52&amp;'Inputs-Market Shares'!$M$51:$CC$51,0))</f>
        <v>0</v>
      </c>
      <c r="U181" s="8" cm="1">
        <f t="array" ref="U181">INDEX(Inputs_NewScenario_MktShares,MATCH($R181,'Inputs-Market Shares'!$B$69:$B$80,0),MATCH('Newfoundland and Labrador'!U$6&amp;$B$4,'Inputs-Market Shares'!$M$52:$CC$52&amp;'Inputs-Market Shares'!$M$51:$CC$51,0))</f>
        <v>0</v>
      </c>
      <c r="V181" s="8" cm="1">
        <f t="array" ref="V181">INDEX(Inputs_NewScenario_MktShares,MATCH($R181,'Inputs-Market Shares'!$B$69:$B$80,0),MATCH('Newfoundland and Labrador'!V$6&amp;$B$4,'Inputs-Market Shares'!$M$52:$CC$52&amp;'Inputs-Market Shares'!$M$51:$CC$51,0))</f>
        <v>0</v>
      </c>
      <c r="W181" s="8" cm="1">
        <f t="array" ref="W181">INDEX(Inputs_NewScenario_MktShares,MATCH($R181,'Inputs-Market Shares'!$B$69:$B$80,0),MATCH('Newfoundland and Labrador'!W$6&amp;$B$4,'Inputs-Market Shares'!$M$52:$CC$52&amp;'Inputs-Market Shares'!$M$51:$CC$51,0))</f>
        <v>0</v>
      </c>
      <c r="X181" s="8" cm="1">
        <f t="array" ref="X181">INDEX(Inputs_NewScenario_MktShares,MATCH($R181,'Inputs-Market Shares'!$B$69:$B$80,0),MATCH('Newfoundland and Labrador'!X$6&amp;$B$4,'Inputs-Market Shares'!$M$52:$CC$52&amp;'Inputs-Market Shares'!$M$51:$CC$51,0))</f>
        <v>0</v>
      </c>
    </row>
    <row r="182" spans="2:26" x14ac:dyDescent="0.35">
      <c r="J182" s="1" t="s">
        <v>74</v>
      </c>
      <c r="K182" s="5">
        <f>SUM(K170:K181)</f>
        <v>0</v>
      </c>
      <c r="L182" s="5">
        <f t="shared" ref="L182:P182" si="65">SUM(L170:L181)</f>
        <v>0</v>
      </c>
      <c r="M182" s="5">
        <f t="shared" si="65"/>
        <v>0</v>
      </c>
      <c r="N182" s="5">
        <f t="shared" si="65"/>
        <v>0</v>
      </c>
      <c r="O182" s="5">
        <f t="shared" si="65"/>
        <v>0</v>
      </c>
      <c r="P182" s="5">
        <f t="shared" si="65"/>
        <v>0</v>
      </c>
      <c r="Q182" s="5"/>
      <c r="R182" s="1" t="s">
        <v>74</v>
      </c>
      <c r="S182" s="5">
        <f t="shared" ref="S182:X182" si="66">SUM(S170:S181)</f>
        <v>0</v>
      </c>
      <c r="T182" s="5">
        <f t="shared" si="66"/>
        <v>0</v>
      </c>
      <c r="U182" s="5">
        <f t="shared" si="66"/>
        <v>0</v>
      </c>
      <c r="V182" s="5">
        <f t="shared" si="66"/>
        <v>0</v>
      </c>
      <c r="W182" s="5">
        <f t="shared" si="66"/>
        <v>0</v>
      </c>
      <c r="X182" s="5">
        <f t="shared" si="66"/>
        <v>0</v>
      </c>
      <c r="Y182" s="5"/>
      <c r="Z182" s="5"/>
    </row>
    <row r="184" spans="2:26" x14ac:dyDescent="0.35">
      <c r="K184" s="1" t="s">
        <v>219</v>
      </c>
      <c r="L184" s="1"/>
      <c r="M184" s="1"/>
      <c r="N184" s="1"/>
      <c r="O184" s="1"/>
      <c r="P184" s="1"/>
      <c r="Q184" s="1"/>
      <c r="R184" s="1"/>
      <c r="S184" s="1" t="s">
        <v>219</v>
      </c>
      <c r="T184" s="1"/>
      <c r="U184" s="1"/>
      <c r="V184" s="1"/>
      <c r="W184" s="1"/>
      <c r="X184" s="1"/>
      <c r="Y184" s="1"/>
    </row>
    <row r="185" spans="2:26" x14ac:dyDescent="0.35">
      <c r="K185" s="1" t="s">
        <v>105</v>
      </c>
      <c r="L185" s="1" t="s">
        <v>106</v>
      </c>
      <c r="M185" s="1" t="s">
        <v>107</v>
      </c>
      <c r="N185" s="1" t="s">
        <v>108</v>
      </c>
      <c r="O185" s="1" t="s">
        <v>109</v>
      </c>
      <c r="P185" s="1" t="s">
        <v>110</v>
      </c>
      <c r="Q185" s="1"/>
      <c r="R185" s="1"/>
      <c r="S185" s="1" t="s">
        <v>105</v>
      </c>
      <c r="T185" s="1" t="s">
        <v>106</v>
      </c>
      <c r="U185" s="1" t="s">
        <v>107</v>
      </c>
      <c r="V185" s="1" t="s">
        <v>108</v>
      </c>
      <c r="W185" s="1" t="s">
        <v>109</v>
      </c>
      <c r="X185" s="1" t="s">
        <v>110</v>
      </c>
      <c r="Y185" s="1"/>
    </row>
    <row r="186" spans="2:26" x14ac:dyDescent="0.35">
      <c r="J186" t="str">
        <f>IF(Name_DUR="","Drug Under Review",Name_DUR)</f>
        <v>Drug Under Review</v>
      </c>
      <c r="K186" s="28">
        <f t="shared" ref="K186:K197" si="67">$C$7*K170</f>
        <v>0</v>
      </c>
      <c r="L186" s="28">
        <f t="shared" ref="L186:L197" si="68">$D$7*L170</f>
        <v>0</v>
      </c>
      <c r="M186" s="28">
        <f t="shared" ref="M186:M197" si="69">$E$7*M170</f>
        <v>0</v>
      </c>
      <c r="N186" s="28">
        <f t="shared" ref="N186:N197" si="70">$F$7*N170</f>
        <v>0</v>
      </c>
      <c r="O186" s="28">
        <f t="shared" ref="O186:O197" si="71">IF(Switch_TH&gt;3,$G$7*O170,0)</f>
        <v>0</v>
      </c>
      <c r="P186" s="28">
        <f t="shared" ref="P186:P197" si="72">IF(Switch_TH&gt;4,$H$7*P170,0)</f>
        <v>0</v>
      </c>
      <c r="Q186" s="28"/>
      <c r="R186" t="str">
        <f>IF(Name_DUR="","Drug Under Review",Name_DUR)</f>
        <v>Drug Under Review</v>
      </c>
      <c r="S186" s="28">
        <f t="shared" ref="S186:S197" si="73">$C$7*S170</f>
        <v>0</v>
      </c>
      <c r="T186" s="28">
        <f t="shared" ref="T186:T197" si="74">$D$7*T170</f>
        <v>0</v>
      </c>
      <c r="U186" s="28">
        <f t="shared" ref="U186:U197" si="75">$E$7*U170</f>
        <v>0</v>
      </c>
      <c r="V186" s="28">
        <f t="shared" ref="V186:V197" si="76">$F$7*V170</f>
        <v>0</v>
      </c>
      <c r="W186" s="28">
        <f t="shared" ref="W186:W197" si="77">IF(Switch_TH&gt;3,$G$7*W170,0)</f>
        <v>0</v>
      </c>
      <c r="X186" s="28">
        <f t="shared" ref="X186:X197" si="78">IF(Switch_TH&gt;4,$H$7*X170,0)</f>
        <v>0</v>
      </c>
      <c r="Y186" s="28"/>
    </row>
    <row r="187" spans="2:26" x14ac:dyDescent="0.35">
      <c r="J187" t="s">
        <v>151</v>
      </c>
      <c r="K187" s="28">
        <f t="shared" si="67"/>
        <v>0</v>
      </c>
      <c r="L187" s="28">
        <f>$D$7*L171</f>
        <v>0</v>
      </c>
      <c r="M187" s="28">
        <f t="shared" si="69"/>
        <v>0</v>
      </c>
      <c r="N187" s="28">
        <f t="shared" si="70"/>
        <v>0</v>
      </c>
      <c r="O187" s="28">
        <f t="shared" si="71"/>
        <v>0</v>
      </c>
      <c r="P187" s="28">
        <f t="shared" si="72"/>
        <v>0</v>
      </c>
      <c r="Q187" s="28"/>
      <c r="R187" t="s">
        <v>151</v>
      </c>
      <c r="S187" s="28">
        <f t="shared" si="73"/>
        <v>0</v>
      </c>
      <c r="T187" s="28">
        <f t="shared" si="74"/>
        <v>0</v>
      </c>
      <c r="U187" s="28">
        <f t="shared" si="75"/>
        <v>0</v>
      </c>
      <c r="V187" s="28">
        <f t="shared" si="76"/>
        <v>0</v>
      </c>
      <c r="W187" s="28">
        <f t="shared" si="77"/>
        <v>0</v>
      </c>
      <c r="X187" s="28">
        <f t="shared" si="78"/>
        <v>0</v>
      </c>
      <c r="Y187" s="28"/>
    </row>
    <row r="188" spans="2:26" x14ac:dyDescent="0.35">
      <c r="J188" t="str">
        <f>IF(Namedrug1="","Drug 1",Namedrug1)</f>
        <v>Drug 1</v>
      </c>
      <c r="K188" s="28">
        <f t="shared" si="67"/>
        <v>0</v>
      </c>
      <c r="L188" s="28">
        <f t="shared" si="68"/>
        <v>0</v>
      </c>
      <c r="M188" s="28">
        <f t="shared" si="69"/>
        <v>0</v>
      </c>
      <c r="N188" s="28">
        <f t="shared" si="70"/>
        <v>0</v>
      </c>
      <c r="O188" s="28">
        <f t="shared" si="71"/>
        <v>0</v>
      </c>
      <c r="P188" s="28">
        <f t="shared" si="72"/>
        <v>0</v>
      </c>
      <c r="Q188" s="28"/>
      <c r="R188" t="str">
        <f>IF(Namedrug1="","Drug 1",Namedrug1)</f>
        <v>Drug 1</v>
      </c>
      <c r="S188" s="28">
        <f t="shared" si="73"/>
        <v>0</v>
      </c>
      <c r="T188" s="28">
        <f t="shared" si="74"/>
        <v>0</v>
      </c>
      <c r="U188" s="28">
        <f t="shared" si="75"/>
        <v>0</v>
      </c>
      <c r="V188" s="28">
        <f t="shared" si="76"/>
        <v>0</v>
      </c>
      <c r="W188" s="28">
        <f t="shared" si="77"/>
        <v>0</v>
      </c>
      <c r="X188" s="28">
        <f t="shared" si="78"/>
        <v>0</v>
      </c>
      <c r="Y188" s="28"/>
    </row>
    <row r="189" spans="2:26" x14ac:dyDescent="0.35">
      <c r="J189" t="str">
        <f>IF(Namedrug2="","Drug 2",Namedrug2)</f>
        <v>Drug 2</v>
      </c>
      <c r="K189" s="28">
        <f t="shared" si="67"/>
        <v>0</v>
      </c>
      <c r="L189" s="28">
        <f>$D$7*L173</f>
        <v>0</v>
      </c>
      <c r="M189" s="28">
        <f t="shared" si="69"/>
        <v>0</v>
      </c>
      <c r="N189" s="28">
        <f t="shared" si="70"/>
        <v>0</v>
      </c>
      <c r="O189" s="28">
        <f t="shared" si="71"/>
        <v>0</v>
      </c>
      <c r="P189" s="28">
        <f t="shared" si="72"/>
        <v>0</v>
      </c>
      <c r="Q189" s="28"/>
      <c r="R189" t="str">
        <f>IF(Namedrug2="","Drug 2",Namedrug2)</f>
        <v>Drug 2</v>
      </c>
      <c r="S189" s="28">
        <f t="shared" si="73"/>
        <v>0</v>
      </c>
      <c r="T189" s="28">
        <f t="shared" si="74"/>
        <v>0</v>
      </c>
      <c r="U189" s="28">
        <f t="shared" si="75"/>
        <v>0</v>
      </c>
      <c r="V189" s="28">
        <f t="shared" si="76"/>
        <v>0</v>
      </c>
      <c r="W189" s="28">
        <f t="shared" si="77"/>
        <v>0</v>
      </c>
      <c r="X189" s="28">
        <f t="shared" si="78"/>
        <v>0</v>
      </c>
      <c r="Y189" s="28"/>
    </row>
    <row r="190" spans="2:26" x14ac:dyDescent="0.35">
      <c r="J190" t="str">
        <f>IF(Namedrug3="","Drug 3",Namedrug3)</f>
        <v>Drug 3</v>
      </c>
      <c r="K190" s="28">
        <f t="shared" si="67"/>
        <v>0</v>
      </c>
      <c r="L190" s="28">
        <f t="shared" si="68"/>
        <v>0</v>
      </c>
      <c r="M190" s="28">
        <f>$E$7*M174</f>
        <v>0</v>
      </c>
      <c r="N190" s="28">
        <f t="shared" si="70"/>
        <v>0</v>
      </c>
      <c r="O190" s="28">
        <f t="shared" si="71"/>
        <v>0</v>
      </c>
      <c r="P190" s="28">
        <f t="shared" si="72"/>
        <v>0</v>
      </c>
      <c r="Q190" s="28"/>
      <c r="R190" t="str">
        <f>IF(Namedrug3="","Drug 3",Namedrug3)</f>
        <v>Drug 3</v>
      </c>
      <c r="S190" s="28">
        <f t="shared" si="73"/>
        <v>0</v>
      </c>
      <c r="T190" s="28">
        <f t="shared" si="74"/>
        <v>0</v>
      </c>
      <c r="U190" s="28">
        <f t="shared" si="75"/>
        <v>0</v>
      </c>
      <c r="V190" s="28">
        <f t="shared" si="76"/>
        <v>0</v>
      </c>
      <c r="W190" s="28">
        <f t="shared" si="77"/>
        <v>0</v>
      </c>
      <c r="X190" s="28">
        <f t="shared" si="78"/>
        <v>0</v>
      </c>
      <c r="Y190" s="28"/>
    </row>
    <row r="191" spans="2:26" x14ac:dyDescent="0.35">
      <c r="J191" t="str">
        <f>IF(Namedrug4="","Drug 4",Namedrug4)</f>
        <v>Drug 4</v>
      </c>
      <c r="K191" s="28">
        <f t="shared" si="67"/>
        <v>0</v>
      </c>
      <c r="L191" s="28">
        <f t="shared" si="68"/>
        <v>0</v>
      </c>
      <c r="M191" s="28">
        <f t="shared" si="69"/>
        <v>0</v>
      </c>
      <c r="N191" s="28">
        <f t="shared" si="70"/>
        <v>0</v>
      </c>
      <c r="O191" s="28">
        <f t="shared" si="71"/>
        <v>0</v>
      </c>
      <c r="P191" s="28">
        <f t="shared" si="72"/>
        <v>0</v>
      </c>
      <c r="Q191" s="28"/>
      <c r="R191" t="str">
        <f>IF(Namedrug4="","Drug 4",Namedrug4)</f>
        <v>Drug 4</v>
      </c>
      <c r="S191" s="28">
        <f t="shared" si="73"/>
        <v>0</v>
      </c>
      <c r="T191" s="28">
        <f t="shared" si="74"/>
        <v>0</v>
      </c>
      <c r="U191" s="28">
        <f t="shared" si="75"/>
        <v>0</v>
      </c>
      <c r="V191" s="28">
        <f t="shared" si="76"/>
        <v>0</v>
      </c>
      <c r="W191" s="28">
        <f t="shared" si="77"/>
        <v>0</v>
      </c>
      <c r="X191" s="28">
        <f t="shared" si="78"/>
        <v>0</v>
      </c>
      <c r="Y191" s="28"/>
    </row>
    <row r="192" spans="2:26" x14ac:dyDescent="0.35">
      <c r="J192" t="str">
        <f>IF(Namedrug5="","Drug 5",Namedrug5)</f>
        <v>Drug 5</v>
      </c>
      <c r="K192" s="28">
        <f t="shared" si="67"/>
        <v>0</v>
      </c>
      <c r="L192" s="28">
        <f t="shared" si="68"/>
        <v>0</v>
      </c>
      <c r="M192" s="28">
        <f t="shared" si="69"/>
        <v>0</v>
      </c>
      <c r="N192" s="28">
        <f t="shared" si="70"/>
        <v>0</v>
      </c>
      <c r="O192" s="28">
        <f t="shared" si="71"/>
        <v>0</v>
      </c>
      <c r="P192" s="28">
        <f t="shared" si="72"/>
        <v>0</v>
      </c>
      <c r="Q192" s="28"/>
      <c r="R192" t="str">
        <f>IF(Namedrug5="","Drug 5",Namedrug5)</f>
        <v>Drug 5</v>
      </c>
      <c r="S192" s="28">
        <f t="shared" si="73"/>
        <v>0</v>
      </c>
      <c r="T192" s="28">
        <f t="shared" si="74"/>
        <v>0</v>
      </c>
      <c r="U192" s="28">
        <f t="shared" si="75"/>
        <v>0</v>
      </c>
      <c r="V192" s="28">
        <f t="shared" si="76"/>
        <v>0</v>
      </c>
      <c r="W192" s="28">
        <f t="shared" si="77"/>
        <v>0</v>
      </c>
      <c r="X192" s="28">
        <f t="shared" si="78"/>
        <v>0</v>
      </c>
      <c r="Y192" s="28"/>
    </row>
    <row r="193" spans="10:32" x14ac:dyDescent="0.35">
      <c r="J193" t="str">
        <f>IF(Namedrug6="","Drug 6",Namedrug6)</f>
        <v>Drug 6</v>
      </c>
      <c r="K193" s="28">
        <f t="shared" si="67"/>
        <v>0</v>
      </c>
      <c r="L193" s="28">
        <f t="shared" si="68"/>
        <v>0</v>
      </c>
      <c r="M193" s="28">
        <f t="shared" si="69"/>
        <v>0</v>
      </c>
      <c r="N193" s="28">
        <f t="shared" si="70"/>
        <v>0</v>
      </c>
      <c r="O193" s="28">
        <f t="shared" si="71"/>
        <v>0</v>
      </c>
      <c r="P193" s="28">
        <f t="shared" si="72"/>
        <v>0</v>
      </c>
      <c r="Q193" s="28"/>
      <c r="R193" t="str">
        <f>IF(Namedrug6="","Drug 6",Namedrug6)</f>
        <v>Drug 6</v>
      </c>
      <c r="S193" s="28">
        <f t="shared" si="73"/>
        <v>0</v>
      </c>
      <c r="T193" s="28">
        <f t="shared" si="74"/>
        <v>0</v>
      </c>
      <c r="U193" s="28">
        <f t="shared" si="75"/>
        <v>0</v>
      </c>
      <c r="V193" s="28">
        <f t="shared" si="76"/>
        <v>0</v>
      </c>
      <c r="W193" s="28">
        <f t="shared" si="77"/>
        <v>0</v>
      </c>
      <c r="X193" s="28">
        <f t="shared" si="78"/>
        <v>0</v>
      </c>
      <c r="Y193" s="28"/>
    </row>
    <row r="194" spans="10:32" x14ac:dyDescent="0.35">
      <c r="J194" t="str">
        <f>IF(Namedrug7="","Drug 7",Namedrug7)</f>
        <v>Drug 7</v>
      </c>
      <c r="K194" s="28">
        <f t="shared" si="67"/>
        <v>0</v>
      </c>
      <c r="L194" s="28">
        <f t="shared" si="68"/>
        <v>0</v>
      </c>
      <c r="M194" s="28">
        <f t="shared" si="69"/>
        <v>0</v>
      </c>
      <c r="N194" s="28">
        <f t="shared" si="70"/>
        <v>0</v>
      </c>
      <c r="O194" s="28">
        <f t="shared" si="71"/>
        <v>0</v>
      </c>
      <c r="P194" s="28">
        <f t="shared" si="72"/>
        <v>0</v>
      </c>
      <c r="Q194" s="28"/>
      <c r="R194" t="str">
        <f>IF(Namedrug7="","Drug 7",Namedrug7)</f>
        <v>Drug 7</v>
      </c>
      <c r="S194" s="28">
        <f t="shared" si="73"/>
        <v>0</v>
      </c>
      <c r="T194" s="28">
        <f t="shared" si="74"/>
        <v>0</v>
      </c>
      <c r="U194" s="28">
        <f t="shared" si="75"/>
        <v>0</v>
      </c>
      <c r="V194" s="28">
        <f t="shared" si="76"/>
        <v>0</v>
      </c>
      <c r="W194" s="28">
        <f t="shared" si="77"/>
        <v>0</v>
      </c>
      <c r="X194" s="28">
        <f t="shared" si="78"/>
        <v>0</v>
      </c>
      <c r="Y194" s="28"/>
    </row>
    <row r="195" spans="10:32" x14ac:dyDescent="0.35">
      <c r="J195" t="str">
        <f>IF(Namedrug8="","Drug 8",Namedrug8)</f>
        <v>Drug 8</v>
      </c>
      <c r="K195" s="28">
        <f t="shared" si="67"/>
        <v>0</v>
      </c>
      <c r="L195" s="28">
        <f t="shared" si="68"/>
        <v>0</v>
      </c>
      <c r="M195" s="28">
        <f t="shared" si="69"/>
        <v>0</v>
      </c>
      <c r="N195" s="28">
        <f t="shared" si="70"/>
        <v>0</v>
      </c>
      <c r="O195" s="28">
        <f t="shared" si="71"/>
        <v>0</v>
      </c>
      <c r="P195" s="28">
        <f t="shared" si="72"/>
        <v>0</v>
      </c>
      <c r="Q195" s="28"/>
      <c r="R195" t="str">
        <f>IF(Namedrug8="","Drug 8",Namedrug8)</f>
        <v>Drug 8</v>
      </c>
      <c r="S195" s="28">
        <f t="shared" si="73"/>
        <v>0</v>
      </c>
      <c r="T195" s="28">
        <f t="shared" si="74"/>
        <v>0</v>
      </c>
      <c r="U195" s="28">
        <f t="shared" si="75"/>
        <v>0</v>
      </c>
      <c r="V195" s="28">
        <f t="shared" si="76"/>
        <v>0</v>
      </c>
      <c r="W195" s="28">
        <f t="shared" si="77"/>
        <v>0</v>
      </c>
      <c r="X195" s="28">
        <f t="shared" si="78"/>
        <v>0</v>
      </c>
      <c r="Y195" s="28"/>
    </row>
    <row r="196" spans="10:32" x14ac:dyDescent="0.35">
      <c r="J196" t="str">
        <f>IF(Namedrug9="","Drug 9",Namedrug9)</f>
        <v>Drug 9</v>
      </c>
      <c r="K196" s="28">
        <f t="shared" si="67"/>
        <v>0</v>
      </c>
      <c r="L196" s="28">
        <f t="shared" si="68"/>
        <v>0</v>
      </c>
      <c r="M196" s="28">
        <f t="shared" si="69"/>
        <v>0</v>
      </c>
      <c r="N196" s="28">
        <f t="shared" si="70"/>
        <v>0</v>
      </c>
      <c r="O196" s="28">
        <f t="shared" si="71"/>
        <v>0</v>
      </c>
      <c r="P196" s="28">
        <f t="shared" si="72"/>
        <v>0</v>
      </c>
      <c r="Q196" s="28"/>
      <c r="R196" t="str">
        <f>IF(Namedrug9="","Drug 9",Namedrug9)</f>
        <v>Drug 9</v>
      </c>
      <c r="S196" s="28">
        <f t="shared" si="73"/>
        <v>0</v>
      </c>
      <c r="T196" s="28">
        <f t="shared" si="74"/>
        <v>0</v>
      </c>
      <c r="U196" s="28">
        <f t="shared" si="75"/>
        <v>0</v>
      </c>
      <c r="V196" s="28">
        <f t="shared" si="76"/>
        <v>0</v>
      </c>
      <c r="W196" s="28">
        <f t="shared" si="77"/>
        <v>0</v>
      </c>
      <c r="X196" s="28">
        <f t="shared" si="78"/>
        <v>0</v>
      </c>
      <c r="Y196" s="28"/>
    </row>
    <row r="197" spans="10:32" x14ac:dyDescent="0.35">
      <c r="J197" t="str">
        <f>IF(Namedrug10="","Drug 10",Namedrug10)</f>
        <v>Drug 10</v>
      </c>
      <c r="K197" s="28">
        <f t="shared" si="67"/>
        <v>0</v>
      </c>
      <c r="L197" s="28">
        <f t="shared" si="68"/>
        <v>0</v>
      </c>
      <c r="M197" s="28">
        <f t="shared" si="69"/>
        <v>0</v>
      </c>
      <c r="N197" s="28">
        <f t="shared" si="70"/>
        <v>0</v>
      </c>
      <c r="O197" s="28">
        <f t="shared" si="71"/>
        <v>0</v>
      </c>
      <c r="P197" s="28">
        <f t="shared" si="72"/>
        <v>0</v>
      </c>
      <c r="Q197" s="28"/>
      <c r="R197" t="str">
        <f>IF(Namedrug10="","Drug 10",Namedrug10)</f>
        <v>Drug 10</v>
      </c>
      <c r="S197" s="28">
        <f t="shared" si="73"/>
        <v>0</v>
      </c>
      <c r="T197" s="28">
        <f t="shared" si="74"/>
        <v>0</v>
      </c>
      <c r="U197" s="28">
        <f t="shared" si="75"/>
        <v>0</v>
      </c>
      <c r="V197" s="28">
        <f t="shared" si="76"/>
        <v>0</v>
      </c>
      <c r="W197" s="28">
        <f t="shared" si="77"/>
        <v>0</v>
      </c>
      <c r="X197" s="28">
        <f t="shared" si="78"/>
        <v>0</v>
      </c>
      <c r="Y197" s="28"/>
    </row>
    <row r="198" spans="10:32" x14ac:dyDescent="0.35">
      <c r="J198" s="1" t="s">
        <v>74</v>
      </c>
      <c r="K198" s="31">
        <f>SUM(K186:K197)</f>
        <v>0</v>
      </c>
      <c r="L198" s="31">
        <f t="shared" ref="L198:O198" si="79">SUM(L186:L197)</f>
        <v>0</v>
      </c>
      <c r="M198" s="31">
        <f t="shared" si="79"/>
        <v>0</v>
      </c>
      <c r="N198" s="31">
        <f t="shared" si="79"/>
        <v>0</v>
      </c>
      <c r="O198" s="31">
        <f t="shared" si="79"/>
        <v>0</v>
      </c>
      <c r="P198" s="31">
        <f>SUM(P186:P197)</f>
        <v>0</v>
      </c>
      <c r="Q198" s="31"/>
      <c r="R198" s="1" t="s">
        <v>74</v>
      </c>
      <c r="S198" s="31">
        <f>SUM(S186:S197)</f>
        <v>0</v>
      </c>
      <c r="T198" s="31">
        <f t="shared" ref="T198:W198" si="80">SUM(T186:T197)</f>
        <v>0</v>
      </c>
      <c r="U198" s="31">
        <f t="shared" si="80"/>
        <v>0</v>
      </c>
      <c r="V198" s="31">
        <f t="shared" si="80"/>
        <v>0</v>
      </c>
      <c r="W198" s="31">
        <f t="shared" si="80"/>
        <v>0</v>
      </c>
      <c r="X198" s="31">
        <f>SUM(X186:X197)</f>
        <v>0</v>
      </c>
      <c r="Y198" s="31"/>
      <c r="AA198" s="28"/>
      <c r="AB198" s="28"/>
      <c r="AC198" s="28"/>
      <c r="AD198" s="28"/>
      <c r="AE198" s="28"/>
      <c r="AF198" s="28"/>
    </row>
    <row r="199" spans="10:32" x14ac:dyDescent="0.35">
      <c r="J199" s="1"/>
      <c r="K199" s="31"/>
      <c r="L199" s="31"/>
      <c r="M199" s="31"/>
      <c r="N199" s="31"/>
      <c r="O199" s="31"/>
      <c r="P199" s="31"/>
      <c r="Q199" s="31"/>
      <c r="R199" s="1"/>
      <c r="S199" s="31"/>
      <c r="T199" s="31"/>
      <c r="U199" s="31"/>
      <c r="V199" s="31"/>
      <c r="W199" s="31"/>
      <c r="X199" s="31"/>
      <c r="Y199" s="31"/>
      <c r="AA199" s="28"/>
      <c r="AB199" s="28"/>
      <c r="AC199" s="28"/>
      <c r="AD199" s="28"/>
      <c r="AE199" s="28"/>
      <c r="AF199" s="28"/>
    </row>
    <row r="200" spans="10:32" x14ac:dyDescent="0.35">
      <c r="J200" s="37" t="s">
        <v>255</v>
      </c>
      <c r="K200" t="s">
        <v>105</v>
      </c>
      <c r="L200" t="s">
        <v>106</v>
      </c>
      <c r="M200" t="s">
        <v>107</v>
      </c>
      <c r="N200" t="s">
        <v>108</v>
      </c>
      <c r="O200" t="s">
        <v>109</v>
      </c>
      <c r="P200" t="s">
        <v>256</v>
      </c>
      <c r="Q200" s="31"/>
      <c r="R200" s="37" t="s">
        <v>255</v>
      </c>
      <c r="S200" t="s">
        <v>105</v>
      </c>
      <c r="T200" t="s">
        <v>106</v>
      </c>
      <c r="U200" t="s">
        <v>107</v>
      </c>
      <c r="V200" t="s">
        <v>108</v>
      </c>
      <c r="W200" t="s">
        <v>109</v>
      </c>
      <c r="X200" t="s">
        <v>256</v>
      </c>
      <c r="Y200" s="31"/>
      <c r="AA200" s="28"/>
      <c r="AB200" s="28"/>
      <c r="AC200" s="28"/>
      <c r="AD200" s="28"/>
      <c r="AE200" s="28"/>
      <c r="AF200" s="28"/>
    </row>
    <row r="201" spans="10:32" x14ac:dyDescent="0.35">
      <c r="J201" t="str">
        <f>IF(Name_DUR="","Drug Under Review",Name_DUR)</f>
        <v>Drug Under Review</v>
      </c>
      <c r="K201" s="28">
        <f>K$198*K170</f>
        <v>0</v>
      </c>
      <c r="L201" s="28">
        <f t="shared" ref="L201:N201" si="81">L$198*L170</f>
        <v>0</v>
      </c>
      <c r="M201" s="28">
        <f t="shared" si="81"/>
        <v>0</v>
      </c>
      <c r="N201" s="28">
        <f t="shared" si="81"/>
        <v>0</v>
      </c>
      <c r="O201" s="28">
        <f t="shared" ref="O201:O212" si="82">IF(Switch_TH&gt;3,O$198*O170,0)</f>
        <v>0</v>
      </c>
      <c r="P201" s="28">
        <f t="shared" ref="P201:P212" si="83">IF(Switch_TH&gt;4,P$198*P170,0)</f>
        <v>0</v>
      </c>
      <c r="Q201" s="31"/>
      <c r="R201" t="str">
        <f>IF(Name_DUR="","Drug Under Review",Name_DUR)</f>
        <v>Drug Under Review</v>
      </c>
      <c r="S201" s="28">
        <f>S$198*S170</f>
        <v>0</v>
      </c>
      <c r="T201" s="28">
        <f t="shared" ref="T201:V201" si="84">T$198*T170</f>
        <v>0</v>
      </c>
      <c r="U201" s="28">
        <f>U$198*U170</f>
        <v>0</v>
      </c>
      <c r="V201" s="28">
        <f t="shared" si="84"/>
        <v>0</v>
      </c>
      <c r="W201" s="28">
        <f t="shared" ref="W201:W212" si="85">IF(Switch_TH&gt;3,W$198*W170,0)</f>
        <v>0</v>
      </c>
      <c r="X201" s="28">
        <f t="shared" ref="X201:X212" si="86">IF(Switch_TH&gt;4,X$198*X170,0)</f>
        <v>0</v>
      </c>
      <c r="Y201" s="31"/>
      <c r="AA201" s="28"/>
      <c r="AB201" s="28"/>
      <c r="AC201" s="28"/>
      <c r="AD201" s="28"/>
      <c r="AE201" s="28"/>
      <c r="AF201" s="28"/>
    </row>
    <row r="202" spans="10:32" x14ac:dyDescent="0.35">
      <c r="J202" t="s">
        <v>151</v>
      </c>
      <c r="K202" s="28">
        <f t="shared" ref="K202:N212" si="87">K$198*K171</f>
        <v>0</v>
      </c>
      <c r="L202" s="28">
        <f t="shared" si="87"/>
        <v>0</v>
      </c>
      <c r="M202" s="28">
        <f t="shared" si="87"/>
        <v>0</v>
      </c>
      <c r="N202" s="28">
        <f t="shared" si="87"/>
        <v>0</v>
      </c>
      <c r="O202" s="28">
        <f t="shared" si="82"/>
        <v>0</v>
      </c>
      <c r="P202" s="28">
        <f t="shared" si="83"/>
        <v>0</v>
      </c>
      <c r="Q202" s="31"/>
      <c r="R202" t="s">
        <v>151</v>
      </c>
      <c r="S202" s="28">
        <f t="shared" ref="S202:V212" si="88">S$198*S171</f>
        <v>0</v>
      </c>
      <c r="T202" s="28">
        <f t="shared" si="88"/>
        <v>0</v>
      </c>
      <c r="U202" s="28">
        <f t="shared" si="88"/>
        <v>0</v>
      </c>
      <c r="V202" s="28">
        <f t="shared" si="88"/>
        <v>0</v>
      </c>
      <c r="W202" s="28">
        <f t="shared" si="85"/>
        <v>0</v>
      </c>
      <c r="X202" s="28">
        <f t="shared" si="86"/>
        <v>0</v>
      </c>
      <c r="Y202" s="31"/>
      <c r="AA202" s="28"/>
      <c r="AB202" s="28"/>
      <c r="AC202" s="28"/>
      <c r="AD202" s="28"/>
      <c r="AE202" s="28"/>
      <c r="AF202" s="28"/>
    </row>
    <row r="203" spans="10:32" x14ac:dyDescent="0.35">
      <c r="J203" t="str">
        <f>IF(Namedrug1="","Drug 1",Namedrug1)</f>
        <v>Drug 1</v>
      </c>
      <c r="K203" s="28">
        <f t="shared" si="87"/>
        <v>0</v>
      </c>
      <c r="L203" s="28">
        <f>L$198*L172</f>
        <v>0</v>
      </c>
      <c r="M203" s="28">
        <f t="shared" si="87"/>
        <v>0</v>
      </c>
      <c r="N203" s="28">
        <f t="shared" si="87"/>
        <v>0</v>
      </c>
      <c r="O203" s="28">
        <f t="shared" si="82"/>
        <v>0</v>
      </c>
      <c r="P203" s="28">
        <f t="shared" si="83"/>
        <v>0</v>
      </c>
      <c r="Q203" s="31"/>
      <c r="R203" t="str">
        <f>IF(Namedrug1="","Drug 1",Namedrug1)</f>
        <v>Drug 1</v>
      </c>
      <c r="S203" s="28">
        <f t="shared" si="88"/>
        <v>0</v>
      </c>
      <c r="T203" s="28">
        <f t="shared" si="88"/>
        <v>0</v>
      </c>
      <c r="U203" s="28">
        <f t="shared" si="88"/>
        <v>0</v>
      </c>
      <c r="V203" s="28">
        <f t="shared" si="88"/>
        <v>0</v>
      </c>
      <c r="W203" s="28">
        <f t="shared" si="85"/>
        <v>0</v>
      </c>
      <c r="X203" s="28">
        <f t="shared" si="86"/>
        <v>0</v>
      </c>
      <c r="Y203" s="31"/>
      <c r="AA203" s="28"/>
      <c r="AB203" s="28"/>
      <c r="AC203" s="28"/>
      <c r="AD203" s="28"/>
      <c r="AE203" s="28"/>
      <c r="AF203" s="28"/>
    </row>
    <row r="204" spans="10:32" x14ac:dyDescent="0.35">
      <c r="J204" t="str">
        <f>IF(Namedrug2="","Drug 2",Namedrug2)</f>
        <v>Drug 2</v>
      </c>
      <c r="K204" s="28">
        <f t="shared" si="87"/>
        <v>0</v>
      </c>
      <c r="L204" s="28">
        <f t="shared" si="87"/>
        <v>0</v>
      </c>
      <c r="M204" s="28">
        <f t="shared" si="87"/>
        <v>0</v>
      </c>
      <c r="N204" s="28">
        <f t="shared" si="87"/>
        <v>0</v>
      </c>
      <c r="O204" s="28">
        <f t="shared" si="82"/>
        <v>0</v>
      </c>
      <c r="P204" s="28">
        <f t="shared" si="83"/>
        <v>0</v>
      </c>
      <c r="Q204" s="31"/>
      <c r="R204" t="str">
        <f>IF(Namedrug2="","Drug 2",Namedrug2)</f>
        <v>Drug 2</v>
      </c>
      <c r="S204" s="28">
        <f t="shared" si="88"/>
        <v>0</v>
      </c>
      <c r="T204" s="28">
        <f t="shared" si="88"/>
        <v>0</v>
      </c>
      <c r="U204" s="28">
        <f t="shared" si="88"/>
        <v>0</v>
      </c>
      <c r="V204" s="28">
        <f t="shared" si="88"/>
        <v>0</v>
      </c>
      <c r="W204" s="28">
        <f t="shared" si="85"/>
        <v>0</v>
      </c>
      <c r="X204" s="28">
        <f t="shared" si="86"/>
        <v>0</v>
      </c>
      <c r="Y204" s="31"/>
      <c r="AA204" s="28"/>
      <c r="AB204" s="28"/>
      <c r="AC204" s="28"/>
      <c r="AD204" s="28"/>
      <c r="AE204" s="28"/>
      <c r="AF204" s="28"/>
    </row>
    <row r="205" spans="10:32" x14ac:dyDescent="0.35">
      <c r="J205" t="str">
        <f>IF(Namedrug3="","Drug 3",Namedrug3)</f>
        <v>Drug 3</v>
      </c>
      <c r="K205" s="28">
        <f t="shared" si="87"/>
        <v>0</v>
      </c>
      <c r="L205" s="28">
        <f t="shared" si="87"/>
        <v>0</v>
      </c>
      <c r="M205" s="28">
        <f t="shared" si="87"/>
        <v>0</v>
      </c>
      <c r="N205" s="28">
        <f t="shared" si="87"/>
        <v>0</v>
      </c>
      <c r="O205" s="28">
        <f t="shared" si="82"/>
        <v>0</v>
      </c>
      <c r="P205" s="28">
        <f t="shared" si="83"/>
        <v>0</v>
      </c>
      <c r="Q205" s="31"/>
      <c r="R205" t="str">
        <f>IF(Namedrug3="","Drug 3",Namedrug3)</f>
        <v>Drug 3</v>
      </c>
      <c r="S205" s="28">
        <f t="shared" si="88"/>
        <v>0</v>
      </c>
      <c r="T205" s="28">
        <f t="shared" si="88"/>
        <v>0</v>
      </c>
      <c r="U205" s="28">
        <f t="shared" si="88"/>
        <v>0</v>
      </c>
      <c r="V205" s="28">
        <f t="shared" si="88"/>
        <v>0</v>
      </c>
      <c r="W205" s="28">
        <f t="shared" si="85"/>
        <v>0</v>
      </c>
      <c r="X205" s="28">
        <f t="shared" si="86"/>
        <v>0</v>
      </c>
      <c r="Y205" s="31"/>
      <c r="AA205" s="28"/>
      <c r="AB205" s="28"/>
      <c r="AC205" s="28"/>
      <c r="AD205" s="28"/>
      <c r="AE205" s="28"/>
      <c r="AF205" s="28"/>
    </row>
    <row r="206" spans="10:32" x14ac:dyDescent="0.35">
      <c r="J206" t="str">
        <f>IF(Namedrug4="","Drug 4",Namedrug4)</f>
        <v>Drug 4</v>
      </c>
      <c r="K206" s="28">
        <f t="shared" si="87"/>
        <v>0</v>
      </c>
      <c r="L206" s="28">
        <f t="shared" si="87"/>
        <v>0</v>
      </c>
      <c r="M206" s="28">
        <f t="shared" si="87"/>
        <v>0</v>
      </c>
      <c r="N206" s="28">
        <f t="shared" si="87"/>
        <v>0</v>
      </c>
      <c r="O206" s="28">
        <f t="shared" si="82"/>
        <v>0</v>
      </c>
      <c r="P206" s="28">
        <f t="shared" si="83"/>
        <v>0</v>
      </c>
      <c r="Q206" s="31"/>
      <c r="R206" t="str">
        <f>IF(Namedrug4="","Drug 4",Namedrug4)</f>
        <v>Drug 4</v>
      </c>
      <c r="S206" s="28">
        <f t="shared" si="88"/>
        <v>0</v>
      </c>
      <c r="T206" s="28">
        <f t="shared" si="88"/>
        <v>0</v>
      </c>
      <c r="U206" s="28">
        <f t="shared" si="88"/>
        <v>0</v>
      </c>
      <c r="V206" s="28">
        <f t="shared" si="88"/>
        <v>0</v>
      </c>
      <c r="W206" s="28">
        <f t="shared" si="85"/>
        <v>0</v>
      </c>
      <c r="X206" s="28">
        <f t="shared" si="86"/>
        <v>0</v>
      </c>
      <c r="Y206" s="31"/>
      <c r="AA206" s="28"/>
      <c r="AB206" s="28"/>
      <c r="AC206" s="28"/>
      <c r="AD206" s="28"/>
      <c r="AE206" s="28"/>
      <c r="AF206" s="28"/>
    </row>
    <row r="207" spans="10:32" x14ac:dyDescent="0.35">
      <c r="J207" t="str">
        <f>IF(Namedrug5="","Drug 5",Namedrug5)</f>
        <v>Drug 5</v>
      </c>
      <c r="K207" s="28">
        <f t="shared" si="87"/>
        <v>0</v>
      </c>
      <c r="L207" s="28">
        <f t="shared" si="87"/>
        <v>0</v>
      </c>
      <c r="M207" s="28">
        <f t="shared" si="87"/>
        <v>0</v>
      </c>
      <c r="N207" s="28">
        <f t="shared" si="87"/>
        <v>0</v>
      </c>
      <c r="O207" s="28">
        <f t="shared" si="82"/>
        <v>0</v>
      </c>
      <c r="P207" s="28">
        <f t="shared" si="83"/>
        <v>0</v>
      </c>
      <c r="Q207" s="31"/>
      <c r="R207" t="str">
        <f>IF(Namedrug5="","Drug 5",Namedrug5)</f>
        <v>Drug 5</v>
      </c>
      <c r="S207" s="28">
        <f t="shared" si="88"/>
        <v>0</v>
      </c>
      <c r="T207" s="28">
        <f t="shared" si="88"/>
        <v>0</v>
      </c>
      <c r="U207" s="28">
        <f t="shared" si="88"/>
        <v>0</v>
      </c>
      <c r="V207" s="28">
        <f t="shared" si="88"/>
        <v>0</v>
      </c>
      <c r="W207" s="28">
        <f t="shared" si="85"/>
        <v>0</v>
      </c>
      <c r="X207" s="28">
        <f t="shared" si="86"/>
        <v>0</v>
      </c>
      <c r="Y207" s="31"/>
      <c r="AA207" s="28"/>
      <c r="AB207" s="28"/>
      <c r="AC207" s="28"/>
      <c r="AD207" s="28"/>
      <c r="AE207" s="28"/>
      <c r="AF207" s="28"/>
    </row>
    <row r="208" spans="10:32" x14ac:dyDescent="0.35">
      <c r="J208" t="str">
        <f>IF(Namedrug6="","Drug 6",Namedrug6)</f>
        <v>Drug 6</v>
      </c>
      <c r="K208" s="28">
        <f t="shared" si="87"/>
        <v>0</v>
      </c>
      <c r="L208" s="28">
        <f t="shared" si="87"/>
        <v>0</v>
      </c>
      <c r="M208" s="28">
        <f t="shared" si="87"/>
        <v>0</v>
      </c>
      <c r="N208" s="28">
        <f t="shared" si="87"/>
        <v>0</v>
      </c>
      <c r="O208" s="28">
        <f t="shared" si="82"/>
        <v>0</v>
      </c>
      <c r="P208" s="28">
        <f t="shared" si="83"/>
        <v>0</v>
      </c>
      <c r="Q208" s="31"/>
      <c r="R208" t="str">
        <f>IF(Namedrug6="","Drug 6",Namedrug6)</f>
        <v>Drug 6</v>
      </c>
      <c r="S208" s="28">
        <f t="shared" si="88"/>
        <v>0</v>
      </c>
      <c r="T208" s="28">
        <f t="shared" si="88"/>
        <v>0</v>
      </c>
      <c r="U208" s="28">
        <f t="shared" si="88"/>
        <v>0</v>
      </c>
      <c r="V208" s="28">
        <f t="shared" si="88"/>
        <v>0</v>
      </c>
      <c r="W208" s="28">
        <f t="shared" si="85"/>
        <v>0</v>
      </c>
      <c r="X208" s="28">
        <f t="shared" si="86"/>
        <v>0</v>
      </c>
      <c r="Y208" s="31"/>
      <c r="AA208" s="28"/>
      <c r="AB208" s="28"/>
      <c r="AC208" s="28"/>
      <c r="AD208" s="28"/>
      <c r="AE208" s="28"/>
      <c r="AF208" s="28"/>
    </row>
    <row r="209" spans="10:32" x14ac:dyDescent="0.35">
      <c r="J209" t="str">
        <f>IF(Namedrug7="","Drug 7",Namedrug7)</f>
        <v>Drug 7</v>
      </c>
      <c r="K209" s="28">
        <f t="shared" si="87"/>
        <v>0</v>
      </c>
      <c r="L209" s="28">
        <f t="shared" si="87"/>
        <v>0</v>
      </c>
      <c r="M209" s="28">
        <f t="shared" si="87"/>
        <v>0</v>
      </c>
      <c r="N209" s="28">
        <f t="shared" si="87"/>
        <v>0</v>
      </c>
      <c r="O209" s="28">
        <f t="shared" si="82"/>
        <v>0</v>
      </c>
      <c r="P209" s="28">
        <f t="shared" si="83"/>
        <v>0</v>
      </c>
      <c r="Q209" s="31"/>
      <c r="R209" t="str">
        <f>IF(Namedrug7="","Drug 7",Namedrug7)</f>
        <v>Drug 7</v>
      </c>
      <c r="S209" s="28">
        <f t="shared" si="88"/>
        <v>0</v>
      </c>
      <c r="T209" s="28">
        <f t="shared" si="88"/>
        <v>0</v>
      </c>
      <c r="U209" s="28">
        <f t="shared" si="88"/>
        <v>0</v>
      </c>
      <c r="V209" s="28">
        <f t="shared" si="88"/>
        <v>0</v>
      </c>
      <c r="W209" s="28">
        <f t="shared" si="85"/>
        <v>0</v>
      </c>
      <c r="X209" s="28">
        <f t="shared" si="86"/>
        <v>0</v>
      </c>
      <c r="Y209" s="31"/>
      <c r="AA209" s="28"/>
      <c r="AB209" s="28"/>
      <c r="AC209" s="28"/>
      <c r="AD209" s="28"/>
      <c r="AE209" s="28"/>
      <c r="AF209" s="28"/>
    </row>
    <row r="210" spans="10:32" x14ac:dyDescent="0.35">
      <c r="J210" t="str">
        <f>IF(Namedrug8="","Drug 8",Namedrug8)</f>
        <v>Drug 8</v>
      </c>
      <c r="K210" s="28">
        <f t="shared" si="87"/>
        <v>0</v>
      </c>
      <c r="L210" s="28">
        <f t="shared" si="87"/>
        <v>0</v>
      </c>
      <c r="M210" s="28">
        <f t="shared" si="87"/>
        <v>0</v>
      </c>
      <c r="N210" s="28">
        <f t="shared" si="87"/>
        <v>0</v>
      </c>
      <c r="O210" s="28">
        <f t="shared" si="82"/>
        <v>0</v>
      </c>
      <c r="P210" s="28">
        <f t="shared" si="83"/>
        <v>0</v>
      </c>
      <c r="Q210" s="31"/>
      <c r="R210" t="str">
        <f>IF(Namedrug8="","Drug 8",Namedrug8)</f>
        <v>Drug 8</v>
      </c>
      <c r="S210" s="28">
        <f t="shared" si="88"/>
        <v>0</v>
      </c>
      <c r="T210" s="28">
        <f t="shared" si="88"/>
        <v>0</v>
      </c>
      <c r="U210" s="28">
        <f t="shared" si="88"/>
        <v>0</v>
      </c>
      <c r="V210" s="28">
        <f t="shared" si="88"/>
        <v>0</v>
      </c>
      <c r="W210" s="28">
        <f t="shared" si="85"/>
        <v>0</v>
      </c>
      <c r="X210" s="28">
        <f t="shared" si="86"/>
        <v>0</v>
      </c>
      <c r="Y210" s="31"/>
      <c r="AA210" s="28"/>
      <c r="AB210" s="28"/>
      <c r="AC210" s="28"/>
      <c r="AD210" s="28"/>
      <c r="AE210" s="28"/>
      <c r="AF210" s="28"/>
    </row>
    <row r="211" spans="10:32" x14ac:dyDescent="0.35">
      <c r="J211" t="str">
        <f>IF(Namedrug9="","Drug 9",Namedrug9)</f>
        <v>Drug 9</v>
      </c>
      <c r="K211" s="28">
        <f t="shared" si="87"/>
        <v>0</v>
      </c>
      <c r="L211" s="28">
        <f t="shared" si="87"/>
        <v>0</v>
      </c>
      <c r="M211" s="28">
        <f t="shared" si="87"/>
        <v>0</v>
      </c>
      <c r="N211" s="28">
        <f t="shared" si="87"/>
        <v>0</v>
      </c>
      <c r="O211" s="28">
        <f t="shared" si="82"/>
        <v>0</v>
      </c>
      <c r="P211" s="28">
        <f t="shared" si="83"/>
        <v>0</v>
      </c>
      <c r="Q211" s="31"/>
      <c r="R211" t="str">
        <f>IF(Namedrug9="","Drug 9",Namedrug9)</f>
        <v>Drug 9</v>
      </c>
      <c r="S211" s="28">
        <f t="shared" si="88"/>
        <v>0</v>
      </c>
      <c r="T211" s="28">
        <f t="shared" si="88"/>
        <v>0</v>
      </c>
      <c r="U211" s="28">
        <f t="shared" si="88"/>
        <v>0</v>
      </c>
      <c r="V211" s="28">
        <f t="shared" si="88"/>
        <v>0</v>
      </c>
      <c r="W211" s="28">
        <f t="shared" si="85"/>
        <v>0</v>
      </c>
      <c r="X211" s="28">
        <f t="shared" si="86"/>
        <v>0</v>
      </c>
      <c r="Y211" s="31"/>
      <c r="AA211" s="28"/>
      <c r="AB211" s="28"/>
      <c r="AC211" s="28"/>
      <c r="AD211" s="28"/>
      <c r="AE211" s="28"/>
      <c r="AF211" s="28"/>
    </row>
    <row r="212" spans="10:32" x14ac:dyDescent="0.35">
      <c r="J212" t="str">
        <f>IF(Namedrug10="","Drug 10",Namedrug10)</f>
        <v>Drug 10</v>
      </c>
      <c r="K212" s="28">
        <f t="shared" si="87"/>
        <v>0</v>
      </c>
      <c r="L212" s="28">
        <f t="shared" si="87"/>
        <v>0</v>
      </c>
      <c r="M212" s="28">
        <f t="shared" si="87"/>
        <v>0</v>
      </c>
      <c r="N212" s="28">
        <f t="shared" si="87"/>
        <v>0</v>
      </c>
      <c r="O212" s="28">
        <f t="shared" si="82"/>
        <v>0</v>
      </c>
      <c r="P212" s="28">
        <f t="shared" si="83"/>
        <v>0</v>
      </c>
      <c r="Q212" s="31"/>
      <c r="R212" t="str">
        <f>IF(Namedrug10="","Drug 10",Namedrug10)</f>
        <v>Drug 10</v>
      </c>
      <c r="S212" s="28">
        <f t="shared" si="88"/>
        <v>0</v>
      </c>
      <c r="T212" s="28">
        <f t="shared" si="88"/>
        <v>0</v>
      </c>
      <c r="U212" s="28">
        <f t="shared" si="88"/>
        <v>0</v>
      </c>
      <c r="V212" s="28">
        <f t="shared" si="88"/>
        <v>0</v>
      </c>
      <c r="W212" s="28">
        <f t="shared" si="85"/>
        <v>0</v>
      </c>
      <c r="X212" s="28">
        <f t="shared" si="86"/>
        <v>0</v>
      </c>
      <c r="Y212" s="31"/>
      <c r="AA212" s="28"/>
      <c r="AB212" s="28"/>
      <c r="AC212" s="28"/>
      <c r="AD212" s="28"/>
      <c r="AE212" s="28"/>
      <c r="AF212" s="28"/>
    </row>
    <row r="213" spans="10:32" x14ac:dyDescent="0.35">
      <c r="J213" s="1"/>
      <c r="K213" s="31"/>
      <c r="L213" s="31"/>
      <c r="M213" s="31"/>
      <c r="N213" s="31"/>
      <c r="O213" s="31"/>
      <c r="P213" s="31"/>
      <c r="Q213" s="31"/>
      <c r="R213" s="1"/>
      <c r="S213" s="31"/>
      <c r="T213" s="31"/>
      <c r="U213" s="31"/>
      <c r="V213" s="31"/>
      <c r="W213" s="31"/>
      <c r="X213" s="31"/>
      <c r="Y213" s="31"/>
      <c r="AA213" s="28"/>
      <c r="AB213" s="28"/>
      <c r="AC213" s="28"/>
      <c r="AD213" s="28"/>
      <c r="AE213" s="28"/>
      <c r="AF213" s="28"/>
    </row>
    <row r="214" spans="10:32" x14ac:dyDescent="0.35">
      <c r="J214" s="37" t="s">
        <v>257</v>
      </c>
      <c r="K214" t="s">
        <v>105</v>
      </c>
      <c r="L214" t="s">
        <v>106</v>
      </c>
      <c r="M214" t="s">
        <v>107</v>
      </c>
      <c r="N214" t="s">
        <v>108</v>
      </c>
      <c r="O214" t="s">
        <v>109</v>
      </c>
      <c r="P214" t="s">
        <v>256</v>
      </c>
      <c r="Q214" s="31"/>
      <c r="R214" s="37" t="s">
        <v>257</v>
      </c>
      <c r="S214" t="s">
        <v>105</v>
      </c>
      <c r="T214" t="s">
        <v>106</v>
      </c>
      <c r="U214" t="s">
        <v>107</v>
      </c>
      <c r="V214" t="s">
        <v>108</v>
      </c>
      <c r="W214" t="s">
        <v>109</v>
      </c>
      <c r="X214" t="s">
        <v>256</v>
      </c>
      <c r="Y214" s="31"/>
      <c r="AA214" s="28"/>
      <c r="AB214" s="28"/>
      <c r="AC214" s="28"/>
      <c r="AD214" s="28"/>
      <c r="AE214" s="28"/>
      <c r="AF214" s="28"/>
    </row>
    <row r="215" spans="10:32" x14ac:dyDescent="0.35">
      <c r="J215" t="str">
        <f>IF(Name_DUR="","Drug Under Review",Name_DUR)</f>
        <v>Drug Under Review</v>
      </c>
      <c r="K215">
        <v>0</v>
      </c>
      <c r="L215">
        <v>0</v>
      </c>
      <c r="M215" s="28">
        <f>L201</f>
        <v>0</v>
      </c>
      <c r="N215" s="28">
        <f t="shared" ref="N215" si="89">M201</f>
        <v>0</v>
      </c>
      <c r="O215" s="28">
        <f t="shared" ref="O215:O226" si="90">IF(Switch_TH&gt;3,N201,0)</f>
        <v>0</v>
      </c>
      <c r="P215" s="28">
        <f t="shared" ref="P215:P226" si="91">IF(Switch_TH&gt;4,O201,0)</f>
        <v>0</v>
      </c>
      <c r="Q215" s="31"/>
      <c r="R215" t="str">
        <f>IF(Name_DUR="","Drug Under Review",Name_DUR)</f>
        <v>Drug Under Review</v>
      </c>
      <c r="S215">
        <v>0</v>
      </c>
      <c r="T215">
        <v>0</v>
      </c>
      <c r="U215" s="28">
        <f>T201</f>
        <v>0</v>
      </c>
      <c r="V215" s="28">
        <f t="shared" ref="V215" si="92">U201</f>
        <v>0</v>
      </c>
      <c r="W215" s="28">
        <f t="shared" ref="W215:W226" si="93">IF(Switch_TH&gt;3,V201,0)</f>
        <v>0</v>
      </c>
      <c r="X215" s="28">
        <f t="shared" ref="X215:X226" si="94">IF(Switch_TH&gt;4,W201,0)</f>
        <v>0</v>
      </c>
      <c r="Y215" s="31"/>
      <c r="AA215" s="28"/>
      <c r="AB215" s="28"/>
      <c r="AC215" s="28"/>
      <c r="AD215" s="28"/>
      <c r="AE215" s="28"/>
      <c r="AF215" s="28"/>
    </row>
    <row r="216" spans="10:32" x14ac:dyDescent="0.35">
      <c r="J216" t="s">
        <v>151</v>
      </c>
      <c r="K216">
        <v>0</v>
      </c>
      <c r="L216">
        <v>0</v>
      </c>
      <c r="M216" s="28">
        <f t="shared" ref="M216:N226" si="95">L202</f>
        <v>0</v>
      </c>
      <c r="N216" s="28">
        <f t="shared" si="95"/>
        <v>0</v>
      </c>
      <c r="O216" s="28">
        <f t="shared" si="90"/>
        <v>0</v>
      </c>
      <c r="P216" s="28">
        <f t="shared" si="91"/>
        <v>0</v>
      </c>
      <c r="Q216" s="31"/>
      <c r="R216" t="s">
        <v>151</v>
      </c>
      <c r="S216">
        <v>0</v>
      </c>
      <c r="T216">
        <v>0</v>
      </c>
      <c r="U216" s="28">
        <f t="shared" ref="U216:V226" si="96">T202</f>
        <v>0</v>
      </c>
      <c r="V216" s="28">
        <f t="shared" si="96"/>
        <v>0</v>
      </c>
      <c r="W216" s="28">
        <f t="shared" si="93"/>
        <v>0</v>
      </c>
      <c r="X216" s="28">
        <f t="shared" si="94"/>
        <v>0</v>
      </c>
      <c r="Y216" s="31"/>
      <c r="AA216" s="28"/>
      <c r="AB216" s="28"/>
      <c r="AC216" s="28"/>
      <c r="AD216" s="28"/>
      <c r="AE216" s="28"/>
      <c r="AF216" s="28"/>
    </row>
    <row r="217" spans="10:32" x14ac:dyDescent="0.35">
      <c r="J217" t="str">
        <f>IF(Namedrug1="","Drug 1",Namedrug1)</f>
        <v>Drug 1</v>
      </c>
      <c r="K217">
        <v>0</v>
      </c>
      <c r="L217">
        <v>0</v>
      </c>
      <c r="M217" s="28">
        <f t="shared" si="95"/>
        <v>0</v>
      </c>
      <c r="N217" s="28">
        <f t="shared" si="95"/>
        <v>0</v>
      </c>
      <c r="O217" s="28">
        <f t="shared" si="90"/>
        <v>0</v>
      </c>
      <c r="P217" s="28">
        <f t="shared" si="91"/>
        <v>0</v>
      </c>
      <c r="Q217" s="31"/>
      <c r="R217" t="str">
        <f>IF(Namedrug1="","Drug 1",Namedrug1)</f>
        <v>Drug 1</v>
      </c>
      <c r="S217">
        <v>0</v>
      </c>
      <c r="T217">
        <v>0</v>
      </c>
      <c r="U217" s="28">
        <f t="shared" si="96"/>
        <v>0</v>
      </c>
      <c r="V217" s="28">
        <f t="shared" si="96"/>
        <v>0</v>
      </c>
      <c r="W217" s="28">
        <f t="shared" si="93"/>
        <v>0</v>
      </c>
      <c r="X217" s="28">
        <f t="shared" si="94"/>
        <v>0</v>
      </c>
      <c r="Y217" s="31"/>
      <c r="AA217" s="28"/>
      <c r="AB217" s="28"/>
      <c r="AC217" s="28"/>
      <c r="AD217" s="28"/>
      <c r="AE217" s="28"/>
      <c r="AF217" s="28"/>
    </row>
    <row r="218" spans="10:32" x14ac:dyDescent="0.35">
      <c r="J218" t="str">
        <f>IF(Namedrug2="","Drug 2",Namedrug2)</f>
        <v>Drug 2</v>
      </c>
      <c r="K218">
        <v>0</v>
      </c>
      <c r="L218">
        <v>0</v>
      </c>
      <c r="M218" s="28">
        <f>L204</f>
        <v>0</v>
      </c>
      <c r="N218" s="28">
        <f t="shared" si="95"/>
        <v>0</v>
      </c>
      <c r="O218" s="28">
        <f t="shared" si="90"/>
        <v>0</v>
      </c>
      <c r="P218" s="28">
        <f t="shared" si="91"/>
        <v>0</v>
      </c>
      <c r="Q218" s="31"/>
      <c r="R218" t="str">
        <f>IF(Namedrug2="","Drug 2",Namedrug2)</f>
        <v>Drug 2</v>
      </c>
      <c r="S218">
        <v>0</v>
      </c>
      <c r="T218">
        <v>0</v>
      </c>
      <c r="U218" s="28">
        <f t="shared" si="96"/>
        <v>0</v>
      </c>
      <c r="V218" s="28">
        <f>U204</f>
        <v>0</v>
      </c>
      <c r="W218" s="28">
        <f t="shared" si="93"/>
        <v>0</v>
      </c>
      <c r="X218" s="28">
        <f t="shared" si="94"/>
        <v>0</v>
      </c>
      <c r="Y218" s="31"/>
      <c r="AA218" s="28"/>
      <c r="AB218" s="28"/>
      <c r="AC218" s="28"/>
      <c r="AD218" s="28"/>
      <c r="AE218" s="28"/>
      <c r="AF218" s="28"/>
    </row>
    <row r="219" spans="10:32" x14ac:dyDescent="0.35">
      <c r="J219" t="str">
        <f>IF(Namedrug3="","Drug 3",Namedrug3)</f>
        <v>Drug 3</v>
      </c>
      <c r="K219">
        <v>0</v>
      </c>
      <c r="L219">
        <v>0</v>
      </c>
      <c r="M219" s="28">
        <f t="shared" si="95"/>
        <v>0</v>
      </c>
      <c r="N219" s="28">
        <f t="shared" si="95"/>
        <v>0</v>
      </c>
      <c r="O219" s="28">
        <f t="shared" si="90"/>
        <v>0</v>
      </c>
      <c r="P219" s="28">
        <f t="shared" si="91"/>
        <v>0</v>
      </c>
      <c r="Q219" s="31"/>
      <c r="R219" t="str">
        <f>IF(Namedrug3="","Drug 3",Namedrug3)</f>
        <v>Drug 3</v>
      </c>
      <c r="S219">
        <v>0</v>
      </c>
      <c r="T219">
        <v>0</v>
      </c>
      <c r="U219" s="28">
        <f t="shared" si="96"/>
        <v>0</v>
      </c>
      <c r="V219" s="28">
        <f t="shared" si="96"/>
        <v>0</v>
      </c>
      <c r="W219" s="28">
        <f t="shared" si="93"/>
        <v>0</v>
      </c>
      <c r="X219" s="28">
        <f t="shared" si="94"/>
        <v>0</v>
      </c>
      <c r="Y219" s="31"/>
      <c r="AA219" s="28"/>
      <c r="AB219" s="28"/>
      <c r="AC219" s="28"/>
      <c r="AD219" s="28"/>
      <c r="AE219" s="28"/>
      <c r="AF219" s="28"/>
    </row>
    <row r="220" spans="10:32" x14ac:dyDescent="0.35">
      <c r="J220" t="str">
        <f>IF(Namedrug4="","Drug 4",Namedrug4)</f>
        <v>Drug 4</v>
      </c>
      <c r="K220">
        <v>0</v>
      </c>
      <c r="L220">
        <v>0</v>
      </c>
      <c r="M220" s="28">
        <f t="shared" si="95"/>
        <v>0</v>
      </c>
      <c r="N220" s="28">
        <f t="shared" si="95"/>
        <v>0</v>
      </c>
      <c r="O220" s="28">
        <f t="shared" si="90"/>
        <v>0</v>
      </c>
      <c r="P220" s="28">
        <f t="shared" si="91"/>
        <v>0</v>
      </c>
      <c r="Q220" s="31"/>
      <c r="R220" t="str">
        <f>IF(Namedrug4="","Drug 4",Namedrug4)</f>
        <v>Drug 4</v>
      </c>
      <c r="S220">
        <v>0</v>
      </c>
      <c r="T220">
        <v>0</v>
      </c>
      <c r="U220" s="28">
        <f t="shared" si="96"/>
        <v>0</v>
      </c>
      <c r="V220" s="28">
        <f t="shared" si="96"/>
        <v>0</v>
      </c>
      <c r="W220" s="28">
        <f t="shared" si="93"/>
        <v>0</v>
      </c>
      <c r="X220" s="28">
        <f t="shared" si="94"/>
        <v>0</v>
      </c>
      <c r="Y220" s="31"/>
      <c r="AA220" s="28"/>
      <c r="AB220" s="28"/>
      <c r="AC220" s="28"/>
      <c r="AD220" s="28"/>
      <c r="AE220" s="28"/>
      <c r="AF220" s="28"/>
    </row>
    <row r="221" spans="10:32" x14ac:dyDescent="0.35">
      <c r="J221" t="str">
        <f>IF(Namedrug5="","Drug 5",Namedrug5)</f>
        <v>Drug 5</v>
      </c>
      <c r="K221">
        <v>0</v>
      </c>
      <c r="L221">
        <v>0</v>
      </c>
      <c r="M221" s="28">
        <f>L207</f>
        <v>0</v>
      </c>
      <c r="N221" s="28">
        <f t="shared" si="95"/>
        <v>0</v>
      </c>
      <c r="O221" s="28">
        <f t="shared" si="90"/>
        <v>0</v>
      </c>
      <c r="P221" s="28">
        <f t="shared" si="91"/>
        <v>0</v>
      </c>
      <c r="Q221" s="31"/>
      <c r="R221" t="str">
        <f>IF(Namedrug5="","Drug 5",Namedrug5)</f>
        <v>Drug 5</v>
      </c>
      <c r="S221">
        <v>0</v>
      </c>
      <c r="T221">
        <v>0</v>
      </c>
      <c r="U221" s="28">
        <f t="shared" si="96"/>
        <v>0</v>
      </c>
      <c r="V221" s="28">
        <f t="shared" si="96"/>
        <v>0</v>
      </c>
      <c r="W221" s="28">
        <f t="shared" si="93"/>
        <v>0</v>
      </c>
      <c r="X221" s="28">
        <f t="shared" si="94"/>
        <v>0</v>
      </c>
      <c r="Y221" s="31"/>
      <c r="AA221" s="28"/>
      <c r="AB221" s="28"/>
      <c r="AC221" s="28"/>
      <c r="AD221" s="28"/>
      <c r="AE221" s="28"/>
      <c r="AF221" s="28"/>
    </row>
    <row r="222" spans="10:32" x14ac:dyDescent="0.35">
      <c r="J222" t="str">
        <f>IF(Namedrug6="","Drug 6",Namedrug6)</f>
        <v>Drug 6</v>
      </c>
      <c r="K222">
        <v>0</v>
      </c>
      <c r="L222">
        <v>0</v>
      </c>
      <c r="M222" s="28">
        <f t="shared" si="95"/>
        <v>0</v>
      </c>
      <c r="N222" s="28">
        <f t="shared" si="95"/>
        <v>0</v>
      </c>
      <c r="O222" s="28">
        <f t="shared" si="90"/>
        <v>0</v>
      </c>
      <c r="P222" s="28">
        <f t="shared" si="91"/>
        <v>0</v>
      </c>
      <c r="Q222" s="31"/>
      <c r="R222" t="str">
        <f>IF(Namedrug6="","Drug 6",Namedrug6)</f>
        <v>Drug 6</v>
      </c>
      <c r="S222">
        <v>0</v>
      </c>
      <c r="T222">
        <v>0</v>
      </c>
      <c r="U222" s="28">
        <f t="shared" si="96"/>
        <v>0</v>
      </c>
      <c r="V222" s="28">
        <f t="shared" si="96"/>
        <v>0</v>
      </c>
      <c r="W222" s="28">
        <f t="shared" si="93"/>
        <v>0</v>
      </c>
      <c r="X222" s="28">
        <f t="shared" si="94"/>
        <v>0</v>
      </c>
      <c r="Y222" s="31"/>
      <c r="AA222" s="28"/>
      <c r="AB222" s="28"/>
      <c r="AC222" s="28"/>
      <c r="AD222" s="28"/>
      <c r="AE222" s="28"/>
      <c r="AF222" s="28"/>
    </row>
    <row r="223" spans="10:32" x14ac:dyDescent="0.35">
      <c r="J223" t="str">
        <f>IF(Namedrug7="","Drug 7",Namedrug7)</f>
        <v>Drug 7</v>
      </c>
      <c r="K223">
        <v>0</v>
      </c>
      <c r="L223">
        <v>0</v>
      </c>
      <c r="M223" s="28">
        <f t="shared" si="95"/>
        <v>0</v>
      </c>
      <c r="N223" s="28">
        <f t="shared" si="95"/>
        <v>0</v>
      </c>
      <c r="O223" s="28">
        <f t="shared" si="90"/>
        <v>0</v>
      </c>
      <c r="P223" s="28">
        <f t="shared" si="91"/>
        <v>0</v>
      </c>
      <c r="Q223" s="31"/>
      <c r="R223" t="str">
        <f>IF(Namedrug7="","Drug 7",Namedrug7)</f>
        <v>Drug 7</v>
      </c>
      <c r="S223">
        <v>0</v>
      </c>
      <c r="T223">
        <v>0</v>
      </c>
      <c r="U223" s="28">
        <f t="shared" si="96"/>
        <v>0</v>
      </c>
      <c r="V223" s="28">
        <f t="shared" si="96"/>
        <v>0</v>
      </c>
      <c r="W223" s="28">
        <f t="shared" si="93"/>
        <v>0</v>
      </c>
      <c r="X223" s="28">
        <f t="shared" si="94"/>
        <v>0</v>
      </c>
      <c r="Y223" s="31"/>
      <c r="AA223" s="28"/>
      <c r="AB223" s="28"/>
      <c r="AC223" s="28"/>
      <c r="AD223" s="28"/>
      <c r="AE223" s="28"/>
      <c r="AF223" s="28"/>
    </row>
    <row r="224" spans="10:32" x14ac:dyDescent="0.35">
      <c r="J224" t="str">
        <f>IF(Namedrug8="","Drug 8",Namedrug8)</f>
        <v>Drug 8</v>
      </c>
      <c r="K224">
        <v>0</v>
      </c>
      <c r="L224">
        <v>0</v>
      </c>
      <c r="M224" s="28">
        <f t="shared" si="95"/>
        <v>0</v>
      </c>
      <c r="N224" s="28">
        <f t="shared" si="95"/>
        <v>0</v>
      </c>
      <c r="O224" s="28">
        <f t="shared" si="90"/>
        <v>0</v>
      </c>
      <c r="P224" s="28">
        <f t="shared" si="91"/>
        <v>0</v>
      </c>
      <c r="Q224" s="31"/>
      <c r="R224" t="str">
        <f>IF(Namedrug8="","Drug 8",Namedrug8)</f>
        <v>Drug 8</v>
      </c>
      <c r="S224">
        <v>0</v>
      </c>
      <c r="T224">
        <v>0</v>
      </c>
      <c r="U224" s="28">
        <f t="shared" si="96"/>
        <v>0</v>
      </c>
      <c r="V224" s="28">
        <f t="shared" si="96"/>
        <v>0</v>
      </c>
      <c r="W224" s="28">
        <f t="shared" si="93"/>
        <v>0</v>
      </c>
      <c r="X224" s="28">
        <f t="shared" si="94"/>
        <v>0</v>
      </c>
      <c r="Y224" s="31"/>
      <c r="AA224" s="28"/>
      <c r="AB224" s="28"/>
      <c r="AC224" s="28"/>
      <c r="AD224" s="28"/>
      <c r="AE224" s="28"/>
      <c r="AF224" s="28"/>
    </row>
    <row r="225" spans="10:32" x14ac:dyDescent="0.35">
      <c r="J225" t="str">
        <f>IF(Namedrug9="","Drug 9",Namedrug9)</f>
        <v>Drug 9</v>
      </c>
      <c r="K225">
        <v>0</v>
      </c>
      <c r="L225">
        <v>0</v>
      </c>
      <c r="M225" s="28">
        <f t="shared" si="95"/>
        <v>0</v>
      </c>
      <c r="N225" s="28">
        <f t="shared" si="95"/>
        <v>0</v>
      </c>
      <c r="O225" s="28">
        <f t="shared" si="90"/>
        <v>0</v>
      </c>
      <c r="P225" s="28">
        <f t="shared" si="91"/>
        <v>0</v>
      </c>
      <c r="Q225" s="31"/>
      <c r="R225" t="str">
        <f>IF(Namedrug9="","Drug 9",Namedrug9)</f>
        <v>Drug 9</v>
      </c>
      <c r="S225">
        <v>0</v>
      </c>
      <c r="T225">
        <v>0</v>
      </c>
      <c r="U225" s="28">
        <f t="shared" si="96"/>
        <v>0</v>
      </c>
      <c r="V225" s="28">
        <f t="shared" si="96"/>
        <v>0</v>
      </c>
      <c r="W225" s="28">
        <f t="shared" si="93"/>
        <v>0</v>
      </c>
      <c r="X225" s="28">
        <f t="shared" si="94"/>
        <v>0</v>
      </c>
      <c r="Y225" s="31"/>
      <c r="AA225" s="28"/>
      <c r="AB225" s="28"/>
      <c r="AC225" s="28"/>
      <c r="AD225" s="28"/>
      <c r="AE225" s="28"/>
      <c r="AF225" s="28"/>
    </row>
    <row r="226" spans="10:32" x14ac:dyDescent="0.35">
      <c r="J226" t="str">
        <f>IF(Namedrug10="","Drug 10",Namedrug10)</f>
        <v>Drug 10</v>
      </c>
      <c r="K226">
        <v>0</v>
      </c>
      <c r="L226">
        <v>0</v>
      </c>
      <c r="M226" s="28">
        <f t="shared" si="95"/>
        <v>0</v>
      </c>
      <c r="N226" s="28">
        <f t="shared" si="95"/>
        <v>0</v>
      </c>
      <c r="O226" s="28">
        <f t="shared" si="90"/>
        <v>0</v>
      </c>
      <c r="P226" s="28">
        <f t="shared" si="91"/>
        <v>0</v>
      </c>
      <c r="Q226" s="31"/>
      <c r="R226" t="str">
        <f>IF(Namedrug10="","Drug 10",Namedrug10)</f>
        <v>Drug 10</v>
      </c>
      <c r="S226">
        <v>0</v>
      </c>
      <c r="T226">
        <v>0</v>
      </c>
      <c r="U226" s="28">
        <f t="shared" si="96"/>
        <v>0</v>
      </c>
      <c r="V226" s="28">
        <f t="shared" si="96"/>
        <v>0</v>
      </c>
      <c r="W226" s="28">
        <f t="shared" si="93"/>
        <v>0</v>
      </c>
      <c r="X226" s="28">
        <f t="shared" si="94"/>
        <v>0</v>
      </c>
      <c r="Y226" s="31"/>
      <c r="AA226" s="28"/>
      <c r="AB226" s="28"/>
      <c r="AC226" s="28"/>
      <c r="AD226" s="28"/>
      <c r="AE226" s="28"/>
      <c r="AF226" s="28"/>
    </row>
    <row r="227" spans="10:32" x14ac:dyDescent="0.35">
      <c r="J227" s="1"/>
      <c r="K227" s="31"/>
      <c r="L227" s="31"/>
      <c r="M227" s="31"/>
      <c r="N227" s="31"/>
      <c r="O227" s="31"/>
      <c r="P227" s="31"/>
      <c r="Q227" s="31"/>
      <c r="R227" s="1"/>
      <c r="S227" s="31"/>
      <c r="T227" s="31"/>
      <c r="U227" s="31"/>
      <c r="V227" s="31"/>
      <c r="W227" s="31"/>
      <c r="X227" s="31"/>
      <c r="Y227" s="31"/>
      <c r="AA227" s="28"/>
      <c r="AB227" s="28"/>
      <c r="AC227" s="28"/>
      <c r="AD227" s="28"/>
      <c r="AE227" s="28"/>
      <c r="AF227" s="28"/>
    </row>
    <row r="228" spans="10:32" x14ac:dyDescent="0.35">
      <c r="J228" s="37" t="s">
        <v>258</v>
      </c>
      <c r="K228" t="s">
        <v>105</v>
      </c>
      <c r="L228" t="s">
        <v>106</v>
      </c>
      <c r="M228" t="s">
        <v>107</v>
      </c>
      <c r="N228" t="s">
        <v>108</v>
      </c>
      <c r="O228" t="s">
        <v>109</v>
      </c>
      <c r="P228" t="s">
        <v>256</v>
      </c>
      <c r="Q228" s="31"/>
      <c r="R228" s="37" t="s">
        <v>258</v>
      </c>
      <c r="S228" t="s">
        <v>105</v>
      </c>
      <c r="T228" t="s">
        <v>106</v>
      </c>
      <c r="U228" t="s">
        <v>107</v>
      </c>
      <c r="V228" t="s">
        <v>108</v>
      </c>
      <c r="W228" t="s">
        <v>109</v>
      </c>
      <c r="X228" t="s">
        <v>256</v>
      </c>
      <c r="Y228" s="31"/>
      <c r="AA228" s="28"/>
      <c r="AB228" s="28"/>
      <c r="AC228" s="28"/>
      <c r="AD228" s="28"/>
      <c r="AE228" s="28"/>
      <c r="AF228" s="28"/>
    </row>
    <row r="229" spans="10:32" x14ac:dyDescent="0.35">
      <c r="J229" t="str">
        <f>IF(Name_DUR="","Drug Under Review",Name_DUR)</f>
        <v>Drug Under Review</v>
      </c>
      <c r="K229">
        <v>0</v>
      </c>
      <c r="L229" s="15">
        <v>0</v>
      </c>
      <c r="M229" s="15">
        <v>0</v>
      </c>
      <c r="N229" s="15">
        <f>M215</f>
        <v>0</v>
      </c>
      <c r="O229" s="28">
        <f t="shared" ref="O229:O240" si="97">IF(Switch_TH&gt;3,N215,0)</f>
        <v>0</v>
      </c>
      <c r="P229" s="28">
        <f t="shared" ref="P229:P240" si="98">IF(Switch_TH&gt;4,O215,0)</f>
        <v>0</v>
      </c>
      <c r="Q229" s="31"/>
      <c r="R229" t="str">
        <f>IF(Name_DUR="","Drug Under Review",Name_DUR)</f>
        <v>Drug Under Review</v>
      </c>
      <c r="S229">
        <v>0</v>
      </c>
      <c r="T229" s="15">
        <v>0</v>
      </c>
      <c r="U229" s="15">
        <v>0</v>
      </c>
      <c r="V229" s="15">
        <f>U215</f>
        <v>0</v>
      </c>
      <c r="W229" s="28">
        <f t="shared" ref="W229:W240" si="99">IF(Switch_TH&gt;3,V215,0)</f>
        <v>0</v>
      </c>
      <c r="X229" s="28">
        <f t="shared" ref="X229:X240" si="100">IF(Switch_TH&gt;4,W215,0)</f>
        <v>0</v>
      </c>
      <c r="Y229" s="31"/>
      <c r="AA229" s="28"/>
      <c r="AB229" s="28"/>
      <c r="AC229" s="28"/>
      <c r="AD229" s="28"/>
      <c r="AE229" s="28"/>
      <c r="AF229" s="28"/>
    </row>
    <row r="230" spans="10:32" x14ac:dyDescent="0.35">
      <c r="J230" t="s">
        <v>151</v>
      </c>
      <c r="K230">
        <v>0</v>
      </c>
      <c r="L230" s="15">
        <v>0</v>
      </c>
      <c r="M230" s="15">
        <v>0</v>
      </c>
      <c r="N230" s="15">
        <f t="shared" ref="N230:N240" si="101">M216</f>
        <v>0</v>
      </c>
      <c r="O230" s="28">
        <f t="shared" si="97"/>
        <v>0</v>
      </c>
      <c r="P230" s="28">
        <f t="shared" si="98"/>
        <v>0</v>
      </c>
      <c r="Q230" s="31"/>
      <c r="R230" t="s">
        <v>151</v>
      </c>
      <c r="S230">
        <v>0</v>
      </c>
      <c r="T230" s="15">
        <v>0</v>
      </c>
      <c r="U230" s="15">
        <v>0</v>
      </c>
      <c r="V230" s="15">
        <f t="shared" ref="V230:V240" si="102">U216</f>
        <v>0</v>
      </c>
      <c r="W230" s="28">
        <f t="shared" si="99"/>
        <v>0</v>
      </c>
      <c r="X230" s="28">
        <f t="shared" si="100"/>
        <v>0</v>
      </c>
      <c r="Y230" s="31"/>
      <c r="AA230" s="28"/>
      <c r="AB230" s="28"/>
      <c r="AC230" s="28"/>
      <c r="AD230" s="28"/>
      <c r="AE230" s="28"/>
      <c r="AF230" s="28"/>
    </row>
    <row r="231" spans="10:32" x14ac:dyDescent="0.35">
      <c r="J231" t="str">
        <f>IF(Namedrug1="","Drug 1",Namedrug1)</f>
        <v>Drug 1</v>
      </c>
      <c r="K231">
        <v>0</v>
      </c>
      <c r="L231" s="15">
        <v>0</v>
      </c>
      <c r="M231" s="15">
        <v>0</v>
      </c>
      <c r="N231" s="15">
        <f t="shared" si="101"/>
        <v>0</v>
      </c>
      <c r="O231" s="28">
        <f t="shared" si="97"/>
        <v>0</v>
      </c>
      <c r="P231" s="28">
        <f t="shared" si="98"/>
        <v>0</v>
      </c>
      <c r="Q231" s="31"/>
      <c r="R231" t="str">
        <f>IF(Namedrug1="","Drug 1",Namedrug1)</f>
        <v>Drug 1</v>
      </c>
      <c r="S231">
        <v>0</v>
      </c>
      <c r="T231" s="15">
        <v>0</v>
      </c>
      <c r="U231" s="15">
        <v>0</v>
      </c>
      <c r="V231" s="15">
        <f t="shared" si="102"/>
        <v>0</v>
      </c>
      <c r="W231" s="28">
        <f t="shared" si="99"/>
        <v>0</v>
      </c>
      <c r="X231" s="28">
        <f t="shared" si="100"/>
        <v>0</v>
      </c>
      <c r="Y231" s="31"/>
      <c r="AA231" s="28"/>
      <c r="AB231" s="28"/>
      <c r="AC231" s="28"/>
      <c r="AD231" s="28"/>
      <c r="AE231" s="28"/>
      <c r="AF231" s="28"/>
    </row>
    <row r="232" spans="10:32" x14ac:dyDescent="0.35">
      <c r="J232" t="str">
        <f>IF(Namedrug2="","Drug 2",Namedrug2)</f>
        <v>Drug 2</v>
      </c>
      <c r="K232">
        <v>0</v>
      </c>
      <c r="L232" s="15">
        <v>0</v>
      </c>
      <c r="M232" s="15">
        <v>0</v>
      </c>
      <c r="N232" s="15">
        <f t="shared" si="101"/>
        <v>0</v>
      </c>
      <c r="O232" s="28">
        <f t="shared" si="97"/>
        <v>0</v>
      </c>
      <c r="P232" s="28">
        <f t="shared" si="98"/>
        <v>0</v>
      </c>
      <c r="Q232" s="31"/>
      <c r="R232" t="str">
        <f>IF(Namedrug2="","Drug 2",Namedrug2)</f>
        <v>Drug 2</v>
      </c>
      <c r="S232">
        <v>0</v>
      </c>
      <c r="T232" s="15">
        <v>0</v>
      </c>
      <c r="U232" s="15">
        <v>0</v>
      </c>
      <c r="V232" s="15">
        <f t="shared" si="102"/>
        <v>0</v>
      </c>
      <c r="W232" s="28">
        <f t="shared" si="99"/>
        <v>0</v>
      </c>
      <c r="X232" s="28">
        <f t="shared" si="100"/>
        <v>0</v>
      </c>
      <c r="Y232" s="31"/>
      <c r="AA232" s="28"/>
      <c r="AB232" s="28"/>
      <c r="AC232" s="28"/>
      <c r="AD232" s="28"/>
      <c r="AE232" s="28"/>
      <c r="AF232" s="28"/>
    </row>
    <row r="233" spans="10:32" x14ac:dyDescent="0.35">
      <c r="J233" t="str">
        <f>IF(Namedrug3="","Drug 3",Namedrug3)</f>
        <v>Drug 3</v>
      </c>
      <c r="K233">
        <v>0</v>
      </c>
      <c r="L233" s="15">
        <v>0</v>
      </c>
      <c r="M233" s="15">
        <v>0</v>
      </c>
      <c r="N233" s="15">
        <f t="shared" si="101"/>
        <v>0</v>
      </c>
      <c r="O233" s="28">
        <f t="shared" si="97"/>
        <v>0</v>
      </c>
      <c r="P233" s="28">
        <f t="shared" si="98"/>
        <v>0</v>
      </c>
      <c r="Q233" s="31"/>
      <c r="R233" t="str">
        <f>IF(Namedrug3="","Drug 3",Namedrug3)</f>
        <v>Drug 3</v>
      </c>
      <c r="S233">
        <v>0</v>
      </c>
      <c r="T233" s="15">
        <v>0</v>
      </c>
      <c r="U233" s="15">
        <v>0</v>
      </c>
      <c r="V233" s="15">
        <f t="shared" si="102"/>
        <v>0</v>
      </c>
      <c r="W233" s="28">
        <f t="shared" si="99"/>
        <v>0</v>
      </c>
      <c r="X233" s="28">
        <f t="shared" si="100"/>
        <v>0</v>
      </c>
      <c r="Y233" s="31"/>
      <c r="AA233" s="28"/>
      <c r="AB233" s="28"/>
      <c r="AC233" s="28"/>
      <c r="AD233" s="28"/>
      <c r="AE233" s="28"/>
      <c r="AF233" s="28"/>
    </row>
    <row r="234" spans="10:32" x14ac:dyDescent="0.35">
      <c r="J234" t="str">
        <f>IF(Namedrug4="","Drug 4",Namedrug4)</f>
        <v>Drug 4</v>
      </c>
      <c r="K234">
        <v>0</v>
      </c>
      <c r="L234" s="15">
        <v>0</v>
      </c>
      <c r="M234" s="15">
        <v>0</v>
      </c>
      <c r="N234" s="15">
        <f t="shared" si="101"/>
        <v>0</v>
      </c>
      <c r="O234" s="28">
        <f t="shared" si="97"/>
        <v>0</v>
      </c>
      <c r="P234" s="28">
        <f t="shared" si="98"/>
        <v>0</v>
      </c>
      <c r="Q234" s="31"/>
      <c r="R234" t="str">
        <f>IF(Namedrug4="","Drug 4",Namedrug4)</f>
        <v>Drug 4</v>
      </c>
      <c r="S234">
        <v>0</v>
      </c>
      <c r="T234" s="15">
        <v>0</v>
      </c>
      <c r="U234" s="15">
        <v>0</v>
      </c>
      <c r="V234" s="15">
        <f t="shared" si="102"/>
        <v>0</v>
      </c>
      <c r="W234" s="28">
        <f t="shared" si="99"/>
        <v>0</v>
      </c>
      <c r="X234" s="28">
        <f t="shared" si="100"/>
        <v>0</v>
      </c>
      <c r="Y234" s="31"/>
      <c r="AA234" s="28"/>
      <c r="AB234" s="28"/>
      <c r="AC234" s="28"/>
      <c r="AD234" s="28"/>
      <c r="AE234" s="28"/>
      <c r="AF234" s="28"/>
    </row>
    <row r="235" spans="10:32" x14ac:dyDescent="0.35">
      <c r="J235" t="str">
        <f>IF(Namedrug5="","Drug 5",Namedrug5)</f>
        <v>Drug 5</v>
      </c>
      <c r="K235">
        <v>0</v>
      </c>
      <c r="L235" s="15">
        <v>0</v>
      </c>
      <c r="M235" s="15">
        <v>0</v>
      </c>
      <c r="N235" s="15">
        <f t="shared" si="101"/>
        <v>0</v>
      </c>
      <c r="O235" s="28">
        <f t="shared" si="97"/>
        <v>0</v>
      </c>
      <c r="P235" s="28">
        <f t="shared" si="98"/>
        <v>0</v>
      </c>
      <c r="Q235" s="31"/>
      <c r="R235" t="str">
        <f>IF(Namedrug5="","Drug 5",Namedrug5)</f>
        <v>Drug 5</v>
      </c>
      <c r="S235">
        <v>0</v>
      </c>
      <c r="T235" s="15">
        <v>0</v>
      </c>
      <c r="U235" s="15">
        <v>0</v>
      </c>
      <c r="V235" s="15">
        <f t="shared" si="102"/>
        <v>0</v>
      </c>
      <c r="W235" s="28">
        <f t="shared" si="99"/>
        <v>0</v>
      </c>
      <c r="X235" s="28">
        <f t="shared" si="100"/>
        <v>0</v>
      </c>
      <c r="Y235" s="31"/>
      <c r="AA235" s="28"/>
      <c r="AB235" s="28"/>
      <c r="AC235" s="28"/>
      <c r="AD235" s="28"/>
      <c r="AE235" s="28"/>
      <c r="AF235" s="28"/>
    </row>
    <row r="236" spans="10:32" x14ac:dyDescent="0.35">
      <c r="J236" t="str">
        <f>IF(Namedrug6="","Drug 6",Namedrug6)</f>
        <v>Drug 6</v>
      </c>
      <c r="K236">
        <v>0</v>
      </c>
      <c r="L236" s="15">
        <v>0</v>
      </c>
      <c r="M236" s="15">
        <v>0</v>
      </c>
      <c r="N236" s="15">
        <f t="shared" si="101"/>
        <v>0</v>
      </c>
      <c r="O236" s="28">
        <f t="shared" si="97"/>
        <v>0</v>
      </c>
      <c r="P236" s="28">
        <f t="shared" si="98"/>
        <v>0</v>
      </c>
      <c r="Q236" s="31"/>
      <c r="R236" t="str">
        <f>IF(Namedrug6="","Drug 6",Namedrug6)</f>
        <v>Drug 6</v>
      </c>
      <c r="S236">
        <v>0</v>
      </c>
      <c r="T236" s="15">
        <v>0</v>
      </c>
      <c r="U236" s="15">
        <v>0</v>
      </c>
      <c r="V236" s="15">
        <f t="shared" si="102"/>
        <v>0</v>
      </c>
      <c r="W236" s="28">
        <f t="shared" si="99"/>
        <v>0</v>
      </c>
      <c r="X236" s="28">
        <f t="shared" si="100"/>
        <v>0</v>
      </c>
      <c r="Y236" s="31"/>
      <c r="AA236" s="28"/>
      <c r="AB236" s="28"/>
      <c r="AC236" s="28"/>
      <c r="AD236" s="28"/>
      <c r="AE236" s="28"/>
      <c r="AF236" s="28"/>
    </row>
    <row r="237" spans="10:32" x14ac:dyDescent="0.35">
      <c r="J237" t="str">
        <f>IF(Namedrug7="","Drug 7",Namedrug7)</f>
        <v>Drug 7</v>
      </c>
      <c r="K237">
        <v>0</v>
      </c>
      <c r="L237" s="15">
        <v>0</v>
      </c>
      <c r="M237" s="15">
        <v>0</v>
      </c>
      <c r="N237" s="15">
        <f t="shared" si="101"/>
        <v>0</v>
      </c>
      <c r="O237" s="28">
        <f t="shared" si="97"/>
        <v>0</v>
      </c>
      <c r="P237" s="28">
        <f t="shared" si="98"/>
        <v>0</v>
      </c>
      <c r="Q237" s="31"/>
      <c r="R237" t="str">
        <f>IF(Namedrug7="","Drug 7",Namedrug7)</f>
        <v>Drug 7</v>
      </c>
      <c r="S237">
        <v>0</v>
      </c>
      <c r="T237" s="15">
        <v>0</v>
      </c>
      <c r="U237" s="15">
        <v>0</v>
      </c>
      <c r="V237" s="15">
        <f t="shared" si="102"/>
        <v>0</v>
      </c>
      <c r="W237" s="28">
        <f t="shared" si="99"/>
        <v>0</v>
      </c>
      <c r="X237" s="28">
        <f t="shared" si="100"/>
        <v>0</v>
      </c>
      <c r="Y237" s="31"/>
      <c r="AA237" s="28"/>
      <c r="AB237" s="28"/>
      <c r="AC237" s="28"/>
      <c r="AD237" s="28"/>
      <c r="AE237" s="28"/>
      <c r="AF237" s="28"/>
    </row>
    <row r="238" spans="10:32" x14ac:dyDescent="0.35">
      <c r="J238" t="str">
        <f>IF(Namedrug8="","Drug 8",Namedrug8)</f>
        <v>Drug 8</v>
      </c>
      <c r="K238">
        <v>0</v>
      </c>
      <c r="L238" s="15">
        <v>0</v>
      </c>
      <c r="M238" s="15">
        <v>0</v>
      </c>
      <c r="N238" s="15">
        <f t="shared" si="101"/>
        <v>0</v>
      </c>
      <c r="O238" s="28">
        <f t="shared" si="97"/>
        <v>0</v>
      </c>
      <c r="P238" s="28">
        <f t="shared" si="98"/>
        <v>0</v>
      </c>
      <c r="Q238" s="31"/>
      <c r="R238" t="str">
        <f>IF(Namedrug8="","Drug 8",Namedrug8)</f>
        <v>Drug 8</v>
      </c>
      <c r="S238">
        <v>0</v>
      </c>
      <c r="T238" s="15">
        <v>0</v>
      </c>
      <c r="U238" s="15">
        <v>0</v>
      </c>
      <c r="V238" s="15">
        <f t="shared" si="102"/>
        <v>0</v>
      </c>
      <c r="W238" s="28">
        <f t="shared" si="99"/>
        <v>0</v>
      </c>
      <c r="X238" s="28">
        <f t="shared" si="100"/>
        <v>0</v>
      </c>
      <c r="Y238" s="31"/>
      <c r="AA238" s="28"/>
      <c r="AB238" s="28"/>
      <c r="AC238" s="28"/>
      <c r="AD238" s="28"/>
      <c r="AE238" s="28"/>
      <c r="AF238" s="28"/>
    </row>
    <row r="239" spans="10:32" x14ac:dyDescent="0.35">
      <c r="J239" t="str">
        <f>IF(Namedrug9="","Drug 9",Namedrug9)</f>
        <v>Drug 9</v>
      </c>
      <c r="K239">
        <v>0</v>
      </c>
      <c r="L239" s="15">
        <v>0</v>
      </c>
      <c r="M239" s="15">
        <v>0</v>
      </c>
      <c r="N239" s="15">
        <f t="shared" si="101"/>
        <v>0</v>
      </c>
      <c r="O239" s="28">
        <f t="shared" si="97"/>
        <v>0</v>
      </c>
      <c r="P239" s="28">
        <f t="shared" si="98"/>
        <v>0</v>
      </c>
      <c r="Q239" s="31"/>
      <c r="R239" t="str">
        <f>IF(Namedrug9="","Drug 9",Namedrug9)</f>
        <v>Drug 9</v>
      </c>
      <c r="S239">
        <v>0</v>
      </c>
      <c r="T239" s="15">
        <v>0</v>
      </c>
      <c r="U239" s="15">
        <v>0</v>
      </c>
      <c r="V239" s="15">
        <f t="shared" si="102"/>
        <v>0</v>
      </c>
      <c r="W239" s="28">
        <f t="shared" si="99"/>
        <v>0</v>
      </c>
      <c r="X239" s="28">
        <f t="shared" si="100"/>
        <v>0</v>
      </c>
      <c r="Y239" s="31"/>
      <c r="AA239" s="28"/>
      <c r="AB239" s="28"/>
      <c r="AC239" s="28"/>
      <c r="AD239" s="28"/>
      <c r="AE239" s="28"/>
      <c r="AF239" s="28"/>
    </row>
    <row r="240" spans="10:32" x14ac:dyDescent="0.35">
      <c r="J240" t="str">
        <f>IF(Namedrug10="","Drug 10",Namedrug10)</f>
        <v>Drug 10</v>
      </c>
      <c r="K240">
        <v>0</v>
      </c>
      <c r="L240" s="15">
        <v>0</v>
      </c>
      <c r="M240" s="15">
        <v>0</v>
      </c>
      <c r="N240" s="15">
        <f t="shared" si="101"/>
        <v>0</v>
      </c>
      <c r="O240" s="28">
        <f t="shared" si="97"/>
        <v>0</v>
      </c>
      <c r="P240" s="28">
        <f t="shared" si="98"/>
        <v>0</v>
      </c>
      <c r="Q240" s="31"/>
      <c r="R240" t="str">
        <f>IF(Namedrug10="","Drug 10",Namedrug10)</f>
        <v>Drug 10</v>
      </c>
      <c r="S240">
        <v>0</v>
      </c>
      <c r="T240" s="15">
        <v>0</v>
      </c>
      <c r="U240" s="15">
        <v>0</v>
      </c>
      <c r="V240" s="15">
        <f t="shared" si="102"/>
        <v>0</v>
      </c>
      <c r="W240" s="28">
        <f t="shared" si="99"/>
        <v>0</v>
      </c>
      <c r="X240" s="28">
        <f t="shared" si="100"/>
        <v>0</v>
      </c>
      <c r="Y240" s="31"/>
      <c r="AA240" s="28"/>
      <c r="AB240" s="28"/>
      <c r="AC240" s="28"/>
      <c r="AD240" s="28"/>
      <c r="AE240" s="28"/>
      <c r="AF240" s="28"/>
    </row>
    <row r="241" spans="10:32" x14ac:dyDescent="0.35">
      <c r="J241" s="1"/>
      <c r="K241" s="31"/>
      <c r="L241" s="31"/>
      <c r="M241" s="31"/>
      <c r="N241" s="31"/>
      <c r="O241" s="31"/>
      <c r="P241" s="31"/>
      <c r="Q241" s="31"/>
      <c r="R241" s="1"/>
      <c r="S241" s="31"/>
      <c r="T241" s="31"/>
      <c r="U241" s="31"/>
      <c r="V241" s="31"/>
      <c r="W241" s="31"/>
      <c r="X241" s="31"/>
      <c r="Y241" s="31"/>
      <c r="AA241" s="28"/>
      <c r="AB241" s="28"/>
      <c r="AC241" s="28"/>
      <c r="AD241" s="28"/>
      <c r="AE241" s="28"/>
      <c r="AF241" s="28"/>
    </row>
    <row r="242" spans="10:32" x14ac:dyDescent="0.35">
      <c r="J242" s="37" t="s">
        <v>259</v>
      </c>
      <c r="K242" t="s">
        <v>105</v>
      </c>
      <c r="L242" t="s">
        <v>106</v>
      </c>
      <c r="M242" t="s">
        <v>107</v>
      </c>
      <c r="N242" t="s">
        <v>108</v>
      </c>
      <c r="O242" t="s">
        <v>109</v>
      </c>
      <c r="P242" t="s">
        <v>256</v>
      </c>
      <c r="Q242" s="31"/>
      <c r="R242" s="37" t="s">
        <v>259</v>
      </c>
      <c r="S242" t="s">
        <v>105</v>
      </c>
      <c r="T242" t="s">
        <v>106</v>
      </c>
      <c r="U242" t="s">
        <v>107</v>
      </c>
      <c r="V242" t="s">
        <v>108</v>
      </c>
      <c r="W242" t="s">
        <v>109</v>
      </c>
      <c r="X242" t="s">
        <v>256</v>
      </c>
      <c r="Y242" s="31"/>
      <c r="AA242" s="28"/>
      <c r="AB242" s="28"/>
      <c r="AC242" s="28"/>
      <c r="AD242" s="28"/>
      <c r="AE242" s="28"/>
      <c r="AF242" s="28"/>
    </row>
    <row r="243" spans="10:32" x14ac:dyDescent="0.35">
      <c r="J243" t="str">
        <f>IF(Name_DUR="","Drug Under Review",Name_DUR)</f>
        <v>Drug Under Review</v>
      </c>
      <c r="K243">
        <v>0</v>
      </c>
      <c r="L243" s="15">
        <v>0</v>
      </c>
      <c r="M243" s="15">
        <v>0</v>
      </c>
      <c r="N243" s="15">
        <v>0</v>
      </c>
      <c r="O243" s="28">
        <f t="shared" ref="O243:O254" si="103">IF(Switch_TH&gt;3,N229,0)</f>
        <v>0</v>
      </c>
      <c r="P243" s="28">
        <f t="shared" ref="P243:P254" si="104">IF(Switch_TH&gt;4,O229,0)</f>
        <v>0</v>
      </c>
      <c r="Q243" s="31"/>
      <c r="R243" t="str">
        <f>IF(Name_DUR="","Drug Under Review",Name_DUR)</f>
        <v>Drug Under Review</v>
      </c>
      <c r="S243">
        <v>0</v>
      </c>
      <c r="T243" s="15">
        <v>0</v>
      </c>
      <c r="U243" s="15">
        <v>0</v>
      </c>
      <c r="V243" s="15">
        <v>0</v>
      </c>
      <c r="W243" s="28">
        <f t="shared" ref="W243:W254" si="105">IF(Switch_TH&gt;3,V229,0)</f>
        <v>0</v>
      </c>
      <c r="X243" s="28">
        <f t="shared" ref="X243:X254" si="106">IF(Switch_TH&gt;4,W229,0)</f>
        <v>0</v>
      </c>
      <c r="Y243" s="31"/>
      <c r="AA243" s="28"/>
      <c r="AB243" s="28"/>
      <c r="AC243" s="28"/>
      <c r="AD243" s="28"/>
      <c r="AE243" s="28"/>
      <c r="AF243" s="28"/>
    </row>
    <row r="244" spans="10:32" x14ac:dyDescent="0.35">
      <c r="J244" t="s">
        <v>151</v>
      </c>
      <c r="K244">
        <v>0</v>
      </c>
      <c r="L244" s="15">
        <v>0</v>
      </c>
      <c r="M244" s="15">
        <v>0</v>
      </c>
      <c r="N244" s="15">
        <v>0</v>
      </c>
      <c r="O244" s="28">
        <f t="shared" si="103"/>
        <v>0</v>
      </c>
      <c r="P244" s="28">
        <f t="shared" si="104"/>
        <v>0</v>
      </c>
      <c r="Q244" s="31"/>
      <c r="R244" t="s">
        <v>151</v>
      </c>
      <c r="S244">
        <v>0</v>
      </c>
      <c r="T244" s="15">
        <v>0</v>
      </c>
      <c r="U244" s="15">
        <v>0</v>
      </c>
      <c r="V244" s="15">
        <v>0</v>
      </c>
      <c r="W244" s="28">
        <f t="shared" si="105"/>
        <v>0</v>
      </c>
      <c r="X244" s="28">
        <f t="shared" si="106"/>
        <v>0</v>
      </c>
      <c r="Y244" s="31"/>
      <c r="AA244" s="28"/>
      <c r="AB244" s="28"/>
      <c r="AC244" s="28"/>
      <c r="AD244" s="28"/>
      <c r="AE244" s="28"/>
      <c r="AF244" s="28"/>
    </row>
    <row r="245" spans="10:32" x14ac:dyDescent="0.35">
      <c r="J245" t="str">
        <f>IF(Namedrug1="","Drug 1",Namedrug1)</f>
        <v>Drug 1</v>
      </c>
      <c r="K245">
        <v>0</v>
      </c>
      <c r="L245" s="15">
        <v>0</v>
      </c>
      <c r="M245" s="15">
        <v>0</v>
      </c>
      <c r="N245" s="15">
        <v>0</v>
      </c>
      <c r="O245" s="28">
        <f t="shared" si="103"/>
        <v>0</v>
      </c>
      <c r="P245" s="28">
        <f t="shared" si="104"/>
        <v>0</v>
      </c>
      <c r="Q245" s="31"/>
      <c r="R245" t="str">
        <f>IF(Namedrug1="","Drug 1",Namedrug1)</f>
        <v>Drug 1</v>
      </c>
      <c r="S245">
        <v>0</v>
      </c>
      <c r="T245" s="15">
        <v>0</v>
      </c>
      <c r="U245" s="15">
        <v>0</v>
      </c>
      <c r="V245" s="15">
        <v>0</v>
      </c>
      <c r="W245" s="28">
        <f t="shared" si="105"/>
        <v>0</v>
      </c>
      <c r="X245" s="28">
        <f t="shared" si="106"/>
        <v>0</v>
      </c>
      <c r="Y245" s="31"/>
      <c r="AA245" s="28"/>
      <c r="AB245" s="28"/>
      <c r="AC245" s="28"/>
      <c r="AD245" s="28"/>
      <c r="AE245" s="28"/>
      <c r="AF245" s="28"/>
    </row>
    <row r="246" spans="10:32" x14ac:dyDescent="0.35">
      <c r="J246" t="str">
        <f>IF(Namedrug2="","Drug 2",Namedrug2)</f>
        <v>Drug 2</v>
      </c>
      <c r="K246">
        <v>0</v>
      </c>
      <c r="L246" s="15">
        <v>0</v>
      </c>
      <c r="M246" s="15">
        <v>0</v>
      </c>
      <c r="N246" s="15">
        <v>0</v>
      </c>
      <c r="O246" s="28">
        <f t="shared" si="103"/>
        <v>0</v>
      </c>
      <c r="P246" s="28">
        <f t="shared" si="104"/>
        <v>0</v>
      </c>
      <c r="Q246" s="31"/>
      <c r="R246" t="str">
        <f>IF(Namedrug2="","Drug 2",Namedrug2)</f>
        <v>Drug 2</v>
      </c>
      <c r="S246">
        <v>0</v>
      </c>
      <c r="T246" s="15">
        <v>0</v>
      </c>
      <c r="U246" s="15">
        <v>0</v>
      </c>
      <c r="V246" s="15">
        <v>0</v>
      </c>
      <c r="W246" s="28">
        <f t="shared" si="105"/>
        <v>0</v>
      </c>
      <c r="X246" s="28">
        <f t="shared" si="106"/>
        <v>0</v>
      </c>
      <c r="Y246" s="31"/>
      <c r="AA246" s="28"/>
      <c r="AB246" s="28"/>
      <c r="AC246" s="28"/>
      <c r="AD246" s="28"/>
      <c r="AE246" s="28"/>
      <c r="AF246" s="28"/>
    </row>
    <row r="247" spans="10:32" x14ac:dyDescent="0.35">
      <c r="J247" t="str">
        <f>IF(Namedrug3="","Drug 3",Namedrug3)</f>
        <v>Drug 3</v>
      </c>
      <c r="K247">
        <v>0</v>
      </c>
      <c r="L247" s="15">
        <v>0</v>
      </c>
      <c r="M247" s="15">
        <v>0</v>
      </c>
      <c r="N247" s="15">
        <v>0</v>
      </c>
      <c r="O247" s="28">
        <f t="shared" si="103"/>
        <v>0</v>
      </c>
      <c r="P247" s="28">
        <f t="shared" si="104"/>
        <v>0</v>
      </c>
      <c r="Q247" s="31"/>
      <c r="R247" t="str">
        <f>IF(Namedrug3="","Drug 3",Namedrug3)</f>
        <v>Drug 3</v>
      </c>
      <c r="S247">
        <v>0</v>
      </c>
      <c r="T247" s="15">
        <v>0</v>
      </c>
      <c r="U247" s="15">
        <v>0</v>
      </c>
      <c r="V247" s="15">
        <v>0</v>
      </c>
      <c r="W247" s="28">
        <f t="shared" si="105"/>
        <v>0</v>
      </c>
      <c r="X247" s="28">
        <f t="shared" si="106"/>
        <v>0</v>
      </c>
      <c r="Y247" s="31"/>
      <c r="AA247" s="28"/>
      <c r="AB247" s="28"/>
      <c r="AC247" s="28"/>
      <c r="AD247" s="28"/>
      <c r="AE247" s="28"/>
      <c r="AF247" s="28"/>
    </row>
    <row r="248" spans="10:32" x14ac:dyDescent="0.35">
      <c r="J248" t="str">
        <f>IF(Namedrug4="","Drug 4",Namedrug4)</f>
        <v>Drug 4</v>
      </c>
      <c r="K248">
        <v>0</v>
      </c>
      <c r="L248" s="15">
        <v>0</v>
      </c>
      <c r="M248" s="15">
        <v>0</v>
      </c>
      <c r="N248" s="15">
        <v>0</v>
      </c>
      <c r="O248" s="28">
        <f t="shared" si="103"/>
        <v>0</v>
      </c>
      <c r="P248" s="28">
        <f t="shared" si="104"/>
        <v>0</v>
      </c>
      <c r="Q248" s="31"/>
      <c r="R248" t="str">
        <f>IF(Namedrug4="","Drug 4",Namedrug4)</f>
        <v>Drug 4</v>
      </c>
      <c r="S248">
        <v>0</v>
      </c>
      <c r="T248" s="15">
        <v>0</v>
      </c>
      <c r="U248" s="15">
        <v>0</v>
      </c>
      <c r="V248" s="15">
        <v>0</v>
      </c>
      <c r="W248" s="28">
        <f t="shared" si="105"/>
        <v>0</v>
      </c>
      <c r="X248" s="28">
        <f t="shared" si="106"/>
        <v>0</v>
      </c>
      <c r="Y248" s="31"/>
      <c r="AA248" s="28"/>
      <c r="AB248" s="28"/>
      <c r="AC248" s="28"/>
      <c r="AD248" s="28"/>
      <c r="AE248" s="28"/>
      <c r="AF248" s="28"/>
    </row>
    <row r="249" spans="10:32" x14ac:dyDescent="0.35">
      <c r="J249" t="str">
        <f>IF(Namedrug5="","Drug 5",Namedrug5)</f>
        <v>Drug 5</v>
      </c>
      <c r="K249">
        <v>0</v>
      </c>
      <c r="L249" s="15">
        <v>0</v>
      </c>
      <c r="M249" s="15">
        <v>0</v>
      </c>
      <c r="N249" s="15">
        <v>0</v>
      </c>
      <c r="O249" s="28">
        <f t="shared" si="103"/>
        <v>0</v>
      </c>
      <c r="P249" s="28">
        <f t="shared" si="104"/>
        <v>0</v>
      </c>
      <c r="Q249" s="31"/>
      <c r="R249" t="str">
        <f>IF(Namedrug5="","Drug 5",Namedrug5)</f>
        <v>Drug 5</v>
      </c>
      <c r="S249">
        <v>0</v>
      </c>
      <c r="T249" s="15">
        <v>0</v>
      </c>
      <c r="U249" s="15">
        <v>0</v>
      </c>
      <c r="V249" s="15">
        <v>0</v>
      </c>
      <c r="W249" s="28">
        <f t="shared" si="105"/>
        <v>0</v>
      </c>
      <c r="X249" s="28">
        <f t="shared" si="106"/>
        <v>0</v>
      </c>
      <c r="Y249" s="31"/>
      <c r="AA249" s="28"/>
      <c r="AB249" s="28"/>
      <c r="AC249" s="28"/>
      <c r="AD249" s="28"/>
      <c r="AE249" s="28"/>
      <c r="AF249" s="28"/>
    </row>
    <row r="250" spans="10:32" x14ac:dyDescent="0.35">
      <c r="J250" t="str">
        <f>IF(Namedrug6="","Drug 6",Namedrug6)</f>
        <v>Drug 6</v>
      </c>
      <c r="K250">
        <v>0</v>
      </c>
      <c r="L250" s="15">
        <v>0</v>
      </c>
      <c r="M250" s="15">
        <v>0</v>
      </c>
      <c r="N250" s="15">
        <v>0</v>
      </c>
      <c r="O250" s="28">
        <f t="shared" si="103"/>
        <v>0</v>
      </c>
      <c r="P250" s="28">
        <f t="shared" si="104"/>
        <v>0</v>
      </c>
      <c r="Q250" s="31"/>
      <c r="R250" t="str">
        <f>IF(Namedrug6="","Drug 6",Namedrug6)</f>
        <v>Drug 6</v>
      </c>
      <c r="S250">
        <v>0</v>
      </c>
      <c r="T250" s="15">
        <v>0</v>
      </c>
      <c r="U250" s="15">
        <v>0</v>
      </c>
      <c r="V250" s="15">
        <v>0</v>
      </c>
      <c r="W250" s="28">
        <f t="shared" si="105"/>
        <v>0</v>
      </c>
      <c r="X250" s="28">
        <f t="shared" si="106"/>
        <v>0</v>
      </c>
      <c r="Y250" s="31"/>
      <c r="AA250" s="28"/>
      <c r="AB250" s="28"/>
      <c r="AC250" s="28"/>
      <c r="AD250" s="28"/>
      <c r="AE250" s="28"/>
      <c r="AF250" s="28"/>
    </row>
    <row r="251" spans="10:32" x14ac:dyDescent="0.35">
      <c r="J251" t="str">
        <f>IF(Namedrug7="","Drug 7",Namedrug7)</f>
        <v>Drug 7</v>
      </c>
      <c r="K251">
        <v>0</v>
      </c>
      <c r="L251" s="15">
        <v>0</v>
      </c>
      <c r="M251" s="15">
        <v>0</v>
      </c>
      <c r="N251" s="15">
        <v>0</v>
      </c>
      <c r="O251" s="28">
        <f t="shared" si="103"/>
        <v>0</v>
      </c>
      <c r="P251" s="28">
        <f t="shared" si="104"/>
        <v>0</v>
      </c>
      <c r="Q251" s="31"/>
      <c r="R251" t="str">
        <f>IF(Namedrug7="","Drug 7",Namedrug7)</f>
        <v>Drug 7</v>
      </c>
      <c r="S251">
        <v>0</v>
      </c>
      <c r="T251" s="15">
        <v>0</v>
      </c>
      <c r="U251" s="15">
        <v>0</v>
      </c>
      <c r="V251" s="15">
        <v>0</v>
      </c>
      <c r="W251" s="28">
        <f t="shared" si="105"/>
        <v>0</v>
      </c>
      <c r="X251" s="28">
        <f t="shared" si="106"/>
        <v>0</v>
      </c>
      <c r="Y251" s="31"/>
      <c r="AA251" s="28"/>
      <c r="AB251" s="28"/>
      <c r="AC251" s="28"/>
      <c r="AD251" s="28"/>
      <c r="AE251" s="28"/>
      <c r="AF251" s="28"/>
    </row>
    <row r="252" spans="10:32" x14ac:dyDescent="0.35">
      <c r="J252" t="str">
        <f>IF(Namedrug8="","Drug 8",Namedrug8)</f>
        <v>Drug 8</v>
      </c>
      <c r="K252">
        <v>0</v>
      </c>
      <c r="L252" s="15">
        <v>0</v>
      </c>
      <c r="M252" s="15">
        <v>0</v>
      </c>
      <c r="N252" s="15">
        <v>0</v>
      </c>
      <c r="O252" s="28">
        <f t="shared" si="103"/>
        <v>0</v>
      </c>
      <c r="P252" s="28">
        <f t="shared" si="104"/>
        <v>0</v>
      </c>
      <c r="Q252" s="31"/>
      <c r="R252" t="str">
        <f>IF(Namedrug8="","Drug 8",Namedrug8)</f>
        <v>Drug 8</v>
      </c>
      <c r="S252">
        <v>0</v>
      </c>
      <c r="T252" s="15">
        <v>0</v>
      </c>
      <c r="U252" s="15">
        <v>0</v>
      </c>
      <c r="V252" s="15">
        <v>0</v>
      </c>
      <c r="W252" s="28">
        <f t="shared" si="105"/>
        <v>0</v>
      </c>
      <c r="X252" s="28">
        <f t="shared" si="106"/>
        <v>0</v>
      </c>
      <c r="Y252" s="31"/>
      <c r="AA252" s="28"/>
      <c r="AB252" s="28"/>
      <c r="AC252" s="28"/>
      <c r="AD252" s="28"/>
      <c r="AE252" s="28"/>
      <c r="AF252" s="28"/>
    </row>
    <row r="253" spans="10:32" x14ac:dyDescent="0.35">
      <c r="J253" t="str">
        <f>IF(Namedrug9="","Drug 9",Namedrug9)</f>
        <v>Drug 9</v>
      </c>
      <c r="K253">
        <v>0</v>
      </c>
      <c r="L253" s="15">
        <v>0</v>
      </c>
      <c r="M253" s="15">
        <v>0</v>
      </c>
      <c r="N253" s="15">
        <v>0</v>
      </c>
      <c r="O253" s="28">
        <f t="shared" si="103"/>
        <v>0</v>
      </c>
      <c r="P253" s="28">
        <f t="shared" si="104"/>
        <v>0</v>
      </c>
      <c r="Q253" s="31"/>
      <c r="R253" t="str">
        <f>IF(Namedrug9="","Drug 9",Namedrug9)</f>
        <v>Drug 9</v>
      </c>
      <c r="S253">
        <v>0</v>
      </c>
      <c r="T253" s="15">
        <v>0</v>
      </c>
      <c r="U253" s="15">
        <v>0</v>
      </c>
      <c r="V253" s="15">
        <v>0</v>
      </c>
      <c r="W253" s="28">
        <f t="shared" si="105"/>
        <v>0</v>
      </c>
      <c r="X253" s="28">
        <f t="shared" si="106"/>
        <v>0</v>
      </c>
      <c r="Y253" s="31"/>
      <c r="AA253" s="28"/>
      <c r="AB253" s="28"/>
      <c r="AC253" s="28"/>
      <c r="AD253" s="28"/>
      <c r="AE253" s="28"/>
      <c r="AF253" s="28"/>
    </row>
    <row r="254" spans="10:32" x14ac:dyDescent="0.35">
      <c r="J254" t="str">
        <f>IF(Namedrug10="","Drug 10",Namedrug10)</f>
        <v>Drug 10</v>
      </c>
      <c r="K254">
        <v>0</v>
      </c>
      <c r="L254">
        <v>0</v>
      </c>
      <c r="M254">
        <v>0</v>
      </c>
      <c r="N254">
        <v>0</v>
      </c>
      <c r="O254" s="28">
        <f t="shared" si="103"/>
        <v>0</v>
      </c>
      <c r="P254" s="28">
        <f t="shared" si="104"/>
        <v>0</v>
      </c>
      <c r="Q254" s="31"/>
      <c r="R254" t="str">
        <f>IF(Namedrug10="","Drug 10",Namedrug10)</f>
        <v>Drug 10</v>
      </c>
      <c r="S254">
        <v>0</v>
      </c>
      <c r="T254">
        <v>0</v>
      </c>
      <c r="U254">
        <v>0</v>
      </c>
      <c r="V254">
        <v>0</v>
      </c>
      <c r="W254" s="28">
        <f t="shared" si="105"/>
        <v>0</v>
      </c>
      <c r="X254" s="28">
        <f t="shared" si="106"/>
        <v>0</v>
      </c>
      <c r="Y254" s="31"/>
      <c r="AA254" s="28"/>
      <c r="AB254" s="28"/>
      <c r="AC254" s="28"/>
      <c r="AD254" s="28"/>
      <c r="AE254" s="28"/>
      <c r="AF254" s="28"/>
    </row>
    <row r="255" spans="10:32" x14ac:dyDescent="0.35">
      <c r="J255" s="1"/>
      <c r="K255" s="31"/>
      <c r="L255" s="31"/>
      <c r="M255" s="31"/>
      <c r="N255" s="31"/>
      <c r="O255" s="31"/>
      <c r="P255" s="31"/>
      <c r="Q255" s="31"/>
      <c r="R255" s="1"/>
      <c r="S255" s="31"/>
      <c r="T255" s="31"/>
      <c r="U255" s="31"/>
      <c r="V255" s="31"/>
      <c r="W255" s="31"/>
      <c r="X255" s="31"/>
      <c r="Y255" s="31"/>
      <c r="AA255" s="28"/>
      <c r="AB255" s="28"/>
      <c r="AC255" s="28"/>
      <c r="AD255" s="28"/>
      <c r="AE255" s="28"/>
      <c r="AF255" s="28"/>
    </row>
    <row r="256" spans="10:32" x14ac:dyDescent="0.35">
      <c r="J256" s="37" t="s">
        <v>269</v>
      </c>
      <c r="K256" t="s">
        <v>105</v>
      </c>
      <c r="L256" t="s">
        <v>106</v>
      </c>
      <c r="M256" t="s">
        <v>107</v>
      </c>
      <c r="N256" t="s">
        <v>108</v>
      </c>
      <c r="O256" t="s">
        <v>109</v>
      </c>
      <c r="P256" t="s">
        <v>256</v>
      </c>
      <c r="Q256" s="31"/>
      <c r="R256" s="37" t="s">
        <v>269</v>
      </c>
      <c r="S256" t="s">
        <v>105</v>
      </c>
      <c r="T256" t="s">
        <v>106</v>
      </c>
      <c r="U256" t="s">
        <v>107</v>
      </c>
      <c r="V256" t="s">
        <v>108</v>
      </c>
      <c r="W256" t="s">
        <v>109</v>
      </c>
      <c r="X256" t="s">
        <v>256</v>
      </c>
      <c r="Y256" s="31"/>
      <c r="AA256" s="28"/>
      <c r="AB256" s="28"/>
      <c r="AC256" s="28"/>
      <c r="AD256" s="28"/>
      <c r="AE256" s="28"/>
      <c r="AF256" s="28"/>
    </row>
    <row r="257" spans="10:32" x14ac:dyDescent="0.35">
      <c r="J257" t="str">
        <f>IF(Name_DUR="","Drug Under Review",Name_DUR)</f>
        <v>Drug Under Review</v>
      </c>
      <c r="K257">
        <v>0</v>
      </c>
      <c r="L257" s="15">
        <v>0</v>
      </c>
      <c r="M257" s="15">
        <v>0</v>
      </c>
      <c r="N257" s="15">
        <v>0</v>
      </c>
      <c r="O257" s="28">
        <v>0</v>
      </c>
      <c r="P257" s="28">
        <f t="shared" ref="P257:P268" si="107">IF(Switch_TH&gt;4,O243,0)</f>
        <v>0</v>
      </c>
      <c r="Q257" s="31"/>
      <c r="R257" t="str">
        <f>IF(Name_DUR="","Drug Under Review",Name_DUR)</f>
        <v>Drug Under Review</v>
      </c>
      <c r="S257">
        <v>0</v>
      </c>
      <c r="T257" s="15">
        <v>0</v>
      </c>
      <c r="U257" s="15">
        <v>0</v>
      </c>
      <c r="V257" s="15">
        <v>0</v>
      </c>
      <c r="W257">
        <v>0</v>
      </c>
      <c r="X257" s="28">
        <f t="shared" ref="X257:X268" si="108">IF(Switch_TH&gt;4,W243,0)</f>
        <v>0</v>
      </c>
      <c r="Y257" s="31"/>
      <c r="AA257" s="28"/>
      <c r="AB257" s="28"/>
      <c r="AC257" s="28"/>
      <c r="AD257" s="28"/>
      <c r="AE257" s="28"/>
      <c r="AF257" s="28"/>
    </row>
    <row r="258" spans="10:32" x14ac:dyDescent="0.35">
      <c r="J258" t="s">
        <v>151</v>
      </c>
      <c r="K258">
        <v>0</v>
      </c>
      <c r="L258" s="15">
        <v>0</v>
      </c>
      <c r="M258" s="15">
        <v>0</v>
      </c>
      <c r="N258" s="15">
        <v>0</v>
      </c>
      <c r="O258" s="28">
        <v>0</v>
      </c>
      <c r="P258" s="28">
        <f t="shared" si="107"/>
        <v>0</v>
      </c>
      <c r="Q258" s="31"/>
      <c r="R258" t="s">
        <v>151</v>
      </c>
      <c r="S258">
        <v>0</v>
      </c>
      <c r="T258" s="15">
        <v>0</v>
      </c>
      <c r="U258" s="15">
        <v>0</v>
      </c>
      <c r="V258" s="15">
        <v>0</v>
      </c>
      <c r="W258">
        <v>0</v>
      </c>
      <c r="X258" s="28">
        <f t="shared" si="108"/>
        <v>0</v>
      </c>
      <c r="Y258" s="31"/>
      <c r="AA258" s="28"/>
      <c r="AB258" s="28"/>
      <c r="AC258" s="28"/>
      <c r="AD258" s="28"/>
      <c r="AE258" s="28"/>
      <c r="AF258" s="28"/>
    </row>
    <row r="259" spans="10:32" x14ac:dyDescent="0.35">
      <c r="J259" t="str">
        <f>IF(Namedrug1="","Drug 1",Namedrug1)</f>
        <v>Drug 1</v>
      </c>
      <c r="K259">
        <v>0</v>
      </c>
      <c r="L259" s="15">
        <v>0</v>
      </c>
      <c r="M259" s="15">
        <v>0</v>
      </c>
      <c r="N259" s="15">
        <v>0</v>
      </c>
      <c r="O259" s="28">
        <v>0</v>
      </c>
      <c r="P259" s="28">
        <f t="shared" si="107"/>
        <v>0</v>
      </c>
      <c r="Q259" s="31"/>
      <c r="R259" t="str">
        <f>IF(Namedrug1="","Drug 1",Namedrug1)</f>
        <v>Drug 1</v>
      </c>
      <c r="S259">
        <v>0</v>
      </c>
      <c r="T259" s="15">
        <v>0</v>
      </c>
      <c r="U259" s="15">
        <v>0</v>
      </c>
      <c r="V259" s="15">
        <v>0</v>
      </c>
      <c r="W259">
        <v>0</v>
      </c>
      <c r="X259" s="28">
        <f t="shared" si="108"/>
        <v>0</v>
      </c>
      <c r="Y259" s="31"/>
      <c r="AA259" s="28"/>
      <c r="AB259" s="28"/>
      <c r="AC259" s="28"/>
      <c r="AD259" s="28"/>
      <c r="AE259" s="28"/>
      <c r="AF259" s="28"/>
    </row>
    <row r="260" spans="10:32" x14ac:dyDescent="0.35">
      <c r="J260" t="str">
        <f>IF(Namedrug2="","Drug 2",Namedrug2)</f>
        <v>Drug 2</v>
      </c>
      <c r="K260">
        <v>0</v>
      </c>
      <c r="L260" s="15">
        <v>0</v>
      </c>
      <c r="M260" s="15">
        <v>0</v>
      </c>
      <c r="N260" s="15">
        <v>0</v>
      </c>
      <c r="O260" s="28">
        <v>0</v>
      </c>
      <c r="P260" s="28">
        <f t="shared" si="107"/>
        <v>0</v>
      </c>
      <c r="Q260" s="31"/>
      <c r="R260" t="str">
        <f>IF(Namedrug2="","Drug 2",Namedrug2)</f>
        <v>Drug 2</v>
      </c>
      <c r="S260">
        <v>0</v>
      </c>
      <c r="T260" s="15">
        <v>0</v>
      </c>
      <c r="U260" s="15">
        <v>0</v>
      </c>
      <c r="V260" s="15">
        <v>0</v>
      </c>
      <c r="W260">
        <v>0</v>
      </c>
      <c r="X260" s="28">
        <f t="shared" si="108"/>
        <v>0</v>
      </c>
      <c r="Y260" s="31"/>
      <c r="AA260" s="28"/>
      <c r="AB260" s="28"/>
      <c r="AC260" s="28"/>
      <c r="AD260" s="28"/>
      <c r="AE260" s="28"/>
      <c r="AF260" s="28"/>
    </row>
    <row r="261" spans="10:32" x14ac:dyDescent="0.35">
      <c r="J261" t="str">
        <f>IF(Namedrug3="","Drug 3",Namedrug3)</f>
        <v>Drug 3</v>
      </c>
      <c r="K261">
        <v>0</v>
      </c>
      <c r="L261" s="15">
        <v>0</v>
      </c>
      <c r="M261" s="15">
        <v>0</v>
      </c>
      <c r="N261" s="15">
        <v>0</v>
      </c>
      <c r="O261" s="28">
        <v>0</v>
      </c>
      <c r="P261" s="28">
        <f t="shared" si="107"/>
        <v>0</v>
      </c>
      <c r="Q261" s="31"/>
      <c r="R261" t="str">
        <f>IF(Namedrug3="","Drug 3",Namedrug3)</f>
        <v>Drug 3</v>
      </c>
      <c r="S261">
        <v>0</v>
      </c>
      <c r="T261" s="15">
        <v>0</v>
      </c>
      <c r="U261" s="15">
        <v>0</v>
      </c>
      <c r="V261" s="15">
        <v>0</v>
      </c>
      <c r="W261">
        <v>0</v>
      </c>
      <c r="X261" s="28">
        <f t="shared" si="108"/>
        <v>0</v>
      </c>
      <c r="Y261" s="31"/>
      <c r="AA261" s="28"/>
      <c r="AB261" s="28"/>
      <c r="AC261" s="28"/>
      <c r="AD261" s="28"/>
      <c r="AE261" s="28"/>
      <c r="AF261" s="28"/>
    </row>
    <row r="262" spans="10:32" x14ac:dyDescent="0.35">
      <c r="J262" t="str">
        <f>IF(Namedrug4="","Drug 4",Namedrug4)</f>
        <v>Drug 4</v>
      </c>
      <c r="K262">
        <v>0</v>
      </c>
      <c r="L262" s="15">
        <v>0</v>
      </c>
      <c r="M262" s="15">
        <v>0</v>
      </c>
      <c r="N262" s="15">
        <v>0</v>
      </c>
      <c r="O262" s="28">
        <v>0</v>
      </c>
      <c r="P262" s="28">
        <f t="shared" si="107"/>
        <v>0</v>
      </c>
      <c r="Q262" s="31"/>
      <c r="R262" t="str">
        <f>IF(Namedrug4="","Drug 4",Namedrug4)</f>
        <v>Drug 4</v>
      </c>
      <c r="S262">
        <v>0</v>
      </c>
      <c r="T262" s="15">
        <v>0</v>
      </c>
      <c r="U262" s="15">
        <v>0</v>
      </c>
      <c r="V262" s="15">
        <v>0</v>
      </c>
      <c r="W262">
        <v>0</v>
      </c>
      <c r="X262" s="28">
        <f t="shared" si="108"/>
        <v>0</v>
      </c>
      <c r="Y262" s="31"/>
      <c r="AA262" s="28"/>
      <c r="AB262" s="28"/>
      <c r="AC262" s="28"/>
      <c r="AD262" s="28"/>
      <c r="AE262" s="28"/>
      <c r="AF262" s="28"/>
    </row>
    <row r="263" spans="10:32" x14ac:dyDescent="0.35">
      <c r="J263" t="str">
        <f>IF(Namedrug5="","Drug 5",Namedrug5)</f>
        <v>Drug 5</v>
      </c>
      <c r="K263">
        <v>0</v>
      </c>
      <c r="L263" s="15">
        <v>0</v>
      </c>
      <c r="M263" s="15">
        <v>0</v>
      </c>
      <c r="N263" s="15">
        <v>0</v>
      </c>
      <c r="O263" s="28">
        <v>0</v>
      </c>
      <c r="P263" s="28">
        <f t="shared" si="107"/>
        <v>0</v>
      </c>
      <c r="Q263" s="31"/>
      <c r="R263" t="str">
        <f>IF(Namedrug5="","Drug 5",Namedrug5)</f>
        <v>Drug 5</v>
      </c>
      <c r="S263">
        <v>0</v>
      </c>
      <c r="T263" s="15">
        <v>0</v>
      </c>
      <c r="U263" s="15">
        <v>0</v>
      </c>
      <c r="V263" s="15">
        <v>0</v>
      </c>
      <c r="W263">
        <v>0</v>
      </c>
      <c r="X263" s="28">
        <f t="shared" si="108"/>
        <v>0</v>
      </c>
      <c r="Y263" s="31"/>
      <c r="AA263" s="28"/>
      <c r="AB263" s="28"/>
      <c r="AC263" s="28"/>
      <c r="AD263" s="28"/>
      <c r="AE263" s="28"/>
      <c r="AF263" s="28"/>
    </row>
    <row r="264" spans="10:32" x14ac:dyDescent="0.35">
      <c r="J264" t="str">
        <f>IF(Namedrug6="","Drug 6",Namedrug6)</f>
        <v>Drug 6</v>
      </c>
      <c r="K264">
        <v>0</v>
      </c>
      <c r="L264" s="15">
        <v>0</v>
      </c>
      <c r="M264" s="15">
        <v>0</v>
      </c>
      <c r="N264" s="15">
        <v>0</v>
      </c>
      <c r="O264" s="28">
        <v>0</v>
      </c>
      <c r="P264" s="28">
        <f t="shared" si="107"/>
        <v>0</v>
      </c>
      <c r="Q264" s="31"/>
      <c r="R264" t="str">
        <f>IF(Namedrug6="","Drug 6",Namedrug6)</f>
        <v>Drug 6</v>
      </c>
      <c r="S264">
        <v>0</v>
      </c>
      <c r="T264" s="15">
        <v>0</v>
      </c>
      <c r="U264" s="15">
        <v>0</v>
      </c>
      <c r="V264" s="15">
        <v>0</v>
      </c>
      <c r="W264">
        <v>0</v>
      </c>
      <c r="X264" s="28">
        <f t="shared" si="108"/>
        <v>0</v>
      </c>
      <c r="Y264" s="31"/>
      <c r="AA264" s="28"/>
      <c r="AB264" s="28"/>
      <c r="AC264" s="28"/>
      <c r="AD264" s="28"/>
      <c r="AE264" s="28"/>
      <c r="AF264" s="28"/>
    </row>
    <row r="265" spans="10:32" x14ac:dyDescent="0.35">
      <c r="J265" t="str">
        <f>IF(Namedrug7="","Drug 7",Namedrug7)</f>
        <v>Drug 7</v>
      </c>
      <c r="K265">
        <v>0</v>
      </c>
      <c r="L265" s="15">
        <v>0</v>
      </c>
      <c r="M265" s="15">
        <v>0</v>
      </c>
      <c r="N265" s="15">
        <v>0</v>
      </c>
      <c r="O265" s="28">
        <v>0</v>
      </c>
      <c r="P265" s="28">
        <f t="shared" si="107"/>
        <v>0</v>
      </c>
      <c r="Q265" s="31"/>
      <c r="R265" t="str">
        <f>IF(Namedrug7="","Drug 7",Namedrug7)</f>
        <v>Drug 7</v>
      </c>
      <c r="S265">
        <v>0</v>
      </c>
      <c r="T265" s="15">
        <v>0</v>
      </c>
      <c r="U265" s="15">
        <v>0</v>
      </c>
      <c r="V265" s="15">
        <v>0</v>
      </c>
      <c r="W265">
        <v>0</v>
      </c>
      <c r="X265" s="28">
        <f t="shared" si="108"/>
        <v>0</v>
      </c>
      <c r="Y265" s="31"/>
      <c r="AA265" s="28"/>
      <c r="AB265" s="28"/>
      <c r="AC265" s="28"/>
      <c r="AD265" s="28"/>
      <c r="AE265" s="28"/>
      <c r="AF265" s="28"/>
    </row>
    <row r="266" spans="10:32" x14ac:dyDescent="0.35">
      <c r="J266" t="str">
        <f>IF(Namedrug8="","Drug 8",Namedrug8)</f>
        <v>Drug 8</v>
      </c>
      <c r="K266">
        <v>0</v>
      </c>
      <c r="L266" s="15">
        <v>0</v>
      </c>
      <c r="M266" s="15">
        <v>0</v>
      </c>
      <c r="N266" s="15">
        <v>0</v>
      </c>
      <c r="O266" s="28">
        <v>0</v>
      </c>
      <c r="P266" s="28">
        <f t="shared" si="107"/>
        <v>0</v>
      </c>
      <c r="Q266" s="31"/>
      <c r="R266" t="str">
        <f>IF(Namedrug8="","Drug 8",Namedrug8)</f>
        <v>Drug 8</v>
      </c>
      <c r="S266">
        <v>0</v>
      </c>
      <c r="T266" s="15">
        <v>0</v>
      </c>
      <c r="U266" s="15">
        <v>0</v>
      </c>
      <c r="V266" s="15">
        <v>0</v>
      </c>
      <c r="W266">
        <v>0</v>
      </c>
      <c r="X266" s="28">
        <f t="shared" si="108"/>
        <v>0</v>
      </c>
      <c r="Y266" s="31"/>
      <c r="AA266" s="28"/>
      <c r="AB266" s="28"/>
      <c r="AC266" s="28"/>
      <c r="AD266" s="28"/>
      <c r="AE266" s="28"/>
      <c r="AF266" s="28"/>
    </row>
    <row r="267" spans="10:32" x14ac:dyDescent="0.35">
      <c r="J267" t="str">
        <f>IF(Namedrug9="","Drug 9",Namedrug9)</f>
        <v>Drug 9</v>
      </c>
      <c r="K267">
        <v>0</v>
      </c>
      <c r="L267" s="15">
        <v>0</v>
      </c>
      <c r="M267" s="15">
        <v>0</v>
      </c>
      <c r="N267" s="15">
        <v>0</v>
      </c>
      <c r="O267" s="28">
        <v>0</v>
      </c>
      <c r="P267" s="28">
        <f t="shared" si="107"/>
        <v>0</v>
      </c>
      <c r="Q267" s="31"/>
      <c r="R267" t="str">
        <f>IF(Namedrug9="","Drug 9",Namedrug9)</f>
        <v>Drug 9</v>
      </c>
      <c r="S267">
        <v>0</v>
      </c>
      <c r="T267" s="15">
        <v>0</v>
      </c>
      <c r="U267" s="15">
        <v>0</v>
      </c>
      <c r="V267" s="15">
        <v>0</v>
      </c>
      <c r="W267">
        <v>0</v>
      </c>
      <c r="X267" s="28">
        <f t="shared" si="108"/>
        <v>0</v>
      </c>
      <c r="Y267" s="31"/>
      <c r="AA267" s="28"/>
      <c r="AB267" s="28"/>
      <c r="AC267" s="28"/>
      <c r="AD267" s="28"/>
      <c r="AE267" s="28"/>
      <c r="AF267" s="28"/>
    </row>
    <row r="268" spans="10:32" x14ac:dyDescent="0.35">
      <c r="J268" t="str">
        <f>IF(Namedrug10="","Drug 10",Namedrug10)</f>
        <v>Drug 10</v>
      </c>
      <c r="K268">
        <v>0</v>
      </c>
      <c r="L268" s="15">
        <v>0</v>
      </c>
      <c r="M268" s="15">
        <v>0</v>
      </c>
      <c r="N268" s="15">
        <v>0</v>
      </c>
      <c r="O268" s="28">
        <v>0</v>
      </c>
      <c r="P268" s="28">
        <f t="shared" si="107"/>
        <v>0</v>
      </c>
      <c r="Q268" s="31"/>
      <c r="R268" t="str">
        <f>IF(Namedrug10="","Drug 10",Namedrug10)</f>
        <v>Drug 10</v>
      </c>
      <c r="S268">
        <v>0</v>
      </c>
      <c r="T268" s="15">
        <v>0</v>
      </c>
      <c r="U268" s="15">
        <v>0</v>
      </c>
      <c r="V268" s="15">
        <v>0</v>
      </c>
      <c r="W268">
        <v>0</v>
      </c>
      <c r="X268" s="28">
        <f t="shared" si="108"/>
        <v>0</v>
      </c>
      <c r="Y268" s="31"/>
      <c r="AA268" s="28"/>
      <c r="AB268" s="28"/>
      <c r="AC268" s="28"/>
      <c r="AD268" s="28"/>
      <c r="AE268" s="28"/>
      <c r="AF268" s="28"/>
    </row>
    <row r="269" spans="10:32" x14ac:dyDescent="0.35">
      <c r="J269" s="1"/>
      <c r="K269" s="31"/>
      <c r="L269" s="31"/>
      <c r="M269" s="31"/>
      <c r="N269" s="31"/>
      <c r="O269" s="31"/>
      <c r="P269" s="31"/>
      <c r="Q269" s="31"/>
      <c r="R269" s="1"/>
      <c r="S269" s="31"/>
      <c r="T269" s="31"/>
      <c r="U269" s="31"/>
      <c r="V269" s="31"/>
      <c r="W269" s="31"/>
      <c r="X269" s="31"/>
      <c r="Y269" s="31"/>
      <c r="AA269" s="28"/>
      <c r="AB269" s="28"/>
      <c r="AC269" s="28"/>
      <c r="AD269" s="28"/>
      <c r="AE269" s="28"/>
      <c r="AF269" s="28"/>
    </row>
    <row r="270" spans="10:32" x14ac:dyDescent="0.35">
      <c r="J270" t="s">
        <v>262</v>
      </c>
      <c r="K270" s="86">
        <f>SUM(K201:K212,K215:K226,K229:K240,K243:K254,K257:K268)-K198</f>
        <v>0</v>
      </c>
      <c r="L270" s="86">
        <f>SUM(L201:L212,L215:L226,L229:L240,L243:L254,L257:L268)-L198</f>
        <v>0</v>
      </c>
      <c r="M270" s="86">
        <f>SUM(M201:M212,M215:M226,M229:M240,M243:M254,M257:M268)-M198-L198</f>
        <v>0</v>
      </c>
      <c r="N270" s="86">
        <f>SUM(N201:N212,N215:N226,N229:N240,N243:N254,N257:N268)-N198-M198-L198</f>
        <v>0</v>
      </c>
      <c r="O270" s="86">
        <f>IF(Switch_TH&gt;3,SUM(O201:O212,O215:O226,O229:O240,O243:O254,O257:O268)-O198-N198-M198-L198,0)</f>
        <v>0</v>
      </c>
      <c r="P270" s="86">
        <f>IF(Switch_TH&gt;4,SUM(P201:P212,P215:P226,P229:P240,P243:P254,P257:P268)-P198-O198-N198-M198-L198,0)</f>
        <v>0</v>
      </c>
      <c r="Q270" s="31"/>
      <c r="R270" t="s">
        <v>262</v>
      </c>
      <c r="S270" s="87">
        <f>SUM(S201:S212,S215:S226,S229:S240,S243:S254,S257:S268)-S198</f>
        <v>0</v>
      </c>
      <c r="T270" s="87">
        <f>SUM(T201:T212,T215:T226,T229:T240,T243:T254,T257:T268)-T198</f>
        <v>0</v>
      </c>
      <c r="U270" s="87">
        <f>SUM(U201:U212,U215:U226,U229:U240,U243:U254,U257:U268)-U198-T198</f>
        <v>0</v>
      </c>
      <c r="V270" s="87">
        <f>SUM(V201:V212,V215:V226,V229:V240,V243:V254,V257:V268)-V198-U198-T198</f>
        <v>0</v>
      </c>
      <c r="W270" s="86">
        <f>IF(Switch_TH&gt;3,SUM(W201:W212,W215:W226,W229:W240,W243:W254,W257:W268)-W198-V198-U198-T198,0)</f>
        <v>0</v>
      </c>
      <c r="X270" s="86">
        <f>IF(Switch_TH&gt;4,SUM(X201:X212,X215:X226,X229:X240,X243:X254,X257:X268)-X198-W198-V198-U198-T198,0)</f>
        <v>0</v>
      </c>
      <c r="Y270" s="31"/>
      <c r="AA270" s="28"/>
      <c r="AB270" s="28"/>
      <c r="AC270" s="28"/>
      <c r="AD270" s="28"/>
      <c r="AE270" s="28"/>
      <c r="AF270" s="28"/>
    </row>
    <row r="271" spans="10:32" x14ac:dyDescent="0.35">
      <c r="J271" s="1"/>
      <c r="K271" s="31"/>
      <c r="L271" s="31"/>
      <c r="M271" s="31"/>
      <c r="N271" s="31"/>
      <c r="Q271" s="31"/>
      <c r="R271" s="1"/>
      <c r="S271" s="31"/>
      <c r="T271" s="31"/>
      <c r="U271" s="31"/>
      <c r="V271" s="31"/>
      <c r="Y271" s="31"/>
      <c r="AA271" s="28"/>
      <c r="AB271" s="28"/>
      <c r="AC271" s="28"/>
      <c r="AD271" s="28"/>
      <c r="AE271" s="28"/>
      <c r="AF271" s="28"/>
    </row>
    <row r="272" spans="10:32" x14ac:dyDescent="0.35">
      <c r="K272" s="1" t="s">
        <v>264</v>
      </c>
      <c r="L272" s="1"/>
      <c r="M272" s="1"/>
      <c r="N272" s="1"/>
      <c r="Q272" s="1"/>
      <c r="R272" s="1"/>
      <c r="S272" s="1" t="s">
        <v>264</v>
      </c>
      <c r="T272" s="1"/>
      <c r="U272" s="1"/>
      <c r="V272" s="1"/>
      <c r="Y272" s="1"/>
      <c r="Z272" s="1"/>
      <c r="AA272" s="1" t="s">
        <v>264</v>
      </c>
      <c r="AB272" s="1"/>
      <c r="AC272" s="1"/>
      <c r="AD272" s="1"/>
      <c r="AE272" s="1"/>
      <c r="AF272" s="1"/>
    </row>
    <row r="273" spans="6:32" ht="15" customHeight="1" x14ac:dyDescent="0.35">
      <c r="F273" s="133"/>
      <c r="G273" s="133"/>
      <c r="K273" s="1" t="s">
        <v>105</v>
      </c>
      <c r="L273" s="1" t="s">
        <v>106</v>
      </c>
      <c r="M273" s="1" t="s">
        <v>107</v>
      </c>
      <c r="N273" s="1" t="s">
        <v>108</v>
      </c>
      <c r="O273" s="1" t="s">
        <v>109</v>
      </c>
      <c r="P273" s="1" t="s">
        <v>110</v>
      </c>
      <c r="Q273" s="1"/>
      <c r="R273" s="1"/>
      <c r="S273" s="1" t="s">
        <v>105</v>
      </c>
      <c r="T273" s="1" t="s">
        <v>106</v>
      </c>
      <c r="U273" s="1" t="s">
        <v>107</v>
      </c>
      <c r="V273" s="1" t="s">
        <v>108</v>
      </c>
      <c r="W273" s="1" t="s">
        <v>109</v>
      </c>
      <c r="X273" s="1" t="s">
        <v>110</v>
      </c>
      <c r="Y273" s="1"/>
      <c r="Z273" s="1"/>
      <c r="AA273" s="1" t="s">
        <v>105</v>
      </c>
      <c r="AB273" s="1" t="s">
        <v>106</v>
      </c>
      <c r="AC273" s="1" t="s">
        <v>107</v>
      </c>
      <c r="AD273" s="1" t="s">
        <v>108</v>
      </c>
      <c r="AE273" s="1" t="s">
        <v>109</v>
      </c>
      <c r="AF273" s="1" t="s">
        <v>110</v>
      </c>
    </row>
    <row r="274" spans="6:32" x14ac:dyDescent="0.35">
      <c r="F274" s="133"/>
      <c r="G274" s="133"/>
      <c r="I274">
        <v>1</v>
      </c>
      <c r="J274" t="str">
        <f>IF(Name_DUR="","Drug Under Review",Name_DUR)</f>
        <v>Drug Under Review</v>
      </c>
      <c r="K274" s="38" cm="1">
        <f t="array" ref="K274">IF(Include_Drug_Costs="Yes",
K201*INDEX(Cost_Drug_Y1,$I274,$C$4)+
K215*INDEX(Cost_Drug_Y2,$I274,$C$4)+
K229*INDEX(Cost_Drug_Y3,$I274,$C$4)+
K243*INDEX(Cost_Drug_Y4,$I274,$C$4)+
K257*INDEX(Cost_Drug_Y5,$I274,$C$4),0)</f>
        <v>0</v>
      </c>
      <c r="L274" s="38" cm="1">
        <f t="array" ref="L274">IF(Include_Drug_Costs="Yes",
L201*INDEX(Cost_Drug_Y1,$I274,$C$4)+
L215*INDEX(Cost_Drug_Y2,$I274,$C$4)+
L229*INDEX(Cost_Drug_Y3,$I274,$C$4)+
L243*INDEX(Cost_Drug_Y4,$I274,$C$4)+
L257*INDEX(Cost_Drug_Y5,$I274,$C$4),0)</f>
        <v>0</v>
      </c>
      <c r="M274" s="38" cm="1">
        <f t="array" ref="M274">IF(Include_Drug_Costs="Yes",
M201*INDEX(Cost_Drug_Y1,$I274,$C$4)+
M215*INDEX(Cost_Drug_Y2,$I274,$C$4)+
M229*INDEX(Cost_Drug_Y3,$I274,$C$4)+
M243*INDEX(Cost_Drug_Y4,$I274,$C$4)+
M257*INDEX(Cost_Drug_Y5,$I274,$C$4),0)</f>
        <v>0</v>
      </c>
      <c r="N274" s="38" cm="1">
        <f t="array" ref="N274">IF(Include_Drug_Costs="Yes",
N201*INDEX(Cost_Drug_Y1,$I274,$C$4)+
N215*INDEX(Cost_Drug_Y2,$I274,$C$4)+
N229*INDEX(Cost_Drug_Y3,$I274,$C$4)+
N243*INDEX(Cost_Drug_Y4,$I274,$C$4)+
N257*INDEX(Cost_Drug_Y5,$I274,$C$4),0)</f>
        <v>0</v>
      </c>
      <c r="O274" s="38" cm="1">
        <f t="array" ref="O274">IF(Include_Drug_Costs="Yes",
O201*INDEX(Cost_Drug_Y1,$I274,$C$4)+
O215*INDEX(Cost_Drug_Y2,$I274,$C$4)+
O229*INDEX(Cost_Drug_Y3,$I274,$C$4)+
O243*INDEX(Cost_Drug_Y4,$I274,$C$4)+
O257*INDEX(Cost_Drug_Y5,$I274,$C$4),0)</f>
        <v>0</v>
      </c>
      <c r="P274" s="38" cm="1">
        <f t="array" ref="P274">IF(Include_Drug_Costs="Yes",
P201*INDEX(Cost_Drug_Y1,$I274,$C$4)+
P215*INDEX(Cost_Drug_Y2,$I274,$C$4)+
P229*INDEX(Cost_Drug_Y3,$I274,$C$4)+
P243*INDEX(Cost_Drug_Y4,$I274,$C$4)+
P257*INDEX(Cost_Drug_Y5,$I274,$C$4),0)</f>
        <v>0</v>
      </c>
      <c r="Q274" s="33"/>
      <c r="R274" t="str">
        <f>IF(Name_DUR="","Drug Under Review",Name_DUR)</f>
        <v>Drug Under Review</v>
      </c>
      <c r="S274" s="38" cm="1">
        <f t="array" ref="S274">IF(Include_Drug_Costs="Yes",S201*INDEX(Cost_Drug_Y1,$I274,$C$4)+S215*INDEX(Cost_Drug_Y2,$I274,$C$4)+S229*INDEX(Cost_Drug_Y3,$I274,$C$4)+S243*INDEX(Cost_Drug_Y4,$I274,$C$4)+S257*INDEX(Cost_Drug_Y5,$I274,$C$4),0)</f>
        <v>0</v>
      </c>
      <c r="T274" s="38" cm="1">
        <f t="array" ref="T274">IF(Include_Drug_Costs="Yes",
T201*INDEX(Cost_Drug_Y1,$I274,$C$4)+
T215*INDEX(Cost_Drug_Y2,$I274,$C$4)+
T229*INDEX(Cost_Drug_Y3,$I274,$C$4)+
T243*INDEX(Cost_Drug_Y4,$I274,$C$4)+
T257*INDEX(Cost_Drug_Y5,$I274,$C$4),0)</f>
        <v>0</v>
      </c>
      <c r="U274" s="38" cm="1">
        <f t="array" ref="U274">IF(Include_Drug_Costs="Yes",
U201*INDEX(Cost_Drug_Y1,$I274,$C$4)+
U215*INDEX(Cost_Drug_Y2,$I274,$C$4)+
U229*INDEX(Cost_Drug_Y3,$I274,$C$4)+
U243*INDEX(Cost_Drug_Y4,$I274,$C$4)+
U257*INDEX(Cost_Drug_Y5,$I274,$C$4),0)</f>
        <v>0</v>
      </c>
      <c r="V274" s="38" cm="1">
        <f t="array" ref="V274">IF(Include_Drug_Costs="Yes",
V201*INDEX(Cost_Drug_Y1,$I274,$C$4)+
V215*INDEX(Cost_Drug_Y2,$I274,$C$4)+
V229*INDEX(Cost_Drug_Y3,$I274,$C$4)+
V243*INDEX(Cost_Drug_Y4,$I274,$C$4)+
V257*INDEX(Cost_Drug_Y5,$I274,$C$4),0)</f>
        <v>0</v>
      </c>
      <c r="W274" s="38" cm="1">
        <f t="array" ref="W274">IF(Include_Drug_Costs="Yes",
W201*INDEX(Cost_Drug_Y1,$I274,$C$4)+
W215*INDEX(Cost_Drug_Y2,$I274,$C$4)+
W229*INDEX(Cost_Drug_Y3,$I274,$C$4)+
W243*INDEX(Cost_Drug_Y4,$I274,$C$4)+
W257*INDEX(Cost_Drug_Y5,$I274,$C$4),0)</f>
        <v>0</v>
      </c>
      <c r="X274" s="38" cm="1">
        <f t="array" ref="X274">IF(Include_Drug_Costs="Yes",
X201*INDEX(Cost_Drug_Y1,$I274,$C$4)+
X215*INDEX(Cost_Drug_Y2,$I274,$C$4)+
X229*INDEX(Cost_Drug_Y3,$I274,$C$4)+
X243*INDEX(Cost_Drug_Y4,$I274,$C$4)+
X257*INDEX(Cost_Drug_Y5,$I274,$C$4),0)</f>
        <v>0</v>
      </c>
      <c r="Y274" s="28"/>
      <c r="Z274" t="str">
        <f>IF(Name_DUR="","Drug Under Review",Name_DUR)</f>
        <v>Drug Under Review</v>
      </c>
      <c r="AA274" s="33">
        <f>S274-K274</f>
        <v>0</v>
      </c>
      <c r="AB274" s="33">
        <f>T274-L274</f>
        <v>0</v>
      </c>
      <c r="AC274" s="33">
        <f t="shared" ref="AC274:AF285" si="109">U274-M274</f>
        <v>0</v>
      </c>
      <c r="AD274" s="33">
        <f t="shared" si="109"/>
        <v>0</v>
      </c>
      <c r="AE274" s="33">
        <f t="shared" si="109"/>
        <v>0</v>
      </c>
      <c r="AF274" s="33">
        <f t="shared" si="109"/>
        <v>0</v>
      </c>
    </row>
    <row r="275" spans="6:32" x14ac:dyDescent="0.35">
      <c r="F275" s="133"/>
      <c r="G275" s="133"/>
      <c r="I275">
        <v>2</v>
      </c>
      <c r="J275" t="s">
        <v>151</v>
      </c>
      <c r="K275" s="38" cm="1">
        <f t="array" ref="K275">IF(Include_Drug_Costs="Yes",
K202*INDEX(Cost_Drug_Y1,$I275,$C$4)+
K216*INDEX(Cost_Drug_Y2,$I275,$C$4)+
K230*INDEX(Cost_Drug_Y3,$I275,$C$4)+
K244*INDEX(Cost_Drug_Y4,$I275,$C$4)+
K258*INDEX(Cost_Drug_Y5,$I275,$C$4),0)</f>
        <v>0</v>
      </c>
      <c r="L275" s="38" cm="1">
        <f t="array" ref="L275">IF(Include_Drug_Costs="Yes",
L202*INDEX(Cost_Drug_Y1,$I275,$C$4)+
L216*INDEX(Cost_Drug_Y2,$I275,$C$4)+
L230*INDEX(Cost_Drug_Y3,$I275,$C$4)+
L244*INDEX(Cost_Drug_Y4,$I275,$C$4)+
L258*INDEX(Cost_Drug_Y5,$I275,$C$4),0)</f>
        <v>0</v>
      </c>
      <c r="M275" s="38" cm="1">
        <f t="array" ref="M275">IF(Include_Drug_Costs="Yes",
M202*INDEX(Cost_Drug_Y1,$I275,$C$4)+
M216*INDEX(Cost_Drug_Y2,$I275,$C$4)+
M230*INDEX(Cost_Drug_Y3,$I275,$C$4)+
M244*INDEX(Cost_Drug_Y4,$I275,$C$4)+
M258*INDEX(Cost_Drug_Y5,$I275,$C$4),0)</f>
        <v>0</v>
      </c>
      <c r="N275" s="38" cm="1">
        <f t="array" ref="N275">IF(Include_Drug_Costs="Yes",
N202*INDEX(Cost_Drug_Y1,$I275,$C$4)+
N216*INDEX(Cost_Drug_Y2,$I275,$C$4)+
N230*INDEX(Cost_Drug_Y3,$I275,$C$4)+
N244*INDEX(Cost_Drug_Y4,$I275,$C$4)+
N258*INDEX(Cost_Drug_Y5,$I275,$C$4),0)</f>
        <v>0</v>
      </c>
      <c r="O275" s="38" cm="1">
        <f t="array" ref="O275">IF(Include_Drug_Costs="Yes",
O202*INDEX(Cost_Drug_Y1,$I275,$C$4)+
O216*INDEX(Cost_Drug_Y2,$I275,$C$4)+
O230*INDEX(Cost_Drug_Y3,$I275,$C$4)+
O244*INDEX(Cost_Drug_Y4,$I275,$C$4)+
O258*INDEX(Cost_Drug_Y5,$I275,$C$4),0)</f>
        <v>0</v>
      </c>
      <c r="P275" s="38" cm="1">
        <f t="array" ref="P275">IF(Include_Drug_Costs="Yes",
P202*INDEX(Cost_Drug_Y1,$I275,$C$4)+
P216*INDEX(Cost_Drug_Y2,$I275,$C$4)+
P230*INDEX(Cost_Drug_Y3,$I275,$C$4)+
P244*INDEX(Cost_Drug_Y4,$I275,$C$4)+
P258*INDEX(Cost_Drug_Y5,$I275,$C$4),0)</f>
        <v>0</v>
      </c>
      <c r="Q275" s="33"/>
      <c r="R275" t="s">
        <v>151</v>
      </c>
      <c r="S275" s="38" cm="1">
        <f t="array" ref="S275">IF(Include_Drug_Costs="Yes",S202*INDEX(Cost_Drug_Y1,$I275,$C$4)+S216*INDEX(Cost_Drug_Y2,$I275,$C$4)+S230*INDEX(Cost_Drug_Y3,$I275,$C$4)+S244*INDEX(Cost_Drug_Y4,$I275,$C$4)+S258*INDEX(Cost_Drug_Y5,$I275,$C$4),0)</f>
        <v>0</v>
      </c>
      <c r="T275" s="38" cm="1">
        <f t="array" ref="T275">IF(Include_Drug_Costs="Yes",
T202*INDEX(Cost_Drug_Y1,$I275,$C$4)+
T216*INDEX(Cost_Drug_Y2,$I275,$C$4)+
T230*INDEX(Cost_Drug_Y3,$I275,$C$4)+
T244*INDEX(Cost_Drug_Y4,$I275,$C$4)+
T258*INDEX(Cost_Drug_Y5,$I275,$C$4),0)</f>
        <v>0</v>
      </c>
      <c r="U275" s="38" cm="1">
        <f t="array" ref="U275">IF(Include_Drug_Costs="Yes",
U202*INDEX(Cost_Drug_Y1,$I275,$C$4)+
U216*INDEX(Cost_Drug_Y2,$I275,$C$4)+
U230*INDEX(Cost_Drug_Y3,$I275,$C$4)+
U244*INDEX(Cost_Drug_Y4,$I275,$C$4)+
U258*INDEX(Cost_Drug_Y5,$I275,$C$4),0)</f>
        <v>0</v>
      </c>
      <c r="V275" s="38" cm="1">
        <f t="array" ref="V275">IF(Include_Drug_Costs="Yes",
V202*INDEX(Cost_Drug_Y1,$I275,$C$4)+
V216*INDEX(Cost_Drug_Y2,$I275,$C$4)+
V230*INDEX(Cost_Drug_Y3,$I275,$C$4)+
V244*INDEX(Cost_Drug_Y4,$I275,$C$4)+
V258*INDEX(Cost_Drug_Y5,$I275,$C$4),0)</f>
        <v>0</v>
      </c>
      <c r="W275" s="38" cm="1">
        <f t="array" ref="W275">IF(Include_Drug_Costs="Yes",
W202*INDEX(Cost_Drug_Y1,$I275,$C$4)+
W216*INDEX(Cost_Drug_Y2,$I275,$C$4)+
W230*INDEX(Cost_Drug_Y3,$I275,$C$4)+
W244*INDEX(Cost_Drug_Y4,$I275,$C$4)+
W258*INDEX(Cost_Drug_Y5,$I275,$C$4),0)</f>
        <v>0</v>
      </c>
      <c r="X275" s="38" cm="1">
        <f t="array" ref="X275">IF(Include_Drug_Costs="Yes",
X202*INDEX(Cost_Drug_Y1,$I275,$C$4)+
X216*INDEX(Cost_Drug_Y2,$I275,$C$4)+
X230*INDEX(Cost_Drug_Y3,$I275,$C$4)+
X244*INDEX(Cost_Drug_Y4,$I275,$C$4)+
X258*INDEX(Cost_Drug_Y5,$I275,$C$4),0)</f>
        <v>0</v>
      </c>
      <c r="Y275" s="28"/>
      <c r="Z275" t="s">
        <v>151</v>
      </c>
      <c r="AA275" s="33">
        <f t="shared" ref="AA275:AB285" si="110">S275-K275</f>
        <v>0</v>
      </c>
      <c r="AB275" s="33">
        <f t="shared" si="110"/>
        <v>0</v>
      </c>
      <c r="AC275" s="33">
        <f t="shared" si="109"/>
        <v>0</v>
      </c>
      <c r="AD275" s="33">
        <f t="shared" si="109"/>
        <v>0</v>
      </c>
      <c r="AE275" s="33">
        <f t="shared" si="109"/>
        <v>0</v>
      </c>
      <c r="AF275" s="33">
        <f t="shared" si="109"/>
        <v>0</v>
      </c>
    </row>
    <row r="276" spans="6:32" x14ac:dyDescent="0.35">
      <c r="F276" s="133"/>
      <c r="G276" s="133"/>
      <c r="I276">
        <v>3</v>
      </c>
      <c r="J276" t="str">
        <f>IF(Namedrug1="","Drug 1",Namedrug1)</f>
        <v>Drug 1</v>
      </c>
      <c r="K276" s="38" cm="1">
        <f t="array" ref="K276">IF(Include_Drug_Costs="Yes",
K203*INDEX(Cost_Drug_Y1,$I276,$C$4)+
K217*INDEX(Cost_Drug_Y2,$I276,$C$4)+
K231*INDEX(Cost_Drug_Y3,$I276,$C$4)+
K245*INDEX(Cost_Drug_Y4,$I276,$C$4)+
K259*INDEX(Cost_Drug_Y5,$I276,$C$4),0)</f>
        <v>0</v>
      </c>
      <c r="L276" s="38" cm="1">
        <f t="array" ref="L276">IF(Include_Drug_Costs="Yes",
L203*INDEX(Cost_Drug_Y1,$I276,$C$4)+
L217*INDEX(Cost_Drug_Y2,$I276,$C$4)+
L231*INDEX(Cost_Drug_Y3,$I276,$C$4)+
L245*INDEX(Cost_Drug_Y4,$I276,$C$4)+
L259*INDEX(Cost_Drug_Y5,$I276,$C$4),0)</f>
        <v>0</v>
      </c>
      <c r="M276" s="38" cm="1">
        <f t="array" ref="M276">IF(Include_Drug_Costs="Yes",
M203*INDEX(Cost_Drug_Y1,$I276,$C$4)+
M217*INDEX(Cost_Drug_Y2,$I276,$C$4)+
M231*INDEX(Cost_Drug_Y3,$I276,$C$4)+
M245*INDEX(Cost_Drug_Y4,$I276,$C$4)+
M259*INDEX(Cost_Drug_Y5,$I276,$C$4),0)</f>
        <v>0</v>
      </c>
      <c r="N276" s="38" cm="1">
        <f t="array" ref="N276">IF(Include_Drug_Costs="Yes",
N203*INDEX(Cost_Drug_Y1,$I276,$C$4)+
N217*INDEX(Cost_Drug_Y2,$I276,$C$4)+
N231*INDEX(Cost_Drug_Y3,$I276,$C$4)+
N245*INDEX(Cost_Drug_Y4,$I276,$C$4)+
N259*INDEX(Cost_Drug_Y5,$I276,$C$4),0)</f>
        <v>0</v>
      </c>
      <c r="O276" s="38" cm="1">
        <f t="array" ref="O276">IF(Include_Drug_Costs="Yes",
O203*INDEX(Cost_Drug_Y1,$I276,$C$4)+
O217*INDEX(Cost_Drug_Y2,$I276,$C$4)+
O231*INDEX(Cost_Drug_Y3,$I276,$C$4)+
O245*INDEX(Cost_Drug_Y4,$I276,$C$4)+
O259*INDEX(Cost_Drug_Y5,$I276,$C$4),0)</f>
        <v>0</v>
      </c>
      <c r="P276" s="38" cm="1">
        <f t="array" ref="P276">IF(Include_Drug_Costs="Yes",
P203*INDEX(Cost_Drug_Y1,$I276,$C$4)+
P217*INDEX(Cost_Drug_Y2,$I276,$C$4)+
P231*INDEX(Cost_Drug_Y3,$I276,$C$4)+
P245*INDEX(Cost_Drug_Y4,$I276,$C$4)+
P259*INDEX(Cost_Drug_Y5,$I276,$C$4),0)</f>
        <v>0</v>
      </c>
      <c r="Q276" s="33"/>
      <c r="R276" t="str">
        <f>IF(Namedrug1="","Drug 1",Namedrug1)</f>
        <v>Drug 1</v>
      </c>
      <c r="S276" s="38" cm="1">
        <f t="array" ref="S276">IF(Include_Drug_Costs="Yes",S203*INDEX(Cost_Drug_Y1,$I276,$C$4)+S217*INDEX(Cost_Drug_Y2,$I276,$C$4)+S231*INDEX(Cost_Drug_Y3,$I276,$C$4)+S245*INDEX(Cost_Drug_Y4,$I276,$C$4)+S259*INDEX(Cost_Drug_Y5,$I276,$C$4),0)</f>
        <v>0</v>
      </c>
      <c r="T276" s="38" cm="1">
        <f t="array" ref="T276">IF(Include_Drug_Costs="Yes",
T203*INDEX(Cost_Drug_Y1,$I276,$C$4)+
T217*INDEX(Cost_Drug_Y2,$I276,$C$4)+
T231*INDEX(Cost_Drug_Y3,$I276,$C$4)+
T245*INDEX(Cost_Drug_Y4,$I276,$C$4)+
T259*INDEX(Cost_Drug_Y5,$I276,$C$4),0)</f>
        <v>0</v>
      </c>
      <c r="U276" s="38" cm="1">
        <f t="array" ref="U276">IF(Include_Drug_Costs="Yes",
U203*INDEX(Cost_Drug_Y1,$I276,$C$4)+
U217*INDEX(Cost_Drug_Y2,$I276,$C$4)+
U231*INDEX(Cost_Drug_Y3,$I276,$C$4)+
U245*INDEX(Cost_Drug_Y4,$I276,$C$4)+
U259*INDEX(Cost_Drug_Y5,$I276,$C$4),0)</f>
        <v>0</v>
      </c>
      <c r="V276" s="38" cm="1">
        <f t="array" ref="V276">IF(Include_Drug_Costs="Yes",
V203*INDEX(Cost_Drug_Y1,$I276,$C$4)+
V217*INDEX(Cost_Drug_Y2,$I276,$C$4)+
V231*INDEX(Cost_Drug_Y3,$I276,$C$4)+
V245*INDEX(Cost_Drug_Y4,$I276,$C$4)+
V259*INDEX(Cost_Drug_Y5,$I276,$C$4),0)</f>
        <v>0</v>
      </c>
      <c r="W276" s="38" cm="1">
        <f t="array" ref="W276">IF(Include_Drug_Costs="Yes",
W203*INDEX(Cost_Drug_Y1,$I276,$C$4)+
W217*INDEX(Cost_Drug_Y2,$I276,$C$4)+
W231*INDEX(Cost_Drug_Y3,$I276,$C$4)+
W245*INDEX(Cost_Drug_Y4,$I276,$C$4)+
W259*INDEX(Cost_Drug_Y5,$I276,$C$4),0)</f>
        <v>0</v>
      </c>
      <c r="X276" s="38" cm="1">
        <f t="array" ref="X276">IF(Include_Drug_Costs="Yes",
X203*INDEX(Cost_Drug_Y1,$I276,$C$4)+
X217*INDEX(Cost_Drug_Y2,$I276,$C$4)+
X231*INDEX(Cost_Drug_Y3,$I276,$C$4)+
X245*INDEX(Cost_Drug_Y4,$I276,$C$4)+
X259*INDEX(Cost_Drug_Y5,$I276,$C$4),0)</f>
        <v>0</v>
      </c>
      <c r="Y276" s="28"/>
      <c r="Z276" t="str">
        <f>IF(Namedrug1="","Drug 1",Namedrug1)</f>
        <v>Drug 1</v>
      </c>
      <c r="AA276" s="33">
        <f t="shared" si="110"/>
        <v>0</v>
      </c>
      <c r="AB276" s="33">
        <f t="shared" si="110"/>
        <v>0</v>
      </c>
      <c r="AC276" s="33">
        <f t="shared" si="109"/>
        <v>0</v>
      </c>
      <c r="AD276" s="33">
        <f t="shared" si="109"/>
        <v>0</v>
      </c>
      <c r="AE276" s="33">
        <f t="shared" si="109"/>
        <v>0</v>
      </c>
      <c r="AF276" s="33">
        <f t="shared" si="109"/>
        <v>0</v>
      </c>
    </row>
    <row r="277" spans="6:32" x14ac:dyDescent="0.35">
      <c r="F277" s="133"/>
      <c r="G277" s="133"/>
      <c r="I277">
        <v>4</v>
      </c>
      <c r="J277" t="str">
        <f>IF(Namedrug2="","Drug 2",Namedrug2)</f>
        <v>Drug 2</v>
      </c>
      <c r="K277" s="38" cm="1">
        <f t="array" ref="K277">IF(Include_Drug_Costs="Yes",
K204*INDEX(Cost_Drug_Y1,$I277,$C$4)+
K218*INDEX(Cost_Drug_Y2,$I277,$C$4)+
K232*INDEX(Cost_Drug_Y3,$I277,$C$4)+
K246*INDEX(Cost_Drug_Y4,$I277,$C$4)+
K260*INDEX(Cost_Drug_Y5,$I277,$C$4),0)</f>
        <v>0</v>
      </c>
      <c r="L277" s="38" cm="1">
        <f t="array" ref="L277">IF(Include_Drug_Costs="Yes",
L204*INDEX(Cost_Drug_Y1,$I277,$C$4)+
L218*INDEX(Cost_Drug_Y2,$I277,$C$4)+
L232*INDEX(Cost_Drug_Y3,$I277,$C$4)+
L246*INDEX(Cost_Drug_Y4,$I277,$C$4)+
L260*INDEX(Cost_Drug_Y5,$I277,$C$4),0)</f>
        <v>0</v>
      </c>
      <c r="M277" s="38" cm="1">
        <f t="array" ref="M277">IF(Include_Drug_Costs="Yes",
M204*INDEX(Cost_Drug_Y1,$I277,$C$4)+
M218*INDEX(Cost_Drug_Y2,$I277,$C$4)+
M232*INDEX(Cost_Drug_Y3,$I277,$C$4)+
M246*INDEX(Cost_Drug_Y4,$I277,$C$4)+
M260*INDEX(Cost_Drug_Y5,$I277,$C$4),0)</f>
        <v>0</v>
      </c>
      <c r="N277" s="38" cm="1">
        <f t="array" ref="N277">IF(Include_Drug_Costs="Yes",
N204*INDEX(Cost_Drug_Y1,$I277,$C$4)+
N218*INDEX(Cost_Drug_Y2,$I277,$C$4)+
N232*INDEX(Cost_Drug_Y3,$I277,$C$4)+
N246*INDEX(Cost_Drug_Y4,$I277,$C$4)+
N260*INDEX(Cost_Drug_Y5,$I277,$C$4),0)</f>
        <v>0</v>
      </c>
      <c r="O277" s="38" cm="1">
        <f t="array" ref="O277">IF(Include_Drug_Costs="Yes",
O204*INDEX(Cost_Drug_Y1,$I277,$C$4)+
O218*INDEX(Cost_Drug_Y2,$I277,$C$4)+
O232*INDEX(Cost_Drug_Y3,$I277,$C$4)+
O246*INDEX(Cost_Drug_Y4,$I277,$C$4)+
O260*INDEX(Cost_Drug_Y5,$I277,$C$4),0)</f>
        <v>0</v>
      </c>
      <c r="P277" s="38" cm="1">
        <f t="array" ref="P277">IF(Include_Drug_Costs="Yes",
P204*INDEX(Cost_Drug_Y1,$I277,$C$4)+
P218*INDEX(Cost_Drug_Y2,$I277,$C$4)+
P232*INDEX(Cost_Drug_Y3,$I277,$C$4)+
P246*INDEX(Cost_Drug_Y4,$I277,$C$4)+
P260*INDEX(Cost_Drug_Y5,$I277,$C$4),0)</f>
        <v>0</v>
      </c>
      <c r="Q277" s="33"/>
      <c r="R277" t="str">
        <f>IF(Namedrug2="","Drug 2",Namedrug2)</f>
        <v>Drug 2</v>
      </c>
      <c r="S277" s="38" cm="1">
        <f t="array" ref="S277">IF(Include_Drug_Costs="Yes",S204*INDEX(Cost_Drug_Y1,$I277,$C$4)+S218*INDEX(Cost_Drug_Y2,$I277,$C$4)+S232*INDEX(Cost_Drug_Y3,$I277,$C$4)+S246*INDEX(Cost_Drug_Y4,$I277,$C$4)+S260*INDEX(Cost_Drug_Y5,$I277,$C$4),0)</f>
        <v>0</v>
      </c>
      <c r="T277" s="38" cm="1">
        <f t="array" ref="T277">IF(Include_Drug_Costs="Yes",
T204*INDEX(Cost_Drug_Y1,$I277,$C$4)+
T218*INDEX(Cost_Drug_Y2,$I277,$C$4)+
T232*INDEX(Cost_Drug_Y3,$I277,$C$4)+
T246*INDEX(Cost_Drug_Y4,$I277,$C$4)+
T260*INDEX(Cost_Drug_Y5,$I277,$C$4),0)</f>
        <v>0</v>
      </c>
      <c r="U277" s="38" cm="1">
        <f t="array" ref="U277">IF(Include_Drug_Costs="Yes",
U204*INDEX(Cost_Drug_Y1,$I277,$C$4)+
U218*INDEX(Cost_Drug_Y2,$I277,$C$4)+
U232*INDEX(Cost_Drug_Y3,$I277,$C$4)+
U246*INDEX(Cost_Drug_Y4,$I277,$C$4)+
U260*INDEX(Cost_Drug_Y5,$I277,$C$4),0)</f>
        <v>0</v>
      </c>
      <c r="V277" s="38" cm="1">
        <f t="array" ref="V277">IF(Include_Drug_Costs="Yes",
V204*INDEX(Cost_Drug_Y1,$I277,$C$4)+
V218*INDEX(Cost_Drug_Y2,$I277,$C$4)+
V232*INDEX(Cost_Drug_Y3,$I277,$C$4)+
V246*INDEX(Cost_Drug_Y4,$I277,$C$4)+
V260*INDEX(Cost_Drug_Y5,$I277,$C$4),0)</f>
        <v>0</v>
      </c>
      <c r="W277" s="38" cm="1">
        <f t="array" ref="W277">IF(Include_Drug_Costs="Yes",
W204*INDEX(Cost_Drug_Y1,$I277,$C$4)+
W218*INDEX(Cost_Drug_Y2,$I277,$C$4)+
W232*INDEX(Cost_Drug_Y3,$I277,$C$4)+
W246*INDEX(Cost_Drug_Y4,$I277,$C$4)+
W260*INDEX(Cost_Drug_Y5,$I277,$C$4),0)</f>
        <v>0</v>
      </c>
      <c r="X277" s="38" cm="1">
        <f t="array" ref="X277">IF(Include_Drug_Costs="Yes",
X204*INDEX(Cost_Drug_Y1,$I277,$C$4)+
X218*INDEX(Cost_Drug_Y2,$I277,$C$4)+
X232*INDEX(Cost_Drug_Y3,$I277,$C$4)+
X246*INDEX(Cost_Drug_Y4,$I277,$C$4)+
X260*INDEX(Cost_Drug_Y5,$I277,$C$4),0)</f>
        <v>0</v>
      </c>
      <c r="Y277" s="28"/>
      <c r="Z277" t="str">
        <f>IF(Namedrug2="","Drug 2",Namedrug2)</f>
        <v>Drug 2</v>
      </c>
      <c r="AA277" s="33">
        <f t="shared" si="110"/>
        <v>0</v>
      </c>
      <c r="AB277" s="33">
        <f>T277-L277</f>
        <v>0</v>
      </c>
      <c r="AC277" s="33">
        <f t="shared" si="109"/>
        <v>0</v>
      </c>
      <c r="AD277" s="33">
        <f t="shared" si="109"/>
        <v>0</v>
      </c>
      <c r="AE277" s="33">
        <f t="shared" si="109"/>
        <v>0</v>
      </c>
      <c r="AF277" s="33">
        <f t="shared" si="109"/>
        <v>0</v>
      </c>
    </row>
    <row r="278" spans="6:32" x14ac:dyDescent="0.35">
      <c r="F278" s="133"/>
      <c r="G278" s="133"/>
      <c r="I278">
        <v>5</v>
      </c>
      <c r="J278" t="str">
        <f>IF(Namedrug3="","Drug 3",Namedrug3)</f>
        <v>Drug 3</v>
      </c>
      <c r="K278" s="38" cm="1">
        <f t="array" ref="K278">IF(Include_Drug_Costs="Yes",
K205*INDEX(Cost_Drug_Y1,$I278,$C$4)+
K219*INDEX(Cost_Drug_Y2,$I278,$C$4)+
K233*INDEX(Cost_Drug_Y3,$I278,$C$4)+
K247*INDEX(Cost_Drug_Y4,$I278,$C$4)+
K261*INDEX(Cost_Drug_Y5,$I278,$C$4),0)</f>
        <v>0</v>
      </c>
      <c r="L278" s="38" cm="1">
        <f t="array" ref="L278">IF(Include_Drug_Costs="Yes",
L205*INDEX(Cost_Drug_Y1,$I278,$C$4)+
L219*INDEX(Cost_Drug_Y2,$I278,$C$4)+
L233*INDEX(Cost_Drug_Y3,$I278,$C$4)+
L247*INDEX(Cost_Drug_Y4,$I278,$C$4)+
L261*INDEX(Cost_Drug_Y5,$I278,$C$4),0)</f>
        <v>0</v>
      </c>
      <c r="M278" s="38" cm="1">
        <f t="array" ref="M278">IF(Include_Drug_Costs="Yes",
M205*INDEX(Cost_Drug_Y1,$I278,$C$4)+
M219*INDEX(Cost_Drug_Y2,$I278,$C$4)+
M233*INDEX(Cost_Drug_Y3,$I278,$C$4)+
M247*INDEX(Cost_Drug_Y4,$I278,$C$4)+
M261*INDEX(Cost_Drug_Y5,$I278,$C$4),0)</f>
        <v>0</v>
      </c>
      <c r="N278" s="38" cm="1">
        <f t="array" ref="N278">IF(Include_Drug_Costs="Yes",
N205*INDEX(Cost_Drug_Y1,$I278,$C$4)+
N219*INDEX(Cost_Drug_Y2,$I278,$C$4)+
N233*INDEX(Cost_Drug_Y3,$I278,$C$4)+
N247*INDEX(Cost_Drug_Y4,$I278,$C$4)+
N261*INDEX(Cost_Drug_Y5,$I278,$C$4),0)</f>
        <v>0</v>
      </c>
      <c r="O278" s="38" cm="1">
        <f t="array" ref="O278">IF(Include_Drug_Costs="Yes",
O205*INDEX(Cost_Drug_Y1,$I278,$C$4)+
O219*INDEX(Cost_Drug_Y2,$I278,$C$4)+
O233*INDEX(Cost_Drug_Y3,$I278,$C$4)+
O247*INDEX(Cost_Drug_Y4,$I278,$C$4)+
O261*INDEX(Cost_Drug_Y5,$I278,$C$4),0)</f>
        <v>0</v>
      </c>
      <c r="P278" s="38" cm="1">
        <f t="array" ref="P278">IF(Include_Drug_Costs="Yes",
P205*INDEX(Cost_Drug_Y1,$I278,$C$4)+
P219*INDEX(Cost_Drug_Y2,$I278,$C$4)+
P233*INDEX(Cost_Drug_Y3,$I278,$C$4)+
P247*INDEX(Cost_Drug_Y4,$I278,$C$4)+
P261*INDEX(Cost_Drug_Y5,$I278,$C$4),0)</f>
        <v>0</v>
      </c>
      <c r="Q278" s="33"/>
      <c r="R278" t="str">
        <f>IF(Namedrug3="","Drug 3",Namedrug3)</f>
        <v>Drug 3</v>
      </c>
      <c r="S278" s="38" cm="1">
        <f t="array" ref="S278">IF(Include_Drug_Costs="Yes",S205*INDEX(Cost_Drug_Y1,$I278,$C$4)+S219*INDEX(Cost_Drug_Y2,$I278,$C$4)+S233*INDEX(Cost_Drug_Y3,$I278,$C$4)+S247*INDEX(Cost_Drug_Y4,$I278,$C$4)+S261*INDEX(Cost_Drug_Y5,$I278,$C$4),0)</f>
        <v>0</v>
      </c>
      <c r="T278" s="38" cm="1">
        <f t="array" ref="T278">IF(Include_Drug_Costs="Yes",
T205*INDEX(Cost_Drug_Y1,$I278,$C$4)+
T219*INDEX(Cost_Drug_Y2,$I278,$C$4)+
T233*INDEX(Cost_Drug_Y3,$I278,$C$4)+
T247*INDEX(Cost_Drug_Y4,$I278,$C$4)+
T261*INDEX(Cost_Drug_Y5,$I278,$C$4),0)</f>
        <v>0</v>
      </c>
      <c r="U278" s="38" cm="1">
        <f t="array" ref="U278">IF(Include_Drug_Costs="Yes",
U205*INDEX(Cost_Drug_Y1,$I278,$C$4)+
U219*INDEX(Cost_Drug_Y2,$I278,$C$4)+
U233*INDEX(Cost_Drug_Y3,$I278,$C$4)+
U247*INDEX(Cost_Drug_Y4,$I278,$C$4)+
U261*INDEX(Cost_Drug_Y5,$I278,$C$4),0)</f>
        <v>0</v>
      </c>
      <c r="V278" s="38" cm="1">
        <f t="array" ref="V278">IF(Include_Drug_Costs="Yes",
V205*INDEX(Cost_Drug_Y1,$I278,$C$4)+
V219*INDEX(Cost_Drug_Y2,$I278,$C$4)+
V233*INDEX(Cost_Drug_Y3,$I278,$C$4)+
V247*INDEX(Cost_Drug_Y4,$I278,$C$4)+
V261*INDEX(Cost_Drug_Y5,$I278,$C$4),0)</f>
        <v>0</v>
      </c>
      <c r="W278" s="38" cm="1">
        <f t="array" ref="W278">IF(Include_Drug_Costs="Yes",
W205*INDEX(Cost_Drug_Y1,$I278,$C$4)+
W219*INDEX(Cost_Drug_Y2,$I278,$C$4)+
W233*INDEX(Cost_Drug_Y3,$I278,$C$4)+
W247*INDEX(Cost_Drug_Y4,$I278,$C$4)+
W261*INDEX(Cost_Drug_Y5,$I278,$C$4),0)</f>
        <v>0</v>
      </c>
      <c r="X278" s="38" cm="1">
        <f t="array" ref="X278">IF(Include_Drug_Costs="Yes",
X205*INDEX(Cost_Drug_Y1,$I278,$C$4)+
X219*INDEX(Cost_Drug_Y2,$I278,$C$4)+
X233*INDEX(Cost_Drug_Y3,$I278,$C$4)+
X247*INDEX(Cost_Drug_Y4,$I278,$C$4)+
X261*INDEX(Cost_Drug_Y5,$I278,$C$4),0)</f>
        <v>0</v>
      </c>
      <c r="Y278" s="28"/>
      <c r="Z278" t="str">
        <f>IF(Namedrug3="","Drug 3",Namedrug3)</f>
        <v>Drug 3</v>
      </c>
      <c r="AA278" s="33">
        <f t="shared" si="110"/>
        <v>0</v>
      </c>
      <c r="AB278" s="33">
        <f t="shared" si="110"/>
        <v>0</v>
      </c>
      <c r="AC278" s="33">
        <f t="shared" si="109"/>
        <v>0</v>
      </c>
      <c r="AD278" s="33">
        <f t="shared" si="109"/>
        <v>0</v>
      </c>
      <c r="AE278" s="33">
        <f t="shared" si="109"/>
        <v>0</v>
      </c>
      <c r="AF278" s="33">
        <f>X278-P278</f>
        <v>0</v>
      </c>
    </row>
    <row r="279" spans="6:32" x14ac:dyDescent="0.35">
      <c r="F279" s="133"/>
      <c r="G279" s="133"/>
      <c r="I279">
        <v>6</v>
      </c>
      <c r="J279" t="str">
        <f>IF(Namedrug4="","Drug 4",Namedrug4)</f>
        <v>Drug 4</v>
      </c>
      <c r="K279" s="38" cm="1">
        <f t="array" ref="K279">IF(Include_Drug_Costs="Yes",
K206*INDEX(Cost_Drug_Y1,$I279,$C$4)+
K220*INDEX(Cost_Drug_Y2,$I279,$C$4)+
K234*INDEX(Cost_Drug_Y3,$I279,$C$4)+
K248*INDEX(Cost_Drug_Y4,$I279,$C$4)+
K262*INDEX(Cost_Drug_Y5,$I279,$C$4),0)</f>
        <v>0</v>
      </c>
      <c r="L279" s="38" cm="1">
        <f t="array" ref="L279">IF(Include_Drug_Costs="Yes",
L206*INDEX(Cost_Drug_Y1,$I279,$C$4)+
L220*INDEX(Cost_Drug_Y2,$I279,$C$4)+
L234*INDEX(Cost_Drug_Y3,$I279,$C$4)+
L248*INDEX(Cost_Drug_Y4,$I279,$C$4)+
L262*INDEX(Cost_Drug_Y5,$I279,$C$4),0)</f>
        <v>0</v>
      </c>
      <c r="M279" s="38" cm="1">
        <f t="array" ref="M279">IF(Include_Drug_Costs="Yes",
M206*INDEX(Cost_Drug_Y1,$I279,$C$4)+
M220*INDEX(Cost_Drug_Y2,$I279,$C$4)+
M234*INDEX(Cost_Drug_Y3,$I279,$C$4)+
M248*INDEX(Cost_Drug_Y4,$I279,$C$4)+
M262*INDEX(Cost_Drug_Y5,$I279,$C$4),0)</f>
        <v>0</v>
      </c>
      <c r="N279" s="38" cm="1">
        <f t="array" ref="N279">IF(Include_Drug_Costs="Yes",
N206*INDEX(Cost_Drug_Y1,$I279,$C$4)+
N220*INDEX(Cost_Drug_Y2,$I279,$C$4)+
N234*INDEX(Cost_Drug_Y3,$I279,$C$4)+
N248*INDEX(Cost_Drug_Y4,$I279,$C$4)+
N262*INDEX(Cost_Drug_Y5,$I279,$C$4),0)</f>
        <v>0</v>
      </c>
      <c r="O279" s="38" cm="1">
        <f t="array" ref="O279">IF(Include_Drug_Costs="Yes",
O206*INDEX(Cost_Drug_Y1,$I279,$C$4)+
O220*INDEX(Cost_Drug_Y2,$I279,$C$4)+
O234*INDEX(Cost_Drug_Y3,$I279,$C$4)+
O248*INDEX(Cost_Drug_Y4,$I279,$C$4)+
O262*INDEX(Cost_Drug_Y5,$I279,$C$4),0)</f>
        <v>0</v>
      </c>
      <c r="P279" s="38" cm="1">
        <f t="array" ref="P279">IF(Include_Drug_Costs="Yes",
P206*INDEX(Cost_Drug_Y1,$I279,$C$4)+
P220*INDEX(Cost_Drug_Y2,$I279,$C$4)+
P234*INDEX(Cost_Drug_Y3,$I279,$C$4)+
P248*INDEX(Cost_Drug_Y4,$I279,$C$4)+
P262*INDEX(Cost_Drug_Y5,$I279,$C$4),0)</f>
        <v>0</v>
      </c>
      <c r="Q279" s="33"/>
      <c r="R279" t="str">
        <f>IF(Namedrug4="","Drug 4",Namedrug4)</f>
        <v>Drug 4</v>
      </c>
      <c r="S279" s="38" cm="1">
        <f t="array" ref="S279">IF(Include_Drug_Costs="Yes",S206*INDEX(Cost_Drug_Y1,$I279,$C$4)+S220*INDEX(Cost_Drug_Y2,$I279,$C$4)+S234*INDEX(Cost_Drug_Y3,$I279,$C$4)+S248*INDEX(Cost_Drug_Y4,$I279,$C$4)+S262*INDEX(Cost_Drug_Y5,$I279,$C$4),0)</f>
        <v>0</v>
      </c>
      <c r="T279" s="38" cm="1">
        <f t="array" ref="T279">IF(Include_Drug_Costs="Yes",
T206*INDEX(Cost_Drug_Y1,$I279,$C$4)+
T220*INDEX(Cost_Drug_Y2,$I279,$C$4)+
T234*INDEX(Cost_Drug_Y3,$I279,$C$4)+
T248*INDEX(Cost_Drug_Y4,$I279,$C$4)+
T262*INDEX(Cost_Drug_Y5,$I279,$C$4),0)</f>
        <v>0</v>
      </c>
      <c r="U279" s="38" cm="1">
        <f t="array" ref="U279">IF(Include_Drug_Costs="Yes",
U206*INDEX(Cost_Drug_Y1,$I279,$C$4)+
U220*INDEX(Cost_Drug_Y2,$I279,$C$4)+
U234*INDEX(Cost_Drug_Y3,$I279,$C$4)+
U248*INDEX(Cost_Drug_Y4,$I279,$C$4)+
U262*INDEX(Cost_Drug_Y5,$I279,$C$4),0)</f>
        <v>0</v>
      </c>
      <c r="V279" s="38" cm="1">
        <f t="array" ref="V279">IF(Include_Drug_Costs="Yes",
V206*INDEX(Cost_Drug_Y1,$I279,$C$4)+
V220*INDEX(Cost_Drug_Y2,$I279,$C$4)+
V234*INDEX(Cost_Drug_Y3,$I279,$C$4)+
V248*INDEX(Cost_Drug_Y4,$I279,$C$4)+
V262*INDEX(Cost_Drug_Y5,$I279,$C$4),0)</f>
        <v>0</v>
      </c>
      <c r="W279" s="38" cm="1">
        <f t="array" ref="W279">IF(Include_Drug_Costs="Yes",
W206*INDEX(Cost_Drug_Y1,$I279,$C$4)+
W220*INDEX(Cost_Drug_Y2,$I279,$C$4)+
W234*INDEX(Cost_Drug_Y3,$I279,$C$4)+
W248*INDEX(Cost_Drug_Y4,$I279,$C$4)+
W262*INDEX(Cost_Drug_Y5,$I279,$C$4),0)</f>
        <v>0</v>
      </c>
      <c r="X279" s="38" cm="1">
        <f t="array" ref="X279">IF(Include_Drug_Costs="Yes",
X206*INDEX(Cost_Drug_Y1,$I279,$C$4)+
X220*INDEX(Cost_Drug_Y2,$I279,$C$4)+
X234*INDEX(Cost_Drug_Y3,$I279,$C$4)+
X248*INDEX(Cost_Drug_Y4,$I279,$C$4)+
X262*INDEX(Cost_Drug_Y5,$I279,$C$4),0)</f>
        <v>0</v>
      </c>
      <c r="Y279" s="28"/>
      <c r="Z279" t="str">
        <f>IF(Namedrug4="","Drug 4",Namedrug4)</f>
        <v>Drug 4</v>
      </c>
      <c r="AA279" s="33">
        <f t="shared" si="110"/>
        <v>0</v>
      </c>
      <c r="AB279" s="33">
        <f t="shared" si="110"/>
        <v>0</v>
      </c>
      <c r="AC279" s="33">
        <f t="shared" si="109"/>
        <v>0</v>
      </c>
      <c r="AD279" s="33">
        <f t="shared" si="109"/>
        <v>0</v>
      </c>
      <c r="AE279" s="33">
        <f t="shared" si="109"/>
        <v>0</v>
      </c>
      <c r="AF279" s="33">
        <f t="shared" si="109"/>
        <v>0</v>
      </c>
    </row>
    <row r="280" spans="6:32" x14ac:dyDescent="0.35">
      <c r="F280" s="133"/>
      <c r="G280" s="133"/>
      <c r="I280">
        <v>7</v>
      </c>
      <c r="J280" t="str">
        <f>IF(Namedrug5="","Drug 5",Namedrug5)</f>
        <v>Drug 5</v>
      </c>
      <c r="K280" s="38" cm="1">
        <f t="array" ref="K280">IF(Include_Drug_Costs="Yes",
K207*INDEX(Cost_Drug_Y1,$I280,$C$4)+
K221*INDEX(Cost_Drug_Y2,$I280,$C$4)+
K235*INDEX(Cost_Drug_Y3,$I280,$C$4)+
K249*INDEX(Cost_Drug_Y4,$I280,$C$4)+
K263*INDEX(Cost_Drug_Y5,$I280,$C$4),0)</f>
        <v>0</v>
      </c>
      <c r="L280" s="38" cm="1">
        <f t="array" ref="L280">IF(Include_Drug_Costs="Yes",
L207*INDEX(Cost_Drug_Y1,$I280,$C$4)+
L221*INDEX(Cost_Drug_Y2,$I280,$C$4)+
L235*INDEX(Cost_Drug_Y3,$I280,$C$4)+
L249*INDEX(Cost_Drug_Y4,$I280,$C$4)+
L263*INDEX(Cost_Drug_Y5,$I280,$C$4),0)</f>
        <v>0</v>
      </c>
      <c r="M280" s="38" cm="1">
        <f t="array" ref="M280">IF(Include_Drug_Costs="Yes",
M207*INDEX(Cost_Drug_Y1,$I280,$C$4)+
M221*INDEX(Cost_Drug_Y2,$I280,$C$4)+
M235*INDEX(Cost_Drug_Y3,$I280,$C$4)+
M249*INDEX(Cost_Drug_Y4,$I280,$C$4)+
M263*INDEX(Cost_Drug_Y5,$I280,$C$4),0)</f>
        <v>0</v>
      </c>
      <c r="N280" s="38" cm="1">
        <f t="array" ref="N280">IF(Include_Drug_Costs="Yes",
N207*INDEX(Cost_Drug_Y1,$I280,$C$4)+
N221*INDEX(Cost_Drug_Y2,$I280,$C$4)+
N235*INDEX(Cost_Drug_Y3,$I280,$C$4)+
N249*INDEX(Cost_Drug_Y4,$I280,$C$4)+
N263*INDEX(Cost_Drug_Y5,$I280,$C$4),0)</f>
        <v>0</v>
      </c>
      <c r="O280" s="38" cm="1">
        <f t="array" ref="O280">IF(Include_Drug_Costs="Yes",
O207*INDEX(Cost_Drug_Y1,$I280,$C$4)+
O221*INDEX(Cost_Drug_Y2,$I280,$C$4)+
O235*INDEX(Cost_Drug_Y3,$I280,$C$4)+
O249*INDEX(Cost_Drug_Y4,$I280,$C$4)+
O263*INDEX(Cost_Drug_Y5,$I280,$C$4),0)</f>
        <v>0</v>
      </c>
      <c r="P280" s="38" cm="1">
        <f t="array" ref="P280">IF(Include_Drug_Costs="Yes",
P207*INDEX(Cost_Drug_Y1,$I280,$C$4)+
P221*INDEX(Cost_Drug_Y2,$I280,$C$4)+
P235*INDEX(Cost_Drug_Y3,$I280,$C$4)+
P249*INDEX(Cost_Drug_Y4,$I280,$C$4)+
P263*INDEX(Cost_Drug_Y5,$I280,$C$4),0)</f>
        <v>0</v>
      </c>
      <c r="Q280" s="33"/>
      <c r="R280" t="str">
        <f>IF(Namedrug5="","Drug 5",Namedrug5)</f>
        <v>Drug 5</v>
      </c>
      <c r="S280" s="38" cm="1">
        <f t="array" ref="S280">IF(Include_Drug_Costs="Yes",S207*INDEX(Cost_Drug_Y1,$I280,$C$4)+S221*INDEX(Cost_Drug_Y2,$I280,$C$4)+S235*INDEX(Cost_Drug_Y3,$I280,$C$4)+S249*INDEX(Cost_Drug_Y4,$I280,$C$4)+S263*INDEX(Cost_Drug_Y5,$I280,$C$4),0)</f>
        <v>0</v>
      </c>
      <c r="T280" s="38" cm="1">
        <f t="array" ref="T280">IF(Include_Drug_Costs="Yes",
T207*INDEX(Cost_Drug_Y1,$I280,$C$4)+
T221*INDEX(Cost_Drug_Y2,$I280,$C$4)+
T235*INDEX(Cost_Drug_Y3,$I280,$C$4)+
T249*INDEX(Cost_Drug_Y4,$I280,$C$4)+
T263*INDEX(Cost_Drug_Y5,$I280,$C$4),0)</f>
        <v>0</v>
      </c>
      <c r="U280" s="38" cm="1">
        <f t="array" ref="U280">IF(Include_Drug_Costs="Yes",
U207*INDEX(Cost_Drug_Y1,$I280,$C$4)+
U221*INDEX(Cost_Drug_Y2,$I280,$C$4)+
U235*INDEX(Cost_Drug_Y3,$I280,$C$4)+
U249*INDEX(Cost_Drug_Y4,$I280,$C$4)+
U263*INDEX(Cost_Drug_Y5,$I280,$C$4),0)</f>
        <v>0</v>
      </c>
      <c r="V280" s="38" cm="1">
        <f t="array" ref="V280">IF(Include_Drug_Costs="Yes",
V207*INDEX(Cost_Drug_Y1,$I280,$C$4)+
V221*INDEX(Cost_Drug_Y2,$I280,$C$4)+
V235*INDEX(Cost_Drug_Y3,$I280,$C$4)+
V249*INDEX(Cost_Drug_Y4,$I280,$C$4)+
V263*INDEX(Cost_Drug_Y5,$I280,$C$4),0)</f>
        <v>0</v>
      </c>
      <c r="W280" s="38" cm="1">
        <f t="array" ref="W280">IF(Include_Drug_Costs="Yes",
W207*INDEX(Cost_Drug_Y1,$I280,$C$4)+
W221*INDEX(Cost_Drug_Y2,$I280,$C$4)+
W235*INDEX(Cost_Drug_Y3,$I280,$C$4)+
W249*INDEX(Cost_Drug_Y4,$I280,$C$4)+
W263*INDEX(Cost_Drug_Y5,$I280,$C$4),0)</f>
        <v>0</v>
      </c>
      <c r="X280" s="38" cm="1">
        <f t="array" ref="X280">IF(Include_Drug_Costs="Yes",
X207*INDEX(Cost_Drug_Y1,$I280,$C$4)+
X221*INDEX(Cost_Drug_Y2,$I280,$C$4)+
X235*INDEX(Cost_Drug_Y3,$I280,$C$4)+
X249*INDEX(Cost_Drug_Y4,$I280,$C$4)+
X263*INDEX(Cost_Drug_Y5,$I280,$C$4),0)</f>
        <v>0</v>
      </c>
      <c r="Y280" s="28"/>
      <c r="Z280" t="str">
        <f>IF(Namedrug5="","Drug 5",Namedrug5)</f>
        <v>Drug 5</v>
      </c>
      <c r="AA280" s="33">
        <f t="shared" si="110"/>
        <v>0</v>
      </c>
      <c r="AB280" s="33">
        <f t="shared" si="110"/>
        <v>0</v>
      </c>
      <c r="AC280" s="33">
        <f t="shared" si="109"/>
        <v>0</v>
      </c>
      <c r="AD280" s="33">
        <f t="shared" si="109"/>
        <v>0</v>
      </c>
      <c r="AE280" s="33">
        <f t="shared" si="109"/>
        <v>0</v>
      </c>
      <c r="AF280" s="33">
        <f t="shared" si="109"/>
        <v>0</v>
      </c>
    </row>
    <row r="281" spans="6:32" x14ac:dyDescent="0.35">
      <c r="F281" s="133"/>
      <c r="G281" s="133"/>
      <c r="I281">
        <v>8</v>
      </c>
      <c r="J281" t="str">
        <f>IF(Namedrug6="","Drug 6",Namedrug6)</f>
        <v>Drug 6</v>
      </c>
      <c r="K281" s="38" cm="1">
        <f t="array" ref="K281">IF(Include_Drug_Costs="Yes",
K208*INDEX(Cost_Drug_Y1,$I281,$C$4)+
K222*INDEX(Cost_Drug_Y2,$I281,$C$4)+
K236*INDEX(Cost_Drug_Y3,$I281,$C$4)+
K250*INDEX(Cost_Drug_Y4,$I281,$C$4)+
K264*INDEX(Cost_Drug_Y5,$I281,$C$4),0)</f>
        <v>0</v>
      </c>
      <c r="L281" s="38" cm="1">
        <f t="array" ref="L281">IF(Include_Drug_Costs="Yes",
L208*INDEX(Cost_Drug_Y1,$I281,$C$4)+
L222*INDEX(Cost_Drug_Y2,$I281,$C$4)+
L236*INDEX(Cost_Drug_Y3,$I281,$C$4)+
L250*INDEX(Cost_Drug_Y4,$I281,$C$4)+
L264*INDEX(Cost_Drug_Y5,$I281,$C$4),0)</f>
        <v>0</v>
      </c>
      <c r="M281" s="38" cm="1">
        <f t="array" ref="M281">IF(Include_Drug_Costs="Yes",
M208*INDEX(Cost_Drug_Y1,$I281,$C$4)+
M222*INDEX(Cost_Drug_Y2,$I281,$C$4)+
M236*INDEX(Cost_Drug_Y3,$I281,$C$4)+
M250*INDEX(Cost_Drug_Y4,$I281,$C$4)+
M264*INDEX(Cost_Drug_Y5,$I281,$C$4),0)</f>
        <v>0</v>
      </c>
      <c r="N281" s="38" cm="1">
        <f t="array" ref="N281">IF(Include_Drug_Costs="Yes",
N208*INDEX(Cost_Drug_Y1,$I281,$C$4)+
N222*INDEX(Cost_Drug_Y2,$I281,$C$4)+
N236*INDEX(Cost_Drug_Y3,$I281,$C$4)+
N250*INDEX(Cost_Drug_Y4,$I281,$C$4)+
N264*INDEX(Cost_Drug_Y5,$I281,$C$4),0)</f>
        <v>0</v>
      </c>
      <c r="O281" s="38" cm="1">
        <f t="array" ref="O281">IF(Include_Drug_Costs="Yes",
O208*INDEX(Cost_Drug_Y1,$I281,$C$4)+
O222*INDEX(Cost_Drug_Y2,$I281,$C$4)+
O236*INDEX(Cost_Drug_Y3,$I281,$C$4)+
O250*INDEX(Cost_Drug_Y4,$I281,$C$4)+
O264*INDEX(Cost_Drug_Y5,$I281,$C$4),0)</f>
        <v>0</v>
      </c>
      <c r="P281" s="38" cm="1">
        <f t="array" ref="P281">IF(Include_Drug_Costs="Yes",
P208*INDEX(Cost_Drug_Y1,$I281,$C$4)+
P222*INDEX(Cost_Drug_Y2,$I281,$C$4)+
P236*INDEX(Cost_Drug_Y3,$I281,$C$4)+
P250*INDEX(Cost_Drug_Y4,$I281,$C$4)+
P264*INDEX(Cost_Drug_Y5,$I281,$C$4),0)</f>
        <v>0</v>
      </c>
      <c r="Q281" s="33"/>
      <c r="R281" t="str">
        <f>IF(Namedrug6="","Drug 6",Namedrug6)</f>
        <v>Drug 6</v>
      </c>
      <c r="S281" s="38" cm="1">
        <f t="array" ref="S281">IF(Include_Drug_Costs="Yes",S208*INDEX(Cost_Drug_Y1,$I281,$C$4)+S222*INDEX(Cost_Drug_Y2,$I281,$C$4)+S236*INDEX(Cost_Drug_Y3,$I281,$C$4)+S250*INDEX(Cost_Drug_Y4,$I281,$C$4)+S264*INDEX(Cost_Drug_Y5,$I281,$C$4),0)</f>
        <v>0</v>
      </c>
      <c r="T281" s="38" cm="1">
        <f t="array" ref="T281">IF(Include_Drug_Costs="Yes",
T208*INDEX(Cost_Drug_Y1,$I281,$C$4)+
T222*INDEX(Cost_Drug_Y2,$I281,$C$4)+
T236*INDEX(Cost_Drug_Y3,$I281,$C$4)+
T250*INDEX(Cost_Drug_Y4,$I281,$C$4)+
T264*INDEX(Cost_Drug_Y5,$I281,$C$4),0)</f>
        <v>0</v>
      </c>
      <c r="U281" s="38" cm="1">
        <f t="array" ref="U281">IF(Include_Drug_Costs="Yes",
U208*INDEX(Cost_Drug_Y1,$I281,$C$4)+
U222*INDEX(Cost_Drug_Y2,$I281,$C$4)+
U236*INDEX(Cost_Drug_Y3,$I281,$C$4)+
U250*INDEX(Cost_Drug_Y4,$I281,$C$4)+
U264*INDEX(Cost_Drug_Y5,$I281,$C$4),0)</f>
        <v>0</v>
      </c>
      <c r="V281" s="38" cm="1">
        <f t="array" ref="V281">IF(Include_Drug_Costs="Yes",
V208*INDEX(Cost_Drug_Y1,$I281,$C$4)+
V222*INDEX(Cost_Drug_Y2,$I281,$C$4)+
V236*INDEX(Cost_Drug_Y3,$I281,$C$4)+
V250*INDEX(Cost_Drug_Y4,$I281,$C$4)+
V264*INDEX(Cost_Drug_Y5,$I281,$C$4),0)</f>
        <v>0</v>
      </c>
      <c r="W281" s="38" cm="1">
        <f t="array" ref="W281">IF(Include_Drug_Costs="Yes",
W208*INDEX(Cost_Drug_Y1,$I281,$C$4)+
W222*INDEX(Cost_Drug_Y2,$I281,$C$4)+
W236*INDEX(Cost_Drug_Y3,$I281,$C$4)+
W250*INDEX(Cost_Drug_Y4,$I281,$C$4)+
W264*INDEX(Cost_Drug_Y5,$I281,$C$4),0)</f>
        <v>0</v>
      </c>
      <c r="X281" s="38" cm="1">
        <f t="array" ref="X281">IF(Include_Drug_Costs="Yes",
X208*INDEX(Cost_Drug_Y1,$I281,$C$4)+
X222*INDEX(Cost_Drug_Y2,$I281,$C$4)+
X236*INDEX(Cost_Drug_Y3,$I281,$C$4)+
X250*INDEX(Cost_Drug_Y4,$I281,$C$4)+
X264*INDEX(Cost_Drug_Y5,$I281,$C$4),0)</f>
        <v>0</v>
      </c>
      <c r="Y281" s="28"/>
      <c r="Z281" t="str">
        <f>IF(Namedrug6="","Drug 6",Namedrug6)</f>
        <v>Drug 6</v>
      </c>
      <c r="AA281" s="33">
        <f t="shared" si="110"/>
        <v>0</v>
      </c>
      <c r="AB281" s="33">
        <f t="shared" si="110"/>
        <v>0</v>
      </c>
      <c r="AC281" s="33">
        <f t="shared" si="109"/>
        <v>0</v>
      </c>
      <c r="AD281" s="33">
        <f t="shared" si="109"/>
        <v>0</v>
      </c>
      <c r="AE281" s="33">
        <f t="shared" si="109"/>
        <v>0</v>
      </c>
      <c r="AF281" s="33">
        <f t="shared" si="109"/>
        <v>0</v>
      </c>
    </row>
    <row r="282" spans="6:32" x14ac:dyDescent="0.35">
      <c r="F282" s="133"/>
      <c r="G282" s="133"/>
      <c r="I282">
        <v>9</v>
      </c>
      <c r="J282" t="str">
        <f>IF(Namedrug7="","Drug 7",Namedrug7)</f>
        <v>Drug 7</v>
      </c>
      <c r="K282" s="38" cm="1">
        <f t="array" ref="K282">IF(Include_Drug_Costs="Yes",
K209*INDEX(Cost_Drug_Y1,$I282,$C$4)+
K223*INDEX(Cost_Drug_Y2,$I282,$C$4)+
K237*INDEX(Cost_Drug_Y3,$I282,$C$4)+
K251*INDEX(Cost_Drug_Y4,$I282,$C$4)+
K265*INDEX(Cost_Drug_Y5,$I282,$C$4),0)</f>
        <v>0</v>
      </c>
      <c r="L282" s="38" cm="1">
        <f t="array" ref="L282">IF(Include_Drug_Costs="Yes",
L209*INDEX(Cost_Drug_Y1,$I282,$C$4)+
L223*INDEX(Cost_Drug_Y2,$I282,$C$4)+
L237*INDEX(Cost_Drug_Y3,$I282,$C$4)+
L251*INDEX(Cost_Drug_Y4,$I282,$C$4)+
L265*INDEX(Cost_Drug_Y5,$I282,$C$4),0)</f>
        <v>0</v>
      </c>
      <c r="M282" s="38" cm="1">
        <f t="array" ref="M282">IF(Include_Drug_Costs="Yes",
M209*INDEX(Cost_Drug_Y1,$I282,$C$4)+
M223*INDEX(Cost_Drug_Y2,$I282,$C$4)+
M237*INDEX(Cost_Drug_Y3,$I282,$C$4)+
M251*INDEX(Cost_Drug_Y4,$I282,$C$4)+
M265*INDEX(Cost_Drug_Y5,$I282,$C$4),0)</f>
        <v>0</v>
      </c>
      <c r="N282" s="38" cm="1">
        <f t="array" ref="N282">IF(Include_Drug_Costs="Yes",
N209*INDEX(Cost_Drug_Y1,$I282,$C$4)+
N223*INDEX(Cost_Drug_Y2,$I282,$C$4)+
N237*INDEX(Cost_Drug_Y3,$I282,$C$4)+
N251*INDEX(Cost_Drug_Y4,$I282,$C$4)+
N265*INDEX(Cost_Drug_Y5,$I282,$C$4),0)</f>
        <v>0</v>
      </c>
      <c r="O282" s="38" cm="1">
        <f t="array" ref="O282">IF(Include_Drug_Costs="Yes",
O209*INDEX(Cost_Drug_Y1,$I282,$C$4)+
O223*INDEX(Cost_Drug_Y2,$I282,$C$4)+
O237*INDEX(Cost_Drug_Y3,$I282,$C$4)+
O251*INDEX(Cost_Drug_Y4,$I282,$C$4)+
O265*INDEX(Cost_Drug_Y5,$I282,$C$4),0)</f>
        <v>0</v>
      </c>
      <c r="P282" s="38" cm="1">
        <f t="array" ref="P282">IF(Include_Drug_Costs="Yes",
P209*INDEX(Cost_Drug_Y1,$I282,$C$4)+
P223*INDEX(Cost_Drug_Y2,$I282,$C$4)+
P237*INDEX(Cost_Drug_Y3,$I282,$C$4)+
P251*INDEX(Cost_Drug_Y4,$I282,$C$4)+
P265*INDEX(Cost_Drug_Y5,$I282,$C$4),0)</f>
        <v>0</v>
      </c>
      <c r="Q282" s="33"/>
      <c r="R282" t="str">
        <f>IF(Namedrug7="","Drug 7",Namedrug7)</f>
        <v>Drug 7</v>
      </c>
      <c r="S282" s="38" cm="1">
        <f t="array" ref="S282">IF(Include_Drug_Costs="Yes",S209*INDEX(Cost_Drug_Y1,$I282,$C$4)+S223*INDEX(Cost_Drug_Y2,$I282,$C$4)+S237*INDEX(Cost_Drug_Y3,$I282,$C$4)+S251*INDEX(Cost_Drug_Y4,$I282,$C$4)+S265*INDEX(Cost_Drug_Y5,$I282,$C$4),0)</f>
        <v>0</v>
      </c>
      <c r="T282" s="38" cm="1">
        <f t="array" ref="T282">IF(Include_Drug_Costs="Yes",
T209*INDEX(Cost_Drug_Y1,$I282,$C$4)+
T223*INDEX(Cost_Drug_Y2,$I282,$C$4)+
T237*INDEX(Cost_Drug_Y3,$I282,$C$4)+
T251*INDEX(Cost_Drug_Y4,$I282,$C$4)+
T265*INDEX(Cost_Drug_Y5,$I282,$C$4),0)</f>
        <v>0</v>
      </c>
      <c r="U282" s="38" cm="1">
        <f t="array" ref="U282">IF(Include_Drug_Costs="Yes",
U209*INDEX(Cost_Drug_Y1,$I282,$C$4)+
U223*INDEX(Cost_Drug_Y2,$I282,$C$4)+
U237*INDEX(Cost_Drug_Y3,$I282,$C$4)+
U251*INDEX(Cost_Drug_Y4,$I282,$C$4)+
U265*INDEX(Cost_Drug_Y5,$I282,$C$4),0)</f>
        <v>0</v>
      </c>
      <c r="V282" s="38" cm="1">
        <f t="array" ref="V282">IF(Include_Drug_Costs="Yes",
V209*INDEX(Cost_Drug_Y1,$I282,$C$4)+
V223*INDEX(Cost_Drug_Y2,$I282,$C$4)+
V237*INDEX(Cost_Drug_Y3,$I282,$C$4)+
V251*INDEX(Cost_Drug_Y4,$I282,$C$4)+
V265*INDEX(Cost_Drug_Y5,$I282,$C$4),0)</f>
        <v>0</v>
      </c>
      <c r="W282" s="38" cm="1">
        <f t="array" ref="W282">IF(Include_Drug_Costs="Yes",
W209*INDEX(Cost_Drug_Y1,$I282,$C$4)+
W223*INDEX(Cost_Drug_Y2,$I282,$C$4)+
W237*INDEX(Cost_Drug_Y3,$I282,$C$4)+
W251*INDEX(Cost_Drug_Y4,$I282,$C$4)+
W265*INDEX(Cost_Drug_Y5,$I282,$C$4),0)</f>
        <v>0</v>
      </c>
      <c r="X282" s="38" cm="1">
        <f t="array" ref="X282">IF(Include_Drug_Costs="Yes",
X209*INDEX(Cost_Drug_Y1,$I282,$C$4)+
X223*INDEX(Cost_Drug_Y2,$I282,$C$4)+
X237*INDEX(Cost_Drug_Y3,$I282,$C$4)+
X251*INDEX(Cost_Drug_Y4,$I282,$C$4)+
X265*INDEX(Cost_Drug_Y5,$I282,$C$4),0)</f>
        <v>0</v>
      </c>
      <c r="Y282" s="28"/>
      <c r="Z282" t="str">
        <f>IF(Namedrug7="","Drug 7",Namedrug7)</f>
        <v>Drug 7</v>
      </c>
      <c r="AA282" s="33">
        <f t="shared" si="110"/>
        <v>0</v>
      </c>
      <c r="AB282" s="33">
        <f t="shared" si="110"/>
        <v>0</v>
      </c>
      <c r="AC282" s="33">
        <f t="shared" si="109"/>
        <v>0</v>
      </c>
      <c r="AD282" s="33">
        <f t="shared" si="109"/>
        <v>0</v>
      </c>
      <c r="AE282" s="33">
        <f t="shared" si="109"/>
        <v>0</v>
      </c>
      <c r="AF282" s="33">
        <f t="shared" si="109"/>
        <v>0</v>
      </c>
    </row>
    <row r="283" spans="6:32" x14ac:dyDescent="0.35">
      <c r="F283" s="133"/>
      <c r="G283" s="133"/>
      <c r="I283">
        <v>10</v>
      </c>
      <c r="J283" t="str">
        <f>IF(Namedrug8="","Drug 8",Namedrug8)</f>
        <v>Drug 8</v>
      </c>
      <c r="K283" s="38" cm="1">
        <f t="array" ref="K283">IF(Include_Drug_Costs="Yes",
K210*INDEX(Cost_Drug_Y1,$I283,$C$4)+
K224*INDEX(Cost_Drug_Y2,$I283,$C$4)+
K238*INDEX(Cost_Drug_Y3,$I283,$C$4)+
K252*INDEX(Cost_Drug_Y4,$I283,$C$4)+
K266*INDEX(Cost_Drug_Y5,$I283,$C$4),0)</f>
        <v>0</v>
      </c>
      <c r="L283" s="38" cm="1">
        <f t="array" ref="L283">IF(Include_Drug_Costs="Yes",
L210*INDEX(Cost_Drug_Y1,$I283,$C$4)+
L224*INDEX(Cost_Drug_Y2,$I283,$C$4)+
L238*INDEX(Cost_Drug_Y3,$I283,$C$4)+
L252*INDEX(Cost_Drug_Y4,$I283,$C$4)+
L266*INDEX(Cost_Drug_Y5,$I283,$C$4),0)</f>
        <v>0</v>
      </c>
      <c r="M283" s="38" cm="1">
        <f t="array" ref="M283">IF(Include_Drug_Costs="Yes",
M210*INDEX(Cost_Drug_Y1,$I283,$C$4)+
M224*INDEX(Cost_Drug_Y2,$I283,$C$4)+
M238*INDEX(Cost_Drug_Y3,$I283,$C$4)+
M252*INDEX(Cost_Drug_Y4,$I283,$C$4)+
M266*INDEX(Cost_Drug_Y5,$I283,$C$4),0)</f>
        <v>0</v>
      </c>
      <c r="N283" s="38" cm="1">
        <f t="array" ref="N283">IF(Include_Drug_Costs="Yes",
N210*INDEX(Cost_Drug_Y1,$I283,$C$4)+
N224*INDEX(Cost_Drug_Y2,$I283,$C$4)+
N238*INDEX(Cost_Drug_Y3,$I283,$C$4)+
N252*INDEX(Cost_Drug_Y4,$I283,$C$4)+
N266*INDEX(Cost_Drug_Y5,$I283,$C$4),0)</f>
        <v>0</v>
      </c>
      <c r="O283" s="38" cm="1">
        <f t="array" ref="O283">IF(Include_Drug_Costs="Yes",
O210*INDEX(Cost_Drug_Y1,$I283,$C$4)+
O224*INDEX(Cost_Drug_Y2,$I283,$C$4)+
O238*INDEX(Cost_Drug_Y3,$I283,$C$4)+
O252*INDEX(Cost_Drug_Y4,$I283,$C$4)+
O266*INDEX(Cost_Drug_Y5,$I283,$C$4),0)</f>
        <v>0</v>
      </c>
      <c r="P283" s="38" cm="1">
        <f t="array" ref="P283">IF(Include_Drug_Costs="Yes",
P210*INDEX(Cost_Drug_Y1,$I283,$C$4)+
P224*INDEX(Cost_Drug_Y2,$I283,$C$4)+
P238*INDEX(Cost_Drug_Y3,$I283,$C$4)+
P252*INDEX(Cost_Drug_Y4,$I283,$C$4)+
P266*INDEX(Cost_Drug_Y5,$I283,$C$4),0)</f>
        <v>0</v>
      </c>
      <c r="Q283" s="33"/>
      <c r="R283" t="str">
        <f>IF(Namedrug8="","Drug 8",Namedrug8)</f>
        <v>Drug 8</v>
      </c>
      <c r="S283" s="38" cm="1">
        <f t="array" ref="S283">IF(Include_Drug_Costs="Yes",S210*INDEX(Cost_Drug_Y1,$I283,$C$4)+S224*INDEX(Cost_Drug_Y2,$I283,$C$4)+S238*INDEX(Cost_Drug_Y3,$I283,$C$4)+S252*INDEX(Cost_Drug_Y4,$I283,$C$4)+S266*INDEX(Cost_Drug_Y5,$I283,$C$4),0)</f>
        <v>0</v>
      </c>
      <c r="T283" s="38" cm="1">
        <f t="array" ref="T283">IF(Include_Drug_Costs="Yes",
T210*INDEX(Cost_Drug_Y1,$I283,$C$4)+
T224*INDEX(Cost_Drug_Y2,$I283,$C$4)+
T238*INDEX(Cost_Drug_Y3,$I283,$C$4)+
T252*INDEX(Cost_Drug_Y4,$I283,$C$4)+
T266*INDEX(Cost_Drug_Y5,$I283,$C$4),0)</f>
        <v>0</v>
      </c>
      <c r="U283" s="38" cm="1">
        <f t="array" ref="U283">IF(Include_Drug_Costs="Yes",
U210*INDEX(Cost_Drug_Y1,$I283,$C$4)+
U224*INDEX(Cost_Drug_Y2,$I283,$C$4)+
U238*INDEX(Cost_Drug_Y3,$I283,$C$4)+
U252*INDEX(Cost_Drug_Y4,$I283,$C$4)+
U266*INDEX(Cost_Drug_Y5,$I283,$C$4),0)</f>
        <v>0</v>
      </c>
      <c r="V283" s="38" cm="1">
        <f t="array" ref="V283">IF(Include_Drug_Costs="Yes",
V210*INDEX(Cost_Drug_Y1,$I283,$C$4)+
V224*INDEX(Cost_Drug_Y2,$I283,$C$4)+
V238*INDEX(Cost_Drug_Y3,$I283,$C$4)+
V252*INDEX(Cost_Drug_Y4,$I283,$C$4)+
V266*INDEX(Cost_Drug_Y5,$I283,$C$4),0)</f>
        <v>0</v>
      </c>
      <c r="W283" s="38" cm="1">
        <f t="array" ref="W283">IF(Include_Drug_Costs="Yes",
W210*INDEX(Cost_Drug_Y1,$I283,$C$4)+
W224*INDEX(Cost_Drug_Y2,$I283,$C$4)+
W238*INDEX(Cost_Drug_Y3,$I283,$C$4)+
W252*INDEX(Cost_Drug_Y4,$I283,$C$4)+
W266*INDEX(Cost_Drug_Y5,$I283,$C$4),0)</f>
        <v>0</v>
      </c>
      <c r="X283" s="38" cm="1">
        <f t="array" ref="X283">IF(Include_Drug_Costs="Yes",
X210*INDEX(Cost_Drug_Y1,$I283,$C$4)+
X224*INDEX(Cost_Drug_Y2,$I283,$C$4)+
X238*INDEX(Cost_Drug_Y3,$I283,$C$4)+
X252*INDEX(Cost_Drug_Y4,$I283,$C$4)+
X266*INDEX(Cost_Drug_Y5,$I283,$C$4),0)</f>
        <v>0</v>
      </c>
      <c r="Y283" s="28"/>
      <c r="Z283" t="str">
        <f>IF(Namedrug8="","Drug 8",Namedrug8)</f>
        <v>Drug 8</v>
      </c>
      <c r="AA283" s="33">
        <f t="shared" si="110"/>
        <v>0</v>
      </c>
      <c r="AB283" s="33">
        <f t="shared" si="110"/>
        <v>0</v>
      </c>
      <c r="AC283" s="33">
        <f t="shared" si="109"/>
        <v>0</v>
      </c>
      <c r="AD283" s="33">
        <f t="shared" si="109"/>
        <v>0</v>
      </c>
      <c r="AE283" s="33">
        <f t="shared" si="109"/>
        <v>0</v>
      </c>
      <c r="AF283" s="33">
        <f t="shared" si="109"/>
        <v>0</v>
      </c>
    </row>
    <row r="284" spans="6:32" x14ac:dyDescent="0.35">
      <c r="F284" s="133"/>
      <c r="G284" s="133"/>
      <c r="I284">
        <v>11</v>
      </c>
      <c r="J284" t="str">
        <f>IF(Namedrug9="","Drug 9",Namedrug9)</f>
        <v>Drug 9</v>
      </c>
      <c r="K284" s="38" cm="1">
        <f t="array" ref="K284">IF(Include_Drug_Costs="Yes",
K211*INDEX(Cost_Drug_Y1,$I284,$C$4)+
K225*INDEX(Cost_Drug_Y2,$I284,$C$4)+
K239*INDEX(Cost_Drug_Y3,$I284,$C$4)+
K253*INDEX(Cost_Drug_Y4,$I284,$C$4)+
K267*INDEX(Cost_Drug_Y5,$I284,$C$4),0)</f>
        <v>0</v>
      </c>
      <c r="L284" s="38" cm="1">
        <f t="array" ref="L284">IF(Include_Drug_Costs="Yes",
L211*INDEX(Cost_Drug_Y1,$I284,$C$4)+
L225*INDEX(Cost_Drug_Y2,$I284,$C$4)+
L239*INDEX(Cost_Drug_Y3,$I284,$C$4)+
L253*INDEX(Cost_Drug_Y4,$I284,$C$4)+
L267*INDEX(Cost_Drug_Y5,$I284,$C$4),0)</f>
        <v>0</v>
      </c>
      <c r="M284" s="38" cm="1">
        <f t="array" ref="M284">IF(Include_Drug_Costs="Yes",
M211*INDEX(Cost_Drug_Y1,$I284,$C$4)+
M225*INDEX(Cost_Drug_Y2,$I284,$C$4)+
M239*INDEX(Cost_Drug_Y3,$I284,$C$4)+
M253*INDEX(Cost_Drug_Y4,$I284,$C$4)+
M267*INDEX(Cost_Drug_Y5,$I284,$C$4),0)</f>
        <v>0</v>
      </c>
      <c r="N284" s="38" cm="1">
        <f t="array" ref="N284">IF(Include_Drug_Costs="Yes",
N211*INDEX(Cost_Drug_Y1,$I284,$C$4)+
N225*INDEX(Cost_Drug_Y2,$I284,$C$4)+
N239*INDEX(Cost_Drug_Y3,$I284,$C$4)+
N253*INDEX(Cost_Drug_Y4,$I284,$C$4)+
N267*INDEX(Cost_Drug_Y5,$I284,$C$4),0)</f>
        <v>0</v>
      </c>
      <c r="O284" s="38" cm="1">
        <f t="array" ref="O284">IF(Include_Drug_Costs="Yes",
O211*INDEX(Cost_Drug_Y1,$I284,$C$4)+
O225*INDEX(Cost_Drug_Y2,$I284,$C$4)+
O239*INDEX(Cost_Drug_Y3,$I284,$C$4)+
O253*INDEX(Cost_Drug_Y4,$I284,$C$4)+
O267*INDEX(Cost_Drug_Y5,$I284,$C$4),0)</f>
        <v>0</v>
      </c>
      <c r="P284" s="38" cm="1">
        <f t="array" ref="P284">IF(Include_Drug_Costs="Yes",
P211*INDEX(Cost_Drug_Y1,$I284,$C$4)+
P225*INDEX(Cost_Drug_Y2,$I284,$C$4)+
P239*INDEX(Cost_Drug_Y3,$I284,$C$4)+
P253*INDEX(Cost_Drug_Y4,$I284,$C$4)+
P267*INDEX(Cost_Drug_Y5,$I284,$C$4),0)</f>
        <v>0</v>
      </c>
      <c r="Q284" s="33"/>
      <c r="R284" t="str">
        <f>IF(Namedrug9="","Drug 9",Namedrug9)</f>
        <v>Drug 9</v>
      </c>
      <c r="S284" s="38" cm="1">
        <f t="array" ref="S284">IF(Include_Drug_Costs="Yes",S211*INDEX(Cost_Drug_Y1,$I284,$C$4)+S225*INDEX(Cost_Drug_Y2,$I284,$C$4)+S239*INDEX(Cost_Drug_Y3,$I284,$C$4)+S253*INDEX(Cost_Drug_Y4,$I284,$C$4)+S267*INDEX(Cost_Drug_Y5,$I284,$C$4),0)</f>
        <v>0</v>
      </c>
      <c r="T284" s="38" cm="1">
        <f t="array" ref="T284">IF(Include_Drug_Costs="Yes",
T211*INDEX(Cost_Drug_Y1,$I284,$C$4)+
T225*INDEX(Cost_Drug_Y2,$I284,$C$4)+
T239*INDEX(Cost_Drug_Y3,$I284,$C$4)+
T253*INDEX(Cost_Drug_Y4,$I284,$C$4)+
T267*INDEX(Cost_Drug_Y5,$I284,$C$4),0)</f>
        <v>0</v>
      </c>
      <c r="U284" s="38" cm="1">
        <f t="array" ref="U284">IF(Include_Drug_Costs="Yes",
U211*INDEX(Cost_Drug_Y1,$I284,$C$4)+
U225*INDEX(Cost_Drug_Y2,$I284,$C$4)+
U239*INDEX(Cost_Drug_Y3,$I284,$C$4)+
U253*INDEX(Cost_Drug_Y4,$I284,$C$4)+
U267*INDEX(Cost_Drug_Y5,$I284,$C$4),0)</f>
        <v>0</v>
      </c>
      <c r="V284" s="38" cm="1">
        <f t="array" ref="V284">IF(Include_Drug_Costs="Yes",
V211*INDEX(Cost_Drug_Y1,$I284,$C$4)+
V225*INDEX(Cost_Drug_Y2,$I284,$C$4)+
V239*INDEX(Cost_Drug_Y3,$I284,$C$4)+
V253*INDEX(Cost_Drug_Y4,$I284,$C$4)+
V267*INDEX(Cost_Drug_Y5,$I284,$C$4),0)</f>
        <v>0</v>
      </c>
      <c r="W284" s="38" cm="1">
        <f t="array" ref="W284">IF(Include_Drug_Costs="Yes",
W211*INDEX(Cost_Drug_Y1,$I284,$C$4)+
W225*INDEX(Cost_Drug_Y2,$I284,$C$4)+
W239*INDEX(Cost_Drug_Y3,$I284,$C$4)+
W253*INDEX(Cost_Drug_Y4,$I284,$C$4)+
W267*INDEX(Cost_Drug_Y5,$I284,$C$4),0)</f>
        <v>0</v>
      </c>
      <c r="X284" s="38" cm="1">
        <f t="array" ref="X284">IF(Include_Drug_Costs="Yes",
X211*INDEX(Cost_Drug_Y1,$I284,$C$4)+
X225*INDEX(Cost_Drug_Y2,$I284,$C$4)+
X239*INDEX(Cost_Drug_Y3,$I284,$C$4)+
X253*INDEX(Cost_Drug_Y4,$I284,$C$4)+
X267*INDEX(Cost_Drug_Y5,$I284,$C$4),0)</f>
        <v>0</v>
      </c>
      <c r="Y284" s="3"/>
      <c r="Z284" t="str">
        <f>IF(Namedrug9="","Drug 9",Namedrug9)</f>
        <v>Drug 9</v>
      </c>
      <c r="AA284" s="33">
        <f t="shared" si="110"/>
        <v>0</v>
      </c>
      <c r="AB284" s="33">
        <f t="shared" si="110"/>
        <v>0</v>
      </c>
      <c r="AC284" s="33">
        <f t="shared" si="109"/>
        <v>0</v>
      </c>
      <c r="AD284" s="33">
        <f t="shared" si="109"/>
        <v>0</v>
      </c>
      <c r="AE284" s="33">
        <f t="shared" si="109"/>
        <v>0</v>
      </c>
      <c r="AF284" s="33">
        <f t="shared" si="109"/>
        <v>0</v>
      </c>
    </row>
    <row r="285" spans="6:32" x14ac:dyDescent="0.35">
      <c r="F285" s="133"/>
      <c r="G285" s="133"/>
      <c r="I285">
        <v>12</v>
      </c>
      <c r="J285" t="str">
        <f>IF(Namedrug10="","Drug 10",Namedrug10)</f>
        <v>Drug 10</v>
      </c>
      <c r="K285" s="38" cm="1">
        <f t="array" ref="K285">IF(Include_Drug_Costs="Yes",
K212*INDEX(Cost_Drug_Y1,$I285,$C$4)+
K226*INDEX(Cost_Drug_Y2,$I285,$C$4)+
K240*INDEX(Cost_Drug_Y3,$I285,$C$4)+
K254*INDEX(Cost_Drug_Y4,$I285,$C$4)+
K268*INDEX(Cost_Drug_Y5,$I285,$C$4),0)</f>
        <v>0</v>
      </c>
      <c r="L285" s="38" cm="1">
        <f t="array" ref="L285">IF(Include_Drug_Costs="Yes",
L212*INDEX(Cost_Drug_Y1,$I285,$C$4)+
L226*INDEX(Cost_Drug_Y2,$I285,$C$4)+
L240*INDEX(Cost_Drug_Y3,$I285,$C$4)+
L254*INDEX(Cost_Drug_Y4,$I285,$C$4)+
L268*INDEX(Cost_Drug_Y5,$I285,$C$4),0)</f>
        <v>0</v>
      </c>
      <c r="M285" s="38" cm="1">
        <f t="array" ref="M285">IF(Include_Drug_Costs="Yes",
M212*INDEX(Cost_Drug_Y1,$I285,$C$4)+
M226*INDEX(Cost_Drug_Y2,$I285,$C$4)+
M240*INDEX(Cost_Drug_Y3,$I285,$C$4)+
M254*INDEX(Cost_Drug_Y4,$I285,$C$4)+
M268*INDEX(Cost_Drug_Y5,$I285,$C$4),0)</f>
        <v>0</v>
      </c>
      <c r="N285" s="38" cm="1">
        <f t="array" ref="N285">IF(Include_Drug_Costs="Yes",
N212*INDEX(Cost_Drug_Y1,$I285,$C$4)+
N226*INDEX(Cost_Drug_Y2,$I285,$C$4)+
N240*INDEX(Cost_Drug_Y3,$I285,$C$4)+
N254*INDEX(Cost_Drug_Y4,$I285,$C$4)+
N268*INDEX(Cost_Drug_Y5,$I285,$C$4),0)</f>
        <v>0</v>
      </c>
      <c r="O285" s="38" cm="1">
        <f t="array" ref="O285">IF(Include_Drug_Costs="Yes",
O212*INDEX(Cost_Drug_Y1,$I285,$C$4)+
O226*INDEX(Cost_Drug_Y2,$I285,$C$4)+
O240*INDEX(Cost_Drug_Y3,$I285,$C$4)+
O254*INDEX(Cost_Drug_Y4,$I285,$C$4)+
O268*INDEX(Cost_Drug_Y5,$I285,$C$4),0)</f>
        <v>0</v>
      </c>
      <c r="P285" s="38" cm="1">
        <f t="array" ref="P285">IF(Include_Drug_Costs="Yes",
P212*INDEX(Cost_Drug_Y1,$I285,$C$4)+
P226*INDEX(Cost_Drug_Y2,$I285,$C$4)+
P240*INDEX(Cost_Drug_Y3,$I285,$C$4)+
P254*INDEX(Cost_Drug_Y4,$I285,$C$4)+
P268*INDEX(Cost_Drug_Y5,$I285,$C$4),0)</f>
        <v>0</v>
      </c>
      <c r="Q285" s="33"/>
      <c r="R285" t="str">
        <f>IF(Namedrug10="","Drug 10",Namedrug10)</f>
        <v>Drug 10</v>
      </c>
      <c r="S285" s="38" cm="1">
        <f t="array" ref="S285">IF(Include_Drug_Costs="Yes",S212*INDEX(Cost_Drug_Y1,$I285,$C$4)+S226*INDEX(Cost_Drug_Y2,$I285,$C$4)+S240*INDEX(Cost_Drug_Y3,$I285,$C$4)+S254*INDEX(Cost_Drug_Y4,$I285,$C$4)+S268*INDEX(Cost_Drug_Y5,$I285,$C$4),0)</f>
        <v>0</v>
      </c>
      <c r="T285" s="38" cm="1">
        <f t="array" ref="T285">IF(Include_Drug_Costs="Yes",
T212*INDEX(Cost_Drug_Y1,$I285,$C$4)+
T226*INDEX(Cost_Drug_Y2,$I285,$C$4)+
T240*INDEX(Cost_Drug_Y3,$I285,$C$4)+
T254*INDEX(Cost_Drug_Y4,$I285,$C$4)+
T268*INDEX(Cost_Drug_Y5,$I285,$C$4),0)</f>
        <v>0</v>
      </c>
      <c r="U285" s="38" cm="1">
        <f t="array" ref="U285">IF(Include_Drug_Costs="Yes",
U212*INDEX(Cost_Drug_Y1,$I285,$C$4)+
U226*INDEX(Cost_Drug_Y2,$I285,$C$4)+
U240*INDEX(Cost_Drug_Y3,$I285,$C$4)+
U254*INDEX(Cost_Drug_Y4,$I285,$C$4)+
U268*INDEX(Cost_Drug_Y5,$I285,$C$4),0)</f>
        <v>0</v>
      </c>
      <c r="V285" s="38" cm="1">
        <f t="array" ref="V285">IF(Include_Drug_Costs="Yes",
V212*INDEX(Cost_Drug_Y1,$I285,$C$4)+
V226*INDEX(Cost_Drug_Y2,$I285,$C$4)+
V240*INDEX(Cost_Drug_Y3,$I285,$C$4)+
V254*INDEX(Cost_Drug_Y4,$I285,$C$4)+
V268*INDEX(Cost_Drug_Y5,$I285,$C$4),0)</f>
        <v>0</v>
      </c>
      <c r="W285" s="38" cm="1">
        <f t="array" ref="W285">IF(Include_Drug_Costs="Yes",
W212*INDEX(Cost_Drug_Y1,$I285,$C$4)+
W226*INDEX(Cost_Drug_Y2,$I285,$C$4)+
W240*INDEX(Cost_Drug_Y3,$I285,$C$4)+
W254*INDEX(Cost_Drug_Y4,$I285,$C$4)+
W268*INDEX(Cost_Drug_Y5,$I285,$C$4),0)</f>
        <v>0</v>
      </c>
      <c r="X285" s="38" cm="1">
        <f t="array" ref="X285">IF(Include_Drug_Costs="Yes",
X212*INDEX(Cost_Drug_Y1,$I285,$C$4)+
X226*INDEX(Cost_Drug_Y2,$I285,$C$4)+
X240*INDEX(Cost_Drug_Y3,$I285,$C$4)+
X254*INDEX(Cost_Drug_Y4,$I285,$C$4)+
X268*INDEX(Cost_Drug_Y5,$I285,$C$4),0)</f>
        <v>0</v>
      </c>
      <c r="Y285" s="28"/>
      <c r="Z285" t="str">
        <f>IF(Namedrug10="","Drug 10",Namedrug10)</f>
        <v>Drug 10</v>
      </c>
      <c r="AA285" s="33">
        <f t="shared" si="110"/>
        <v>0</v>
      </c>
      <c r="AB285" s="33">
        <f t="shared" si="110"/>
        <v>0</v>
      </c>
      <c r="AC285" s="33">
        <f t="shared" si="109"/>
        <v>0</v>
      </c>
      <c r="AD285" s="33">
        <f t="shared" si="109"/>
        <v>0</v>
      </c>
      <c r="AE285" s="33">
        <f t="shared" si="109"/>
        <v>0</v>
      </c>
      <c r="AF285" s="33">
        <f t="shared" si="109"/>
        <v>0</v>
      </c>
    </row>
    <row r="286" spans="6:32" x14ac:dyDescent="0.35">
      <c r="J286" s="1" t="s">
        <v>74</v>
      </c>
      <c r="K286" s="39">
        <f t="shared" ref="K286:P286" si="111">SUM(K274:K285)</f>
        <v>0</v>
      </c>
      <c r="L286" s="39">
        <f t="shared" si="111"/>
        <v>0</v>
      </c>
      <c r="M286" s="39">
        <f t="shared" si="111"/>
        <v>0</v>
      </c>
      <c r="N286" s="39">
        <f t="shared" si="111"/>
        <v>0</v>
      </c>
      <c r="O286" s="39">
        <f t="shared" si="111"/>
        <v>0</v>
      </c>
      <c r="P286" s="39">
        <f t="shared" si="111"/>
        <v>0</v>
      </c>
      <c r="Q286" s="39"/>
      <c r="R286" s="1" t="s">
        <v>74</v>
      </c>
      <c r="S286" s="39">
        <f>SUM(S274:S285)</f>
        <v>0</v>
      </c>
      <c r="T286" s="39">
        <f t="shared" ref="T286:X286" si="112">SUM(T274:T285)</f>
        <v>0</v>
      </c>
      <c r="U286" s="39">
        <f t="shared" si="112"/>
        <v>0</v>
      </c>
      <c r="V286" s="39">
        <f t="shared" si="112"/>
        <v>0</v>
      </c>
      <c r="W286" s="39">
        <f t="shared" si="112"/>
        <v>0</v>
      </c>
      <c r="X286" s="39">
        <f t="shared" si="112"/>
        <v>0</v>
      </c>
      <c r="Y286" s="39"/>
      <c r="Z286" s="1" t="s">
        <v>74</v>
      </c>
      <c r="AA286" s="39">
        <f>SUM(AA274:AA285)</f>
        <v>0</v>
      </c>
      <c r="AB286" s="39">
        <f t="shared" ref="AB286:AE286" si="113">SUM(AB274:AB285)</f>
        <v>0</v>
      </c>
      <c r="AC286" s="39">
        <f t="shared" si="113"/>
        <v>0</v>
      </c>
      <c r="AD286" s="39">
        <f t="shared" si="113"/>
        <v>0</v>
      </c>
      <c r="AE286" s="39">
        <f t="shared" si="113"/>
        <v>0</v>
      </c>
      <c r="AF286" s="39">
        <f>SUM(AF274:AF285)</f>
        <v>0</v>
      </c>
    </row>
    <row r="287" spans="6:32" x14ac:dyDescent="0.35">
      <c r="J287" s="1"/>
      <c r="M287" s="39"/>
      <c r="N287" s="39"/>
      <c r="O287" s="39"/>
      <c r="P287" s="39"/>
      <c r="Q287" s="39"/>
      <c r="R287" s="1"/>
      <c r="S287" s="39"/>
      <c r="T287" s="39"/>
      <c r="U287" s="39"/>
      <c r="V287" s="39"/>
      <c r="W287" s="39"/>
      <c r="X287" s="39"/>
      <c r="Y287" s="39"/>
      <c r="Z287" s="1"/>
      <c r="AA287" s="39"/>
      <c r="AB287" s="39"/>
      <c r="AC287" s="39"/>
      <c r="AD287" s="39"/>
      <c r="AE287" s="39"/>
      <c r="AF287" s="39"/>
    </row>
    <row r="288" spans="6:32" x14ac:dyDescent="0.35">
      <c r="K288" s="1" t="s">
        <v>265</v>
      </c>
      <c r="L288" s="1"/>
      <c r="M288" s="1"/>
      <c r="N288" s="1"/>
      <c r="O288" s="1"/>
      <c r="P288" s="1"/>
      <c r="Q288" s="1"/>
      <c r="R288" s="1"/>
      <c r="S288" s="1" t="s">
        <v>265</v>
      </c>
      <c r="T288" s="1"/>
      <c r="U288" s="1"/>
      <c r="V288" s="1"/>
      <c r="W288" s="1"/>
      <c r="X288" s="1"/>
      <c r="Y288" s="1"/>
      <c r="Z288" s="1"/>
      <c r="AA288" s="1" t="s">
        <v>265</v>
      </c>
      <c r="AB288" s="1"/>
      <c r="AC288" s="1"/>
      <c r="AD288" s="1"/>
      <c r="AE288" s="1"/>
      <c r="AF288" s="1"/>
    </row>
    <row r="289" spans="6:32" x14ac:dyDescent="0.35">
      <c r="K289" s="1" t="s">
        <v>105</v>
      </c>
      <c r="L289" s="1" t="s">
        <v>106</v>
      </c>
      <c r="M289" s="1" t="s">
        <v>107</v>
      </c>
      <c r="N289" s="1" t="s">
        <v>108</v>
      </c>
      <c r="O289" s="1" t="s">
        <v>109</v>
      </c>
      <c r="P289" s="1" t="s">
        <v>110</v>
      </c>
      <c r="Q289" s="1"/>
      <c r="R289" s="1"/>
      <c r="S289" s="1" t="s">
        <v>105</v>
      </c>
      <c r="T289" s="1" t="s">
        <v>106</v>
      </c>
      <c r="U289" s="1" t="s">
        <v>107</v>
      </c>
      <c r="V289" s="1" t="s">
        <v>108</v>
      </c>
      <c r="W289" s="1" t="s">
        <v>109</v>
      </c>
      <c r="X289" s="1" t="s">
        <v>110</v>
      </c>
      <c r="Y289" s="1"/>
      <c r="Z289" s="1"/>
      <c r="AA289" s="1" t="s">
        <v>105</v>
      </c>
      <c r="AB289" s="1" t="s">
        <v>106</v>
      </c>
      <c r="AC289" s="1" t="s">
        <v>107</v>
      </c>
      <c r="AD289" s="1" t="s">
        <v>108</v>
      </c>
      <c r="AE289" s="1" t="s">
        <v>109</v>
      </c>
      <c r="AF289" s="1" t="s">
        <v>110</v>
      </c>
    </row>
    <row r="290" spans="6:32" ht="15" customHeight="1" x14ac:dyDescent="0.35">
      <c r="F290" s="133"/>
      <c r="G290" s="133"/>
      <c r="I290">
        <v>1</v>
      </c>
      <c r="J290" t="str">
        <f>IF(Name_DUR="","Drug Under Review",Name_DUR)</f>
        <v>Drug Under Review</v>
      </c>
      <c r="K290" s="33" cm="1">
        <f t="array" ref="K290">IF(Include_Sub_Costs="Yes",
K186*INDEX(Cost_Sub_Therapy_Y1,$I290,$C$4),0)</f>
        <v>0</v>
      </c>
      <c r="L290" s="33" cm="1">
        <f t="array" ref="L290">IF(Include_Sub_Costs="Yes",
L201*INDEX(Cost_Sub_Therapy_Y1,$I290,$C$4)+
L215*INDEX(Cost_Sub_Therapy_Y2,$I290,$C$4)+
L229*INDEX(Cost_Sub_Therapy_Y3,$I290,$C$4)+
L243*INDEX(Cost_Sub_Therapy_Y4,$I290,$C$4)+
L257*INDEX(Cost_Sub_Therapy_Y5,$I290,$C$4),0)</f>
        <v>0</v>
      </c>
      <c r="M290" s="33" cm="1">
        <f t="array" ref="M290">IF(Include_Sub_Costs="Yes",
M201*INDEX(Cost_Sub_Therapy_Y1,$I290,$C$4)+
M215*INDEX(Cost_Sub_Therapy_Y2,$I290,$C$4)+
M229*INDEX(Cost_Sub_Therapy_Y3,$I290,$C$4)+
M243*INDEX(Cost_Sub_Therapy_Y4,$I290,$C$4)+
M257*INDEX(Cost_Sub_Therapy_Y5,$I290,$C$4),0)</f>
        <v>0</v>
      </c>
      <c r="N290" s="33" cm="1">
        <f t="array" ref="N290">IF(Include_Sub_Costs="Yes",
N201*INDEX(Cost_Sub_Therapy_Y1,$I290,$C$4)+
N215*INDEX(Cost_Sub_Therapy_Y2,$I290,$C$4)+
N229*INDEX(Cost_Sub_Therapy_Y3,$I290,$C$4)+
N243*INDEX(Cost_Sub_Therapy_Y4,$I290,$C$4)+
N257*INDEX(Cost_Sub_Therapy_Y5,$I290,$C$4),0)</f>
        <v>0</v>
      </c>
      <c r="O290" s="33" cm="1">
        <f t="array" ref="O290">IF(Include_Sub_Costs="Yes",
O201*INDEX(Cost_Sub_Therapy_Y1,$I290,$C$4)+
O215*INDEX(Cost_Sub_Therapy_Y2,$I290,$C$4)+
O229*INDEX(Cost_Sub_Therapy_Y3,$I290,$C$4)+
O243*INDEX(Cost_Sub_Therapy_Y4,$I290,$C$4)+
O257*INDEX(Cost_Sub_Therapy_Y5,$I290,$C$4),0)</f>
        <v>0</v>
      </c>
      <c r="P290" s="33" cm="1">
        <f t="array" ref="P290">IF(Include_Sub_Costs="Yes",
P201*INDEX(Cost_Sub_Therapy_Y1,$I290,$C$4)+
P215*INDEX(Cost_Sub_Therapy_Y2,$I290,$C$4)+
P229*INDEX(Cost_Sub_Therapy_Y3,$I290,$C$4)+
P243*INDEX(Cost_Sub_Therapy_Y4,$I290,$C$4)+
P257*INDEX(Cost_Sub_Therapy_Y5,$I290,$C$4),0)</f>
        <v>0</v>
      </c>
      <c r="Q290" s="33"/>
      <c r="R290" t="str">
        <f>IF(Name_DUR="","Drug Under Review",Name_DUR)</f>
        <v>Drug Under Review</v>
      </c>
      <c r="S290" s="33" cm="1">
        <f t="array" ref="S290">IF(Include_Sub_Costs="Yes",
S186*INDEX(Cost_Sub_Therapy_Y1,$I290,$C$4),0)</f>
        <v>0</v>
      </c>
      <c r="T290" s="33" cm="1">
        <f t="array" ref="T290">IF(Include_Sub_Costs="Yes",
T201*INDEX(Cost_Sub_Therapy_Y1,$I290,$C$4)+
T215*INDEX(Cost_Sub_Therapy_Y2,$I290,$C$4)+
T229*INDEX(Cost_Sub_Therapy_Y3,$I290,$C$4)+
T243*INDEX(Cost_Sub_Therapy_Y4,$I290,$C$4)+
T257*INDEX(Cost_Sub_Therapy_Y5,$I290,$C$4),0)</f>
        <v>0</v>
      </c>
      <c r="U290" s="33" cm="1">
        <f t="array" ref="U290">IF(Include_Sub_Costs="Yes",
U201*INDEX(Cost_Sub_Therapy_Y1,$I290,$C$4)+
U215*INDEX(Cost_Sub_Therapy_Y2,$I290,$C$4)+
U229*INDEX(Cost_Sub_Therapy_Y3,$I290,$C$4)+
U243*INDEX(Cost_Sub_Therapy_Y4,$I290,$C$4)+
U257*INDEX(Cost_Sub_Therapy_Y5,$I290,$C$4),0)</f>
        <v>0</v>
      </c>
      <c r="V290" s="33" cm="1">
        <f t="array" ref="V290">IF(Include_Sub_Costs="Yes",
V201*INDEX(Cost_Sub_Therapy_Y1,$I290,$C$4)+
V215*INDEX(Cost_Sub_Therapy_Y2,$I290,$C$4)+
V229*INDEX(Cost_Sub_Therapy_Y3,$I290,$C$4)+
V243*INDEX(Cost_Sub_Therapy_Y4,$I290,$C$4)+
V257*INDEX(Cost_Sub_Therapy_Y5,$I290,$C$4),0)</f>
        <v>0</v>
      </c>
      <c r="W290" s="33" cm="1">
        <f t="array" ref="W290">IF(Include_Sub_Costs="Yes",
W201*INDEX(Cost_Sub_Therapy_Y1,$I290,$C$4)+
W215*INDEX(Cost_Sub_Therapy_Y2,$I290,$C$4)+
W229*INDEX(Cost_Sub_Therapy_Y3,$I290,$C$4)+
W243*INDEX(Cost_Sub_Therapy_Y4,$I290,$C$4)+
W257*INDEX(Cost_Sub_Therapy_Y5,$I290,$C$4),0)</f>
        <v>0</v>
      </c>
      <c r="X290" s="33" cm="1">
        <f t="array" ref="X290">IF(Include_Sub_Costs="Yes",
X201*INDEX(Cost_Sub_Therapy_Y1,$I290,$C$4)+
X215*INDEX(Cost_Sub_Therapy_Y2,$I290,$C$4)+
X229*INDEX(Cost_Sub_Therapy_Y3,$I290,$C$4)+
X243*INDEX(Cost_Sub_Therapy_Y4,$I290,$C$4)+
X257*INDEX(Cost_Sub_Therapy_Y5,$I290,$C$4),0)</f>
        <v>0</v>
      </c>
      <c r="Y290" s="28"/>
      <c r="Z290" t="str">
        <f>IF(Name_DUR="","Drug Under Review",Name_DUR)</f>
        <v>Drug Under Review</v>
      </c>
      <c r="AA290" s="28">
        <f>S290-K290</f>
        <v>0</v>
      </c>
      <c r="AB290" s="28">
        <f t="shared" ref="AB290:AF301" si="114">T290-L290</f>
        <v>0</v>
      </c>
      <c r="AC290" s="28">
        <f t="shared" si="114"/>
        <v>0</v>
      </c>
      <c r="AD290" s="28">
        <f t="shared" si="114"/>
        <v>0</v>
      </c>
      <c r="AE290" s="28">
        <f t="shared" si="114"/>
        <v>0</v>
      </c>
      <c r="AF290" s="28">
        <f t="shared" si="114"/>
        <v>0</v>
      </c>
    </row>
    <row r="291" spans="6:32" x14ac:dyDescent="0.35">
      <c r="F291" s="133"/>
      <c r="G291" s="133"/>
      <c r="I291" s="37">
        <v>2</v>
      </c>
      <c r="J291" t="s">
        <v>151</v>
      </c>
      <c r="K291" s="33" cm="1">
        <f t="array" ref="K291">IF(Include_Sub_Costs="Yes",
K187*INDEX(Cost_Sub_Therapy_Y1,$I291,$C$4),0)</f>
        <v>0</v>
      </c>
      <c r="L291" s="33" cm="1">
        <f t="array" ref="L291">IF(Include_Sub_Costs="Yes",
L202*INDEX(Cost_Sub_Therapy_Y1,$I291,$C$4)+
L216*INDEX(Cost_Sub_Therapy_Y2,$I291,$C$4)+
L230*INDEX(Cost_Sub_Therapy_Y3,$I291,$C$4)+
L244*INDEX(Cost_Sub_Therapy_Y4,$I291,$C$4)+
L258*INDEX(Cost_Sub_Therapy_Y5,$I291,$C$4),0)</f>
        <v>0</v>
      </c>
      <c r="M291" s="33" cm="1">
        <f t="array" ref="M291">IF(Include_Sub_Costs="Yes",
M202*INDEX(Cost_Sub_Therapy_Y1,$I291,$C$4)+
M216*INDEX(Cost_Sub_Therapy_Y2,$I291,$C$4)+
M230*INDEX(Cost_Sub_Therapy_Y3,$I291,$C$4)+
M244*INDEX(Cost_Sub_Therapy_Y4,$I291,$C$4)+
M258*INDEX(Cost_Sub_Therapy_Y5,$I291,$C$4),0)</f>
        <v>0</v>
      </c>
      <c r="N291" s="33" cm="1">
        <f t="array" ref="N291">IF(Include_Sub_Costs="Yes",
N202*INDEX(Cost_Sub_Therapy_Y1,$I291,$C$4)+
N216*INDEX(Cost_Sub_Therapy_Y2,$I291,$C$4)+
N230*INDEX(Cost_Sub_Therapy_Y3,$I291,$C$4)+
N244*INDEX(Cost_Sub_Therapy_Y4,$I291,$C$4)+
N258*INDEX(Cost_Sub_Therapy_Y5,$I291,$C$4),0)</f>
        <v>0</v>
      </c>
      <c r="O291" s="33" cm="1">
        <f t="array" ref="O291">IF(Include_Sub_Costs="Yes",
O202*INDEX(Cost_Sub_Therapy_Y1,$I291,$C$4)+
O216*INDEX(Cost_Sub_Therapy_Y2,$I291,$C$4)+
O230*INDEX(Cost_Sub_Therapy_Y3,$I291,$C$4)+
O244*INDEX(Cost_Sub_Therapy_Y4,$I291,$C$4)+
O258*INDEX(Cost_Sub_Therapy_Y5,$I291,$C$4),0)</f>
        <v>0</v>
      </c>
      <c r="P291" s="33" cm="1">
        <f t="array" ref="P291">IF(Include_Sub_Costs="Yes",
P202*INDEX(Cost_Sub_Therapy_Y1,$I291,$C$4)+
P216*INDEX(Cost_Sub_Therapy_Y2,$I291,$C$4)+
P230*INDEX(Cost_Sub_Therapy_Y3,$I291,$C$4)+
P244*INDEX(Cost_Sub_Therapy_Y4,$I291,$C$4)+
P258*INDEX(Cost_Sub_Therapy_Y5,$I291,$C$4),0)</f>
        <v>0</v>
      </c>
      <c r="Q291" s="33"/>
      <c r="R291" t="s">
        <v>151</v>
      </c>
      <c r="S291" s="33" cm="1">
        <f t="array" ref="S291">IF(Include_Sub_Costs="Yes",
S187*INDEX(Cost_Sub_Therapy_Y1,$I291,$C$4),0)</f>
        <v>0</v>
      </c>
      <c r="T291" s="33" cm="1">
        <f t="array" ref="T291">IF(Include_Sub_Costs="Yes",
T202*INDEX(Cost_Sub_Therapy_Y1,$I291,$C$4)+
T216*INDEX(Cost_Sub_Therapy_Y2,$I291,$C$4)+
T230*INDEX(Cost_Sub_Therapy_Y3,$I291,$C$4)+
T244*INDEX(Cost_Sub_Therapy_Y4,$I291,$C$4)+
T258*INDEX(Cost_Sub_Therapy_Y5,$I291,$C$4),0)</f>
        <v>0</v>
      </c>
      <c r="U291" s="33" cm="1">
        <f t="array" ref="U291">IF(Include_Sub_Costs="Yes",
U202*INDEX(Cost_Sub_Therapy_Y1,$I291,$C$4)+
U216*INDEX(Cost_Sub_Therapy_Y2,$I291,$C$4)+
U230*INDEX(Cost_Sub_Therapy_Y3,$I291,$C$4)+
U244*INDEX(Cost_Sub_Therapy_Y4,$I291,$C$4)+
U258*INDEX(Cost_Sub_Therapy_Y5,$I291,$C$4),0)</f>
        <v>0</v>
      </c>
      <c r="V291" s="33" cm="1">
        <f t="array" ref="V291">IF(Include_Sub_Costs="Yes",
V202*INDEX(Cost_Sub_Therapy_Y1,$I291,$C$4)+
V216*INDEX(Cost_Sub_Therapy_Y2,$I291,$C$4)+
V230*INDEX(Cost_Sub_Therapy_Y3,$I291,$C$4)+
V244*INDEX(Cost_Sub_Therapy_Y4,$I291,$C$4)+
V258*INDEX(Cost_Sub_Therapy_Y5,$I291,$C$4),0)</f>
        <v>0</v>
      </c>
      <c r="W291" s="33" cm="1">
        <f t="array" ref="W291">IF(Include_Sub_Costs="Yes",
W202*INDEX(Cost_Sub_Therapy_Y1,$I291,$C$4)+
W216*INDEX(Cost_Sub_Therapy_Y2,$I291,$C$4)+
W230*INDEX(Cost_Sub_Therapy_Y3,$I291,$C$4)+
W244*INDEX(Cost_Sub_Therapy_Y4,$I291,$C$4)+
W258*INDEX(Cost_Sub_Therapy_Y5,$I291,$C$4),0)</f>
        <v>0</v>
      </c>
      <c r="X291" s="33" cm="1">
        <f t="array" ref="X291">IF(Include_Sub_Costs="Yes",
X202*INDEX(Cost_Sub_Therapy_Y1,$I291,$C$4)+
X216*INDEX(Cost_Sub_Therapy_Y2,$I291,$C$4)+
X230*INDEX(Cost_Sub_Therapy_Y3,$I291,$C$4)+
X244*INDEX(Cost_Sub_Therapy_Y4,$I291,$C$4)+
X258*INDEX(Cost_Sub_Therapy_Y5,$I291,$C$4),0)</f>
        <v>0</v>
      </c>
      <c r="Y291" s="28"/>
      <c r="Z291" t="s">
        <v>151</v>
      </c>
      <c r="AA291" s="28">
        <f t="shared" ref="AA291:AA301" si="115">S291-K291</f>
        <v>0</v>
      </c>
      <c r="AB291" s="28">
        <f t="shared" si="114"/>
        <v>0</v>
      </c>
      <c r="AC291" s="28">
        <f t="shared" si="114"/>
        <v>0</v>
      </c>
      <c r="AD291" s="28">
        <f t="shared" si="114"/>
        <v>0</v>
      </c>
      <c r="AE291" s="28">
        <f t="shared" si="114"/>
        <v>0</v>
      </c>
      <c r="AF291" s="28">
        <f t="shared" si="114"/>
        <v>0</v>
      </c>
    </row>
    <row r="292" spans="6:32" x14ac:dyDescent="0.35">
      <c r="F292" s="133"/>
      <c r="G292" s="133"/>
      <c r="I292" s="37">
        <v>3</v>
      </c>
      <c r="J292" t="str">
        <f>IF(Namedrug1="","Drug 1",Namedrug1)</f>
        <v>Drug 1</v>
      </c>
      <c r="K292" s="33" cm="1">
        <f t="array" ref="K292">IF(Include_Sub_Costs="Yes",
K188*INDEX(Cost_Sub_Therapy_Y1,$I292,$C$4),0)</f>
        <v>0</v>
      </c>
      <c r="L292" s="33" cm="1">
        <f t="array" ref="L292">IF(Include_Sub_Costs="Yes",
L203*INDEX(Cost_Sub_Therapy_Y1,$I292,$C$4)+
L217*INDEX(Cost_Sub_Therapy_Y2,$I292,$C$4)+
L231*INDEX(Cost_Sub_Therapy_Y3,$I292,$C$4)+
L245*INDEX(Cost_Sub_Therapy_Y4,$I292,$C$4)+
L259*INDEX(Cost_Sub_Therapy_Y5,$I292,$C$4),0)</f>
        <v>0</v>
      </c>
      <c r="M292" s="33" cm="1">
        <f t="array" ref="M292">IF(Include_Sub_Costs="Yes",
M203*INDEX(Cost_Sub_Therapy_Y1,$I292,$C$4)+
M217*INDEX(Cost_Sub_Therapy_Y2,$I292,$C$4)+
M231*INDEX(Cost_Sub_Therapy_Y3,$I292,$C$4)+
M245*INDEX(Cost_Sub_Therapy_Y4,$I292,$C$4)+
M259*INDEX(Cost_Sub_Therapy_Y5,$I292,$C$4),0)</f>
        <v>0</v>
      </c>
      <c r="N292" s="33" cm="1">
        <f t="array" ref="N292">IF(Include_Sub_Costs="Yes",
N203*INDEX(Cost_Sub_Therapy_Y1,$I292,$C$4)+
N217*INDEX(Cost_Sub_Therapy_Y2,$I292,$C$4)+
N231*INDEX(Cost_Sub_Therapy_Y3,$I292,$C$4)+
N245*INDEX(Cost_Sub_Therapy_Y4,$I292,$C$4)+
N259*INDEX(Cost_Sub_Therapy_Y5,$I292,$C$4),0)</f>
        <v>0</v>
      </c>
      <c r="O292" s="33" cm="1">
        <f t="array" ref="O292">IF(Include_Sub_Costs="Yes",
O203*INDEX(Cost_Sub_Therapy_Y1,$I292,$C$4)+
O217*INDEX(Cost_Sub_Therapy_Y2,$I292,$C$4)+
O231*INDEX(Cost_Sub_Therapy_Y3,$I292,$C$4)+
O245*INDEX(Cost_Sub_Therapy_Y4,$I292,$C$4)+
O259*INDEX(Cost_Sub_Therapy_Y5,$I292,$C$4),0)</f>
        <v>0</v>
      </c>
      <c r="P292" s="33" cm="1">
        <f t="array" ref="P292">IF(Include_Sub_Costs="Yes",
P203*INDEX(Cost_Sub_Therapy_Y1,$I292,$C$4)+
P217*INDEX(Cost_Sub_Therapy_Y2,$I292,$C$4)+
P231*INDEX(Cost_Sub_Therapy_Y3,$I292,$C$4)+
P245*INDEX(Cost_Sub_Therapy_Y4,$I292,$C$4)+
P259*INDEX(Cost_Sub_Therapy_Y5,$I292,$C$4),0)</f>
        <v>0</v>
      </c>
      <c r="Q292" s="33"/>
      <c r="R292" t="str">
        <f>IF(Namedrug1="","Drug 1",Namedrug1)</f>
        <v>Drug 1</v>
      </c>
      <c r="S292" s="33" cm="1">
        <f t="array" ref="S292">IF(Include_Sub_Costs="Yes",
S188*INDEX(Cost_Sub_Therapy_Y1,$I292,$C$4),0)</f>
        <v>0</v>
      </c>
      <c r="T292" s="33" cm="1">
        <f t="array" ref="T292">IF(Include_Sub_Costs="Yes",
T203*INDEX(Cost_Sub_Therapy_Y1,$I292,$C$4)+
T217*INDEX(Cost_Sub_Therapy_Y2,$I292,$C$4)+
T231*INDEX(Cost_Sub_Therapy_Y3,$I292,$C$4)+
T245*INDEX(Cost_Sub_Therapy_Y4,$I292,$C$4)+
T259*INDEX(Cost_Sub_Therapy_Y5,$I292,$C$4),0)</f>
        <v>0</v>
      </c>
      <c r="U292" s="33" cm="1">
        <f t="array" ref="U292">IF(Include_Sub_Costs="Yes",
U203*INDEX(Cost_Sub_Therapy_Y1,$I292,$C$4)+
U217*INDEX(Cost_Sub_Therapy_Y2,$I292,$C$4)+
U231*INDEX(Cost_Sub_Therapy_Y3,$I292,$C$4)+
U245*INDEX(Cost_Sub_Therapy_Y4,$I292,$C$4)+
U259*INDEX(Cost_Sub_Therapy_Y5,$I292,$C$4),0)</f>
        <v>0</v>
      </c>
      <c r="V292" s="33" cm="1">
        <f t="array" ref="V292">IF(Include_Sub_Costs="Yes",
V203*INDEX(Cost_Sub_Therapy_Y1,$I292,$C$4)+
V217*INDEX(Cost_Sub_Therapy_Y2,$I292,$C$4)+
V231*INDEX(Cost_Sub_Therapy_Y3,$I292,$C$4)+
V245*INDEX(Cost_Sub_Therapy_Y4,$I292,$C$4)+
V259*INDEX(Cost_Sub_Therapy_Y5,$I292,$C$4),0)</f>
        <v>0</v>
      </c>
      <c r="W292" s="33" cm="1">
        <f t="array" ref="W292">IF(Include_Sub_Costs="Yes",
W203*INDEX(Cost_Sub_Therapy_Y1,$I292,$C$4)+
W217*INDEX(Cost_Sub_Therapy_Y2,$I292,$C$4)+
W231*INDEX(Cost_Sub_Therapy_Y3,$I292,$C$4)+
W245*INDEX(Cost_Sub_Therapy_Y4,$I292,$C$4)+
W259*INDEX(Cost_Sub_Therapy_Y5,$I292,$C$4),0)</f>
        <v>0</v>
      </c>
      <c r="X292" s="33" cm="1">
        <f t="array" ref="X292">IF(Include_Sub_Costs="Yes",
X203*INDEX(Cost_Sub_Therapy_Y1,$I292,$C$4)+
X217*INDEX(Cost_Sub_Therapy_Y2,$I292,$C$4)+
X231*INDEX(Cost_Sub_Therapy_Y3,$I292,$C$4)+
X245*INDEX(Cost_Sub_Therapy_Y4,$I292,$C$4)+
X259*INDEX(Cost_Sub_Therapy_Y5,$I292,$C$4),0)</f>
        <v>0</v>
      </c>
      <c r="Y292" s="28"/>
      <c r="Z292" t="str">
        <f>IF(Namedrug1="","Drug 1",Namedrug1)</f>
        <v>Drug 1</v>
      </c>
      <c r="AA292" s="28">
        <f t="shared" si="115"/>
        <v>0</v>
      </c>
      <c r="AB292" s="28">
        <f t="shared" si="114"/>
        <v>0</v>
      </c>
      <c r="AC292" s="28">
        <f t="shared" si="114"/>
        <v>0</v>
      </c>
      <c r="AD292" s="28">
        <f t="shared" si="114"/>
        <v>0</v>
      </c>
      <c r="AE292" s="28">
        <f t="shared" si="114"/>
        <v>0</v>
      </c>
      <c r="AF292" s="28">
        <f t="shared" si="114"/>
        <v>0</v>
      </c>
    </row>
    <row r="293" spans="6:32" x14ac:dyDescent="0.35">
      <c r="F293" s="133"/>
      <c r="G293" s="133"/>
      <c r="I293" s="37">
        <v>4</v>
      </c>
      <c r="J293" t="str">
        <f>IF(Namedrug2="","Drug 2",Namedrug2)</f>
        <v>Drug 2</v>
      </c>
      <c r="K293" s="33" cm="1">
        <f t="array" ref="K293">IF(Include_Sub_Costs="Yes",
K189*INDEX(Cost_Sub_Therapy_Y1,$I293,$C$4),0)</f>
        <v>0</v>
      </c>
      <c r="L293" s="33" cm="1">
        <f t="array" ref="L293">IF(Include_Sub_Costs="Yes",
L204*INDEX(Cost_Sub_Therapy_Y1,$I293,$C$4)+
L218*INDEX(Cost_Sub_Therapy_Y2,$I293,$C$4)+
L232*INDEX(Cost_Sub_Therapy_Y3,$I293,$C$4)+
L246*INDEX(Cost_Sub_Therapy_Y4,$I293,$C$4)+
L260*INDEX(Cost_Sub_Therapy_Y5,$I293,$C$4),0)</f>
        <v>0</v>
      </c>
      <c r="M293" s="33" cm="1">
        <f t="array" ref="M293">IF(Include_Sub_Costs="Yes",
M204*INDEX(Cost_Sub_Therapy_Y1,$I293,$C$4)+
M218*INDEX(Cost_Sub_Therapy_Y2,$I293,$C$4)+
M232*INDEX(Cost_Sub_Therapy_Y3,$I293,$C$4)+
M246*INDEX(Cost_Sub_Therapy_Y4,$I293,$C$4)+
M260*INDEX(Cost_Sub_Therapy_Y5,$I293,$C$4),0)</f>
        <v>0</v>
      </c>
      <c r="N293" s="33" cm="1">
        <f t="array" ref="N293">IF(Include_Sub_Costs="Yes",
N204*INDEX(Cost_Sub_Therapy_Y1,$I293,$C$4)+
N218*INDEX(Cost_Sub_Therapy_Y2,$I293,$C$4)+
N232*INDEX(Cost_Sub_Therapy_Y3,$I293,$C$4)+
N246*INDEX(Cost_Sub_Therapy_Y4,$I293,$C$4)+
N260*INDEX(Cost_Sub_Therapy_Y5,$I293,$C$4),0)</f>
        <v>0</v>
      </c>
      <c r="O293" s="33" cm="1">
        <f t="array" ref="O293">IF(Include_Sub_Costs="Yes",
O204*INDEX(Cost_Sub_Therapy_Y1,$I293,$C$4)+
O218*INDEX(Cost_Sub_Therapy_Y2,$I293,$C$4)+
O232*INDEX(Cost_Sub_Therapy_Y3,$I293,$C$4)+
O246*INDEX(Cost_Sub_Therapy_Y4,$I293,$C$4)+
O260*INDEX(Cost_Sub_Therapy_Y5,$I293,$C$4),0)</f>
        <v>0</v>
      </c>
      <c r="P293" s="33" cm="1">
        <f t="array" ref="P293">IF(Include_Sub_Costs="Yes",
P204*INDEX(Cost_Sub_Therapy_Y1,$I293,$C$4)+
P218*INDEX(Cost_Sub_Therapy_Y2,$I293,$C$4)+
P232*INDEX(Cost_Sub_Therapy_Y3,$I293,$C$4)+
P246*INDEX(Cost_Sub_Therapy_Y4,$I293,$C$4)+
P260*INDEX(Cost_Sub_Therapy_Y5,$I293,$C$4),0)</f>
        <v>0</v>
      </c>
      <c r="Q293" s="33"/>
      <c r="R293" t="str">
        <f>IF(Namedrug2="","Drug 2",Namedrug2)</f>
        <v>Drug 2</v>
      </c>
      <c r="S293" s="33" cm="1">
        <f t="array" ref="S293">IF(Include_Sub_Costs="Yes",
S189*INDEX(Cost_Sub_Therapy_Y1,$I293,$C$4),0)</f>
        <v>0</v>
      </c>
      <c r="T293" s="33" cm="1">
        <f t="array" ref="T293">IF(Include_Sub_Costs="Yes",
T204*INDEX(Cost_Sub_Therapy_Y1,$I293,$C$4)+
T218*INDEX(Cost_Sub_Therapy_Y2,$I293,$C$4)+
T232*INDEX(Cost_Sub_Therapy_Y3,$I293,$C$4)+
T246*INDEX(Cost_Sub_Therapy_Y4,$I293,$C$4)+
T260*INDEX(Cost_Sub_Therapy_Y5,$I293,$C$4),0)</f>
        <v>0</v>
      </c>
      <c r="U293" s="33" cm="1">
        <f t="array" ref="U293">IF(Include_Sub_Costs="Yes",
U204*INDEX(Cost_Sub_Therapy_Y1,$I293,$C$4)+
U218*INDEX(Cost_Sub_Therapy_Y2,$I293,$C$4)+
U232*INDEX(Cost_Sub_Therapy_Y3,$I293,$C$4)+
U246*INDEX(Cost_Sub_Therapy_Y4,$I293,$C$4)+
U260*INDEX(Cost_Sub_Therapy_Y5,$I293,$C$4),0)</f>
        <v>0</v>
      </c>
      <c r="V293" s="33" cm="1">
        <f t="array" ref="V293">IF(Include_Sub_Costs="Yes",
V204*INDEX(Cost_Sub_Therapy_Y1,$I293,$C$4)+
V218*INDEX(Cost_Sub_Therapy_Y2,$I293,$C$4)+
V232*INDEX(Cost_Sub_Therapy_Y3,$I293,$C$4)+
V246*INDEX(Cost_Sub_Therapy_Y4,$I293,$C$4)+
V260*INDEX(Cost_Sub_Therapy_Y5,$I293,$C$4),0)</f>
        <v>0</v>
      </c>
      <c r="W293" s="33" cm="1">
        <f t="array" ref="W293">IF(Include_Sub_Costs="Yes",
W204*INDEX(Cost_Sub_Therapy_Y1,$I293,$C$4)+
W218*INDEX(Cost_Sub_Therapy_Y2,$I293,$C$4)+
W232*INDEX(Cost_Sub_Therapy_Y3,$I293,$C$4)+
W246*INDEX(Cost_Sub_Therapy_Y4,$I293,$C$4)+
W260*INDEX(Cost_Sub_Therapy_Y5,$I293,$C$4),0)</f>
        <v>0</v>
      </c>
      <c r="X293" s="33" cm="1">
        <f t="array" ref="X293">IF(Include_Sub_Costs="Yes",
X204*INDEX(Cost_Sub_Therapy_Y1,$I293,$C$4)+
X218*INDEX(Cost_Sub_Therapy_Y2,$I293,$C$4)+
X232*INDEX(Cost_Sub_Therapy_Y3,$I293,$C$4)+
X246*INDEX(Cost_Sub_Therapy_Y4,$I293,$C$4)+
X260*INDEX(Cost_Sub_Therapy_Y5,$I293,$C$4),0)</f>
        <v>0</v>
      </c>
      <c r="Y293" s="28"/>
      <c r="Z293" t="str">
        <f>IF(Namedrug2="","Drug 2",Namedrug2)</f>
        <v>Drug 2</v>
      </c>
      <c r="AA293" s="28">
        <f t="shared" si="115"/>
        <v>0</v>
      </c>
      <c r="AB293" s="28">
        <f t="shared" si="114"/>
        <v>0</v>
      </c>
      <c r="AC293" s="28">
        <f t="shared" si="114"/>
        <v>0</v>
      </c>
      <c r="AD293" s="28">
        <f t="shared" si="114"/>
        <v>0</v>
      </c>
      <c r="AE293" s="28">
        <f t="shared" si="114"/>
        <v>0</v>
      </c>
      <c r="AF293" s="28">
        <f t="shared" si="114"/>
        <v>0</v>
      </c>
    </row>
    <row r="294" spans="6:32" x14ac:dyDescent="0.35">
      <c r="F294" s="133"/>
      <c r="G294" s="133"/>
      <c r="I294" s="37">
        <v>5</v>
      </c>
      <c r="J294" t="str">
        <f>IF(Namedrug3="","Drug 3",Namedrug3)</f>
        <v>Drug 3</v>
      </c>
      <c r="K294" s="33" cm="1">
        <f t="array" ref="K294">IF(Include_Sub_Costs="Yes",
K190*INDEX(Cost_Sub_Therapy_Y1,$I294,$C$4),0)</f>
        <v>0</v>
      </c>
      <c r="L294" s="33" cm="1">
        <f t="array" ref="L294">IF(Include_Sub_Costs="Yes",
L205*INDEX(Cost_Sub_Therapy_Y1,$I294,$C$4)+
L219*INDEX(Cost_Sub_Therapy_Y2,$I294,$C$4)+
L233*INDEX(Cost_Sub_Therapy_Y3,$I294,$C$4)+
L247*INDEX(Cost_Sub_Therapy_Y4,$I294,$C$4)+
L261*INDEX(Cost_Sub_Therapy_Y5,$I294,$C$4),0)</f>
        <v>0</v>
      </c>
      <c r="M294" s="33" cm="1">
        <f t="array" ref="M294">IF(Include_Sub_Costs="Yes",
M205*INDEX(Cost_Sub_Therapy_Y1,$I294,$C$4)+
M219*INDEX(Cost_Sub_Therapy_Y2,$I294,$C$4)+
M233*INDEX(Cost_Sub_Therapy_Y3,$I294,$C$4)+
M247*INDEX(Cost_Sub_Therapy_Y4,$I294,$C$4)+
M261*INDEX(Cost_Sub_Therapy_Y5,$I294,$C$4),0)</f>
        <v>0</v>
      </c>
      <c r="N294" s="33" cm="1">
        <f t="array" ref="N294">IF(Include_Sub_Costs="Yes",
N205*INDEX(Cost_Sub_Therapy_Y1,$I294,$C$4)+
N219*INDEX(Cost_Sub_Therapy_Y2,$I294,$C$4)+
N233*INDEX(Cost_Sub_Therapy_Y3,$I294,$C$4)+
N247*INDEX(Cost_Sub_Therapy_Y4,$I294,$C$4)+
N261*INDEX(Cost_Sub_Therapy_Y5,$I294,$C$4),0)</f>
        <v>0</v>
      </c>
      <c r="O294" s="33" cm="1">
        <f t="array" ref="O294">IF(Include_Sub_Costs="Yes",
O205*INDEX(Cost_Sub_Therapy_Y1,$I294,$C$4)+
O219*INDEX(Cost_Sub_Therapy_Y2,$I294,$C$4)+
O233*INDEX(Cost_Sub_Therapy_Y3,$I294,$C$4)+
O247*INDEX(Cost_Sub_Therapy_Y4,$I294,$C$4)+
O261*INDEX(Cost_Sub_Therapy_Y5,$I294,$C$4),0)</f>
        <v>0</v>
      </c>
      <c r="P294" s="33" cm="1">
        <f t="array" ref="P294">IF(Include_Sub_Costs="Yes",
P205*INDEX(Cost_Sub_Therapy_Y1,$I294,$C$4)+
P219*INDEX(Cost_Sub_Therapy_Y2,$I294,$C$4)+
P233*INDEX(Cost_Sub_Therapy_Y3,$I294,$C$4)+
P247*INDEX(Cost_Sub_Therapy_Y4,$I294,$C$4)+
P261*INDEX(Cost_Sub_Therapy_Y5,$I294,$C$4),0)</f>
        <v>0</v>
      </c>
      <c r="Q294" s="33"/>
      <c r="R294" t="str">
        <f>IF(Namedrug3="","Drug 3",Namedrug3)</f>
        <v>Drug 3</v>
      </c>
      <c r="S294" s="33" cm="1">
        <f t="array" ref="S294">IF(Include_Sub_Costs="Yes",
S190*INDEX(Cost_Sub_Therapy_Y1,$I294,$C$4),0)</f>
        <v>0</v>
      </c>
      <c r="T294" s="33" cm="1">
        <f t="array" ref="T294">IF(Include_Sub_Costs="Yes",
T205*INDEX(Cost_Sub_Therapy_Y1,$I294,$C$4)+
T219*INDEX(Cost_Sub_Therapy_Y2,$I294,$C$4)+
T233*INDEX(Cost_Sub_Therapy_Y3,$I294,$C$4)+
T247*INDEX(Cost_Sub_Therapy_Y4,$I294,$C$4)+
T261*INDEX(Cost_Sub_Therapy_Y5,$I294,$C$4),0)</f>
        <v>0</v>
      </c>
      <c r="U294" s="33" cm="1">
        <f t="array" ref="U294">IF(Include_Sub_Costs="Yes",
U205*INDEX(Cost_Sub_Therapy_Y1,$I294,$C$4)+
U219*INDEX(Cost_Sub_Therapy_Y2,$I294,$C$4)+
U233*INDEX(Cost_Sub_Therapy_Y3,$I294,$C$4)+
U247*INDEX(Cost_Sub_Therapy_Y4,$I294,$C$4)+
U261*INDEX(Cost_Sub_Therapy_Y5,$I294,$C$4),0)</f>
        <v>0</v>
      </c>
      <c r="V294" s="33" cm="1">
        <f t="array" ref="V294">IF(Include_Sub_Costs="Yes",
V205*INDEX(Cost_Sub_Therapy_Y1,$I294,$C$4)+
V219*INDEX(Cost_Sub_Therapy_Y2,$I294,$C$4)+
V233*INDEX(Cost_Sub_Therapy_Y3,$I294,$C$4)+
V247*INDEX(Cost_Sub_Therapy_Y4,$I294,$C$4)+
V261*INDEX(Cost_Sub_Therapy_Y5,$I294,$C$4),0)</f>
        <v>0</v>
      </c>
      <c r="W294" s="33" cm="1">
        <f t="array" ref="W294">IF(Include_Sub_Costs="Yes",
W205*INDEX(Cost_Sub_Therapy_Y1,$I294,$C$4)+
W219*INDEX(Cost_Sub_Therapy_Y2,$I294,$C$4)+
W233*INDEX(Cost_Sub_Therapy_Y3,$I294,$C$4)+
W247*INDEX(Cost_Sub_Therapy_Y4,$I294,$C$4)+
W261*INDEX(Cost_Sub_Therapy_Y5,$I294,$C$4),0)</f>
        <v>0</v>
      </c>
      <c r="X294" s="33" cm="1">
        <f t="array" ref="X294">IF(Include_Sub_Costs="Yes",
X205*INDEX(Cost_Sub_Therapy_Y1,$I294,$C$4)+
X219*INDEX(Cost_Sub_Therapy_Y2,$I294,$C$4)+
X233*INDEX(Cost_Sub_Therapy_Y3,$I294,$C$4)+
X247*INDEX(Cost_Sub_Therapy_Y4,$I294,$C$4)+
X261*INDEX(Cost_Sub_Therapy_Y5,$I294,$C$4),0)</f>
        <v>0</v>
      </c>
      <c r="Y294" s="28"/>
      <c r="Z294" t="str">
        <f>IF(Namedrug3="","Drug 3",Namedrug3)</f>
        <v>Drug 3</v>
      </c>
      <c r="AA294" s="28">
        <f t="shared" si="115"/>
        <v>0</v>
      </c>
      <c r="AB294" s="28">
        <f t="shared" si="114"/>
        <v>0</v>
      </c>
      <c r="AC294" s="28">
        <f t="shared" si="114"/>
        <v>0</v>
      </c>
      <c r="AD294" s="28">
        <f t="shared" si="114"/>
        <v>0</v>
      </c>
      <c r="AE294" s="28">
        <f t="shared" si="114"/>
        <v>0</v>
      </c>
      <c r="AF294" s="28">
        <f t="shared" si="114"/>
        <v>0</v>
      </c>
    </row>
    <row r="295" spans="6:32" x14ac:dyDescent="0.35">
      <c r="F295" s="133"/>
      <c r="G295" s="133"/>
      <c r="I295" s="37">
        <v>6</v>
      </c>
      <c r="J295" t="str">
        <f>IF(Namedrug4="","Drug 4",Namedrug4)</f>
        <v>Drug 4</v>
      </c>
      <c r="K295" s="33" cm="1">
        <f t="array" ref="K295">IF(Include_Sub_Costs="Yes",
K191*INDEX(Cost_Sub_Therapy_Y1,$I295,$C$4),0)</f>
        <v>0</v>
      </c>
      <c r="L295" s="33" cm="1">
        <f t="array" ref="L295">IF(Include_Sub_Costs="Yes",
L206*INDEX(Cost_Sub_Therapy_Y1,$I295,$C$4)+
L220*INDEX(Cost_Sub_Therapy_Y2,$I295,$C$4)+
L234*INDEX(Cost_Sub_Therapy_Y3,$I295,$C$4)+
L248*INDEX(Cost_Sub_Therapy_Y4,$I295,$C$4)+
L262*INDEX(Cost_Sub_Therapy_Y5,$I295,$C$4),0)</f>
        <v>0</v>
      </c>
      <c r="M295" s="33" cm="1">
        <f t="array" ref="M295">IF(Include_Sub_Costs="Yes",
M206*INDEX(Cost_Sub_Therapy_Y1,$I295,$C$4)+
M220*INDEX(Cost_Sub_Therapy_Y2,$I295,$C$4)+
M234*INDEX(Cost_Sub_Therapy_Y3,$I295,$C$4)+
M248*INDEX(Cost_Sub_Therapy_Y4,$I295,$C$4)+
M262*INDEX(Cost_Sub_Therapy_Y5,$I295,$C$4),0)</f>
        <v>0</v>
      </c>
      <c r="N295" s="33" cm="1">
        <f t="array" ref="N295">IF(Include_Sub_Costs="Yes",
N206*INDEX(Cost_Sub_Therapy_Y1,$I295,$C$4)+
N220*INDEX(Cost_Sub_Therapy_Y2,$I295,$C$4)+
N234*INDEX(Cost_Sub_Therapy_Y3,$I295,$C$4)+
N248*INDEX(Cost_Sub_Therapy_Y4,$I295,$C$4)+
N262*INDEX(Cost_Sub_Therapy_Y5,$I295,$C$4),0)</f>
        <v>0</v>
      </c>
      <c r="O295" s="33" cm="1">
        <f t="array" ref="O295">IF(Include_Sub_Costs="Yes",
O206*INDEX(Cost_Sub_Therapy_Y1,$I295,$C$4)+
O220*INDEX(Cost_Sub_Therapy_Y2,$I295,$C$4)+
O234*INDEX(Cost_Sub_Therapy_Y3,$I295,$C$4)+
O248*INDEX(Cost_Sub_Therapy_Y4,$I295,$C$4)+
O262*INDEX(Cost_Sub_Therapy_Y5,$I295,$C$4),0)</f>
        <v>0</v>
      </c>
      <c r="P295" s="33" cm="1">
        <f t="array" ref="P295">IF(Include_Sub_Costs="Yes",
P206*INDEX(Cost_Sub_Therapy_Y1,$I295,$C$4)+
P220*INDEX(Cost_Sub_Therapy_Y2,$I295,$C$4)+
P234*INDEX(Cost_Sub_Therapy_Y3,$I295,$C$4)+
P248*INDEX(Cost_Sub_Therapy_Y4,$I295,$C$4)+
P262*INDEX(Cost_Sub_Therapy_Y5,$I295,$C$4),0)</f>
        <v>0</v>
      </c>
      <c r="Q295" s="33"/>
      <c r="R295" t="str">
        <f>IF(Namedrug4="","Drug 4",Namedrug4)</f>
        <v>Drug 4</v>
      </c>
      <c r="S295" s="33" cm="1">
        <f t="array" ref="S295">IF(Include_Sub_Costs="Yes",
S191*INDEX(Cost_Sub_Therapy_Y1,$I295,$C$4),0)</f>
        <v>0</v>
      </c>
      <c r="T295" s="33" cm="1">
        <f t="array" ref="T295">IF(Include_Sub_Costs="Yes",
T206*INDEX(Cost_Sub_Therapy_Y1,$I295,$C$4)+
T220*INDEX(Cost_Sub_Therapy_Y2,$I295,$C$4)+
T234*INDEX(Cost_Sub_Therapy_Y3,$I295,$C$4)+
T248*INDEX(Cost_Sub_Therapy_Y4,$I295,$C$4)+
T262*INDEX(Cost_Sub_Therapy_Y5,$I295,$C$4),0)</f>
        <v>0</v>
      </c>
      <c r="U295" s="33" cm="1">
        <f t="array" ref="U295">IF(Include_Sub_Costs="Yes",
U206*INDEX(Cost_Sub_Therapy_Y1,$I295,$C$4)+
U220*INDEX(Cost_Sub_Therapy_Y2,$I295,$C$4)+
U234*INDEX(Cost_Sub_Therapy_Y3,$I295,$C$4)+
U248*INDEX(Cost_Sub_Therapy_Y4,$I295,$C$4)+
U262*INDEX(Cost_Sub_Therapy_Y5,$I295,$C$4),0)</f>
        <v>0</v>
      </c>
      <c r="V295" s="33" cm="1">
        <f t="array" ref="V295">IF(Include_Sub_Costs="Yes",
V206*INDEX(Cost_Sub_Therapy_Y1,$I295,$C$4)+
V220*INDEX(Cost_Sub_Therapy_Y2,$I295,$C$4)+
V234*INDEX(Cost_Sub_Therapy_Y3,$I295,$C$4)+
V248*INDEX(Cost_Sub_Therapy_Y4,$I295,$C$4)+
V262*INDEX(Cost_Sub_Therapy_Y5,$I295,$C$4),0)</f>
        <v>0</v>
      </c>
      <c r="W295" s="33" cm="1">
        <f t="array" ref="W295">IF(Include_Sub_Costs="Yes",
W206*INDEX(Cost_Sub_Therapy_Y1,$I295,$C$4)+
W220*INDEX(Cost_Sub_Therapy_Y2,$I295,$C$4)+
W234*INDEX(Cost_Sub_Therapy_Y3,$I295,$C$4)+
W248*INDEX(Cost_Sub_Therapy_Y4,$I295,$C$4)+
W262*INDEX(Cost_Sub_Therapy_Y5,$I295,$C$4),0)</f>
        <v>0</v>
      </c>
      <c r="X295" s="33" cm="1">
        <f t="array" ref="X295">IF(Include_Sub_Costs="Yes",
X206*INDEX(Cost_Sub_Therapy_Y1,$I295,$C$4)+
X220*INDEX(Cost_Sub_Therapy_Y2,$I295,$C$4)+
X234*INDEX(Cost_Sub_Therapy_Y3,$I295,$C$4)+
X248*INDEX(Cost_Sub_Therapy_Y4,$I295,$C$4)+
X262*INDEX(Cost_Sub_Therapy_Y5,$I295,$C$4),0)</f>
        <v>0</v>
      </c>
      <c r="Y295" s="28"/>
      <c r="Z295" t="str">
        <f>IF(Namedrug4="","Drug 4",Namedrug4)</f>
        <v>Drug 4</v>
      </c>
      <c r="AA295" s="28">
        <f t="shared" si="115"/>
        <v>0</v>
      </c>
      <c r="AB295" s="28">
        <f t="shared" si="114"/>
        <v>0</v>
      </c>
      <c r="AC295" s="28">
        <f t="shared" si="114"/>
        <v>0</v>
      </c>
      <c r="AD295" s="28">
        <f t="shared" si="114"/>
        <v>0</v>
      </c>
      <c r="AE295" s="28">
        <f t="shared" si="114"/>
        <v>0</v>
      </c>
      <c r="AF295" s="28">
        <f t="shared" si="114"/>
        <v>0</v>
      </c>
    </row>
    <row r="296" spans="6:32" x14ac:dyDescent="0.35">
      <c r="F296" s="133"/>
      <c r="G296" s="133"/>
      <c r="I296" s="37">
        <v>7</v>
      </c>
      <c r="J296" t="str">
        <f>IF(Namedrug5="","Drug 5",Namedrug5)</f>
        <v>Drug 5</v>
      </c>
      <c r="K296" s="33" cm="1">
        <f t="array" ref="K296">IF(Include_Sub_Costs="Yes",
K192*INDEX(Cost_Sub_Therapy_Y1,$I296,$C$4),0)</f>
        <v>0</v>
      </c>
      <c r="L296" s="33" cm="1">
        <f t="array" ref="L296">IF(Include_Sub_Costs="Yes",
L207*INDEX(Cost_Sub_Therapy_Y1,$I296,$C$4)+
L221*INDEX(Cost_Sub_Therapy_Y2,$I296,$C$4)+
L235*INDEX(Cost_Sub_Therapy_Y3,$I296,$C$4)+
L249*INDEX(Cost_Sub_Therapy_Y4,$I296,$C$4)+
L263*INDEX(Cost_Sub_Therapy_Y5,$I296,$C$4),0)</f>
        <v>0</v>
      </c>
      <c r="M296" s="33" cm="1">
        <f t="array" ref="M296">IF(Include_Sub_Costs="Yes",
M207*INDEX(Cost_Sub_Therapy_Y1,$I296,$C$4)+
M221*INDEX(Cost_Sub_Therapy_Y2,$I296,$C$4)+
M235*INDEX(Cost_Sub_Therapy_Y3,$I296,$C$4)+
M249*INDEX(Cost_Sub_Therapy_Y4,$I296,$C$4)+
M263*INDEX(Cost_Sub_Therapy_Y5,$I296,$C$4),0)</f>
        <v>0</v>
      </c>
      <c r="N296" s="33" cm="1">
        <f t="array" ref="N296">IF(Include_Sub_Costs="Yes",
N207*INDEX(Cost_Sub_Therapy_Y1,$I296,$C$4)+
N221*INDEX(Cost_Sub_Therapy_Y2,$I296,$C$4)+
N235*INDEX(Cost_Sub_Therapy_Y3,$I296,$C$4)+
N249*INDEX(Cost_Sub_Therapy_Y4,$I296,$C$4)+
N263*INDEX(Cost_Sub_Therapy_Y5,$I296,$C$4),0)</f>
        <v>0</v>
      </c>
      <c r="O296" s="33" cm="1">
        <f t="array" ref="O296">IF(Include_Sub_Costs="Yes",
O207*INDEX(Cost_Sub_Therapy_Y1,$I296,$C$4)+
O221*INDEX(Cost_Sub_Therapy_Y2,$I296,$C$4)+
O235*INDEX(Cost_Sub_Therapy_Y3,$I296,$C$4)+
O249*INDEX(Cost_Sub_Therapy_Y4,$I296,$C$4)+
O263*INDEX(Cost_Sub_Therapy_Y5,$I296,$C$4),0)</f>
        <v>0</v>
      </c>
      <c r="P296" s="33" cm="1">
        <f t="array" ref="P296">IF(Include_Sub_Costs="Yes",
P207*INDEX(Cost_Sub_Therapy_Y1,$I296,$C$4)+
P221*INDEX(Cost_Sub_Therapy_Y2,$I296,$C$4)+
P235*INDEX(Cost_Sub_Therapy_Y3,$I296,$C$4)+
P249*INDEX(Cost_Sub_Therapy_Y4,$I296,$C$4)+
P263*INDEX(Cost_Sub_Therapy_Y5,$I296,$C$4),0)</f>
        <v>0</v>
      </c>
      <c r="Q296" s="33"/>
      <c r="R296" t="str">
        <f>IF(Namedrug5="","Drug 5",Namedrug5)</f>
        <v>Drug 5</v>
      </c>
      <c r="S296" s="33" cm="1">
        <f t="array" ref="S296">IF(Include_Sub_Costs="Yes",
S192*INDEX(Cost_Sub_Therapy_Y1,$I296,$C$4),0)</f>
        <v>0</v>
      </c>
      <c r="T296" s="33" cm="1">
        <f t="array" ref="T296">IF(Include_Sub_Costs="Yes",
T207*INDEX(Cost_Sub_Therapy_Y1,$I296,$C$4)+
T221*INDEX(Cost_Sub_Therapy_Y2,$I296,$C$4)+
T235*INDEX(Cost_Sub_Therapy_Y3,$I296,$C$4)+
T249*INDEX(Cost_Sub_Therapy_Y4,$I296,$C$4)+
T263*INDEX(Cost_Sub_Therapy_Y5,$I296,$C$4),0)</f>
        <v>0</v>
      </c>
      <c r="U296" s="33" cm="1">
        <f t="array" ref="U296">IF(Include_Sub_Costs="Yes",
U207*INDEX(Cost_Sub_Therapy_Y1,$I296,$C$4)+
U221*INDEX(Cost_Sub_Therapy_Y2,$I296,$C$4)+
U235*INDEX(Cost_Sub_Therapy_Y3,$I296,$C$4)+
U249*INDEX(Cost_Sub_Therapy_Y4,$I296,$C$4)+
U263*INDEX(Cost_Sub_Therapy_Y5,$I296,$C$4),0)</f>
        <v>0</v>
      </c>
      <c r="V296" s="33" cm="1">
        <f t="array" ref="V296">IF(Include_Sub_Costs="Yes",
V207*INDEX(Cost_Sub_Therapy_Y1,$I296,$C$4)+
V221*INDEX(Cost_Sub_Therapy_Y2,$I296,$C$4)+
V235*INDEX(Cost_Sub_Therapy_Y3,$I296,$C$4)+
V249*INDEX(Cost_Sub_Therapy_Y4,$I296,$C$4)+
V263*INDEX(Cost_Sub_Therapy_Y5,$I296,$C$4),0)</f>
        <v>0</v>
      </c>
      <c r="W296" s="33" cm="1">
        <f t="array" ref="W296">IF(Include_Sub_Costs="Yes",
W207*INDEX(Cost_Sub_Therapy_Y1,$I296,$C$4)+
W221*INDEX(Cost_Sub_Therapy_Y2,$I296,$C$4)+
W235*INDEX(Cost_Sub_Therapy_Y3,$I296,$C$4)+
W249*INDEX(Cost_Sub_Therapy_Y4,$I296,$C$4)+
W263*INDEX(Cost_Sub_Therapy_Y5,$I296,$C$4),0)</f>
        <v>0</v>
      </c>
      <c r="X296" s="33" cm="1">
        <f t="array" ref="X296">IF(Include_Sub_Costs="Yes",
X207*INDEX(Cost_Sub_Therapy_Y1,$I296,$C$4)+
X221*INDEX(Cost_Sub_Therapy_Y2,$I296,$C$4)+
X235*INDEX(Cost_Sub_Therapy_Y3,$I296,$C$4)+
X249*INDEX(Cost_Sub_Therapy_Y4,$I296,$C$4)+
X263*INDEX(Cost_Sub_Therapy_Y5,$I296,$C$4),0)</f>
        <v>0</v>
      </c>
      <c r="Y296" s="28"/>
      <c r="Z296" t="str">
        <f>IF(Namedrug5="","Drug 5",Namedrug5)</f>
        <v>Drug 5</v>
      </c>
      <c r="AA296" s="28">
        <f t="shared" si="115"/>
        <v>0</v>
      </c>
      <c r="AB296" s="28">
        <f t="shared" si="114"/>
        <v>0</v>
      </c>
      <c r="AC296" s="28">
        <f t="shared" si="114"/>
        <v>0</v>
      </c>
      <c r="AD296" s="28">
        <f t="shared" si="114"/>
        <v>0</v>
      </c>
      <c r="AE296" s="28">
        <f t="shared" si="114"/>
        <v>0</v>
      </c>
      <c r="AF296" s="28">
        <f t="shared" si="114"/>
        <v>0</v>
      </c>
    </row>
    <row r="297" spans="6:32" x14ac:dyDescent="0.35">
      <c r="F297" s="133"/>
      <c r="G297" s="133"/>
      <c r="I297" s="37">
        <v>8</v>
      </c>
      <c r="J297" t="str">
        <f>IF(Namedrug6="","Drug 6",Namedrug6)</f>
        <v>Drug 6</v>
      </c>
      <c r="K297" s="33" cm="1">
        <f t="array" ref="K297">IF(Include_Sub_Costs="Yes",
K193*INDEX(Cost_Sub_Therapy_Y1,$I297,$C$4),0)</f>
        <v>0</v>
      </c>
      <c r="L297" s="33" cm="1">
        <f t="array" ref="L297">IF(Include_Sub_Costs="Yes",
L208*INDEX(Cost_Sub_Therapy_Y1,$I297,$C$4)+
L222*INDEX(Cost_Sub_Therapy_Y2,$I297,$C$4)+
L236*INDEX(Cost_Sub_Therapy_Y3,$I297,$C$4)+
L250*INDEX(Cost_Sub_Therapy_Y4,$I297,$C$4)+
L264*INDEX(Cost_Sub_Therapy_Y5,$I297,$C$4),0)</f>
        <v>0</v>
      </c>
      <c r="M297" s="33" cm="1">
        <f t="array" ref="M297">IF(Include_Sub_Costs="Yes",
M208*INDEX(Cost_Sub_Therapy_Y1,$I297,$C$4)+
M222*INDEX(Cost_Sub_Therapy_Y2,$I297,$C$4)+
M236*INDEX(Cost_Sub_Therapy_Y3,$I297,$C$4)+
M250*INDEX(Cost_Sub_Therapy_Y4,$I297,$C$4)+
M264*INDEX(Cost_Sub_Therapy_Y5,$I297,$C$4),0)</f>
        <v>0</v>
      </c>
      <c r="N297" s="33" cm="1">
        <f t="array" ref="N297">IF(Include_Sub_Costs="Yes",
N208*INDEX(Cost_Sub_Therapy_Y1,$I297,$C$4)+
N222*INDEX(Cost_Sub_Therapy_Y2,$I297,$C$4)+
N236*INDEX(Cost_Sub_Therapy_Y3,$I297,$C$4)+
N250*INDEX(Cost_Sub_Therapy_Y4,$I297,$C$4)+
N264*INDEX(Cost_Sub_Therapy_Y5,$I297,$C$4),0)</f>
        <v>0</v>
      </c>
      <c r="O297" s="33" cm="1">
        <f t="array" ref="O297">IF(Include_Sub_Costs="Yes",
O208*INDEX(Cost_Sub_Therapy_Y1,$I297,$C$4)+
O222*INDEX(Cost_Sub_Therapy_Y2,$I297,$C$4)+
O236*INDEX(Cost_Sub_Therapy_Y3,$I297,$C$4)+
O250*INDEX(Cost_Sub_Therapy_Y4,$I297,$C$4)+
O264*INDEX(Cost_Sub_Therapy_Y5,$I297,$C$4),0)</f>
        <v>0</v>
      </c>
      <c r="P297" s="33" cm="1">
        <f t="array" ref="P297">IF(Include_Sub_Costs="Yes",
P208*INDEX(Cost_Sub_Therapy_Y1,$I297,$C$4)+
P222*INDEX(Cost_Sub_Therapy_Y2,$I297,$C$4)+
P236*INDEX(Cost_Sub_Therapy_Y3,$I297,$C$4)+
P250*INDEX(Cost_Sub_Therapy_Y4,$I297,$C$4)+
P264*INDEX(Cost_Sub_Therapy_Y5,$I297,$C$4),0)</f>
        <v>0</v>
      </c>
      <c r="Q297" s="33"/>
      <c r="R297" t="str">
        <f>IF(Namedrug6="","Drug 6",Namedrug6)</f>
        <v>Drug 6</v>
      </c>
      <c r="S297" s="33" cm="1">
        <f t="array" ref="S297">IF(Include_Sub_Costs="Yes",
S193*INDEX(Cost_Sub_Therapy_Y1,$I297,$C$4),0)</f>
        <v>0</v>
      </c>
      <c r="T297" s="33" cm="1">
        <f t="array" ref="T297">IF(Include_Sub_Costs="Yes",
T208*INDEX(Cost_Sub_Therapy_Y1,$I297,$C$4)+
T222*INDEX(Cost_Sub_Therapy_Y2,$I297,$C$4)+
T236*INDEX(Cost_Sub_Therapy_Y3,$I297,$C$4)+
T250*INDEX(Cost_Sub_Therapy_Y4,$I297,$C$4)+
T264*INDEX(Cost_Sub_Therapy_Y5,$I297,$C$4),0)</f>
        <v>0</v>
      </c>
      <c r="U297" s="33" cm="1">
        <f t="array" ref="U297">IF(Include_Sub_Costs="Yes",
U208*INDEX(Cost_Sub_Therapy_Y1,$I297,$C$4)+
U222*INDEX(Cost_Sub_Therapy_Y2,$I297,$C$4)+
U236*INDEX(Cost_Sub_Therapy_Y3,$I297,$C$4)+
U250*INDEX(Cost_Sub_Therapy_Y4,$I297,$C$4)+
U264*INDEX(Cost_Sub_Therapy_Y5,$I297,$C$4),0)</f>
        <v>0</v>
      </c>
      <c r="V297" s="33" cm="1">
        <f t="array" ref="V297">IF(Include_Sub_Costs="Yes",
V208*INDEX(Cost_Sub_Therapy_Y1,$I297,$C$4)+
V222*INDEX(Cost_Sub_Therapy_Y2,$I297,$C$4)+
V236*INDEX(Cost_Sub_Therapy_Y3,$I297,$C$4)+
V250*INDEX(Cost_Sub_Therapy_Y4,$I297,$C$4)+
V264*INDEX(Cost_Sub_Therapy_Y5,$I297,$C$4),0)</f>
        <v>0</v>
      </c>
      <c r="W297" s="33" cm="1">
        <f t="array" ref="W297">IF(Include_Sub_Costs="Yes",
W208*INDEX(Cost_Sub_Therapy_Y1,$I297,$C$4)+
W222*INDEX(Cost_Sub_Therapy_Y2,$I297,$C$4)+
W236*INDEX(Cost_Sub_Therapy_Y3,$I297,$C$4)+
W250*INDEX(Cost_Sub_Therapy_Y4,$I297,$C$4)+
W264*INDEX(Cost_Sub_Therapy_Y5,$I297,$C$4),0)</f>
        <v>0</v>
      </c>
      <c r="X297" s="33" cm="1">
        <f t="array" ref="X297">IF(Include_Sub_Costs="Yes",
X208*INDEX(Cost_Sub_Therapy_Y1,$I297,$C$4)+
X222*INDEX(Cost_Sub_Therapy_Y2,$I297,$C$4)+
X236*INDEX(Cost_Sub_Therapy_Y3,$I297,$C$4)+
X250*INDEX(Cost_Sub_Therapy_Y4,$I297,$C$4)+
X264*INDEX(Cost_Sub_Therapy_Y5,$I297,$C$4),0)</f>
        <v>0</v>
      </c>
      <c r="Y297" s="28"/>
      <c r="Z297" t="str">
        <f>IF(Namedrug6="","Drug 6",Namedrug6)</f>
        <v>Drug 6</v>
      </c>
      <c r="AA297" s="28">
        <f t="shared" si="115"/>
        <v>0</v>
      </c>
      <c r="AB297" s="28">
        <f t="shared" si="114"/>
        <v>0</v>
      </c>
      <c r="AC297" s="28">
        <f t="shared" si="114"/>
        <v>0</v>
      </c>
      <c r="AD297" s="28">
        <f t="shared" si="114"/>
        <v>0</v>
      </c>
      <c r="AE297" s="28">
        <f t="shared" si="114"/>
        <v>0</v>
      </c>
      <c r="AF297" s="28">
        <f t="shared" si="114"/>
        <v>0</v>
      </c>
    </row>
    <row r="298" spans="6:32" x14ac:dyDescent="0.35">
      <c r="F298" s="133"/>
      <c r="G298" s="133"/>
      <c r="I298" s="37">
        <v>9</v>
      </c>
      <c r="J298" t="str">
        <f>IF(Namedrug7="","Drug 7",Namedrug7)</f>
        <v>Drug 7</v>
      </c>
      <c r="K298" s="33" cm="1">
        <f t="array" ref="K298">IF(Include_Sub_Costs="Yes",
K194*INDEX(Cost_Sub_Therapy_Y1,$I298,$C$4),0)</f>
        <v>0</v>
      </c>
      <c r="L298" s="33" cm="1">
        <f t="array" ref="L298">IF(Include_Sub_Costs="Yes",
L209*INDEX(Cost_Sub_Therapy_Y1,$I298,$C$4)+
L223*INDEX(Cost_Sub_Therapy_Y2,$I298,$C$4)+
L237*INDEX(Cost_Sub_Therapy_Y3,$I298,$C$4)+
L251*INDEX(Cost_Sub_Therapy_Y4,$I298,$C$4)+
L265*INDEX(Cost_Sub_Therapy_Y5,$I298,$C$4),0)</f>
        <v>0</v>
      </c>
      <c r="M298" s="33" cm="1">
        <f t="array" ref="M298">IF(Include_Sub_Costs="Yes",
M209*INDEX(Cost_Sub_Therapy_Y1,$I298,$C$4)+
M223*INDEX(Cost_Sub_Therapy_Y2,$I298,$C$4)+
M237*INDEX(Cost_Sub_Therapy_Y3,$I298,$C$4)+
M251*INDEX(Cost_Sub_Therapy_Y4,$I298,$C$4)+
M265*INDEX(Cost_Sub_Therapy_Y5,$I298,$C$4),0)</f>
        <v>0</v>
      </c>
      <c r="N298" s="33" cm="1">
        <f t="array" ref="N298">IF(Include_Sub_Costs="Yes",
N209*INDEX(Cost_Sub_Therapy_Y1,$I298,$C$4)+
N223*INDEX(Cost_Sub_Therapy_Y2,$I298,$C$4)+
N237*INDEX(Cost_Sub_Therapy_Y3,$I298,$C$4)+
N251*INDEX(Cost_Sub_Therapy_Y4,$I298,$C$4)+
N265*INDEX(Cost_Sub_Therapy_Y5,$I298,$C$4),0)</f>
        <v>0</v>
      </c>
      <c r="O298" s="33" cm="1">
        <f t="array" ref="O298">IF(Include_Sub_Costs="Yes",
O209*INDEX(Cost_Sub_Therapy_Y1,$I298,$C$4)+
O223*INDEX(Cost_Sub_Therapy_Y2,$I298,$C$4)+
O237*INDEX(Cost_Sub_Therapy_Y3,$I298,$C$4)+
O251*INDEX(Cost_Sub_Therapy_Y4,$I298,$C$4)+
O265*INDEX(Cost_Sub_Therapy_Y5,$I298,$C$4),0)</f>
        <v>0</v>
      </c>
      <c r="P298" s="33" cm="1">
        <f t="array" ref="P298">IF(Include_Sub_Costs="Yes",
P209*INDEX(Cost_Sub_Therapy_Y1,$I298,$C$4)+
P223*INDEX(Cost_Sub_Therapy_Y2,$I298,$C$4)+
P237*INDEX(Cost_Sub_Therapy_Y3,$I298,$C$4)+
P251*INDEX(Cost_Sub_Therapy_Y4,$I298,$C$4)+
P265*INDEX(Cost_Sub_Therapy_Y5,$I298,$C$4),0)</f>
        <v>0</v>
      </c>
      <c r="Q298" s="33"/>
      <c r="R298" t="str">
        <f>IF(Namedrug7="","Drug 7",Namedrug7)</f>
        <v>Drug 7</v>
      </c>
      <c r="S298" s="33" cm="1">
        <f t="array" ref="S298">IF(Include_Sub_Costs="Yes",
S194*INDEX(Cost_Sub_Therapy_Y1,$I298,$C$4),0)</f>
        <v>0</v>
      </c>
      <c r="T298" s="33" cm="1">
        <f t="array" ref="T298">IF(Include_Sub_Costs="Yes",
T209*INDEX(Cost_Sub_Therapy_Y1,$I298,$C$4)+
T223*INDEX(Cost_Sub_Therapy_Y2,$I298,$C$4)+
T237*INDEX(Cost_Sub_Therapy_Y3,$I298,$C$4)+
T251*INDEX(Cost_Sub_Therapy_Y4,$I298,$C$4)+
T265*INDEX(Cost_Sub_Therapy_Y5,$I298,$C$4),0)</f>
        <v>0</v>
      </c>
      <c r="U298" s="33" cm="1">
        <f t="array" ref="U298">IF(Include_Sub_Costs="Yes",
U209*INDEX(Cost_Sub_Therapy_Y1,$I298,$C$4)+
U223*INDEX(Cost_Sub_Therapy_Y2,$I298,$C$4)+
U237*INDEX(Cost_Sub_Therapy_Y3,$I298,$C$4)+
U251*INDEX(Cost_Sub_Therapy_Y4,$I298,$C$4)+
U265*INDEX(Cost_Sub_Therapy_Y5,$I298,$C$4),0)</f>
        <v>0</v>
      </c>
      <c r="V298" s="33" cm="1">
        <f t="array" ref="V298">IF(Include_Sub_Costs="Yes",
V209*INDEX(Cost_Sub_Therapy_Y1,$I298,$C$4)+
V223*INDEX(Cost_Sub_Therapy_Y2,$I298,$C$4)+
V237*INDEX(Cost_Sub_Therapy_Y3,$I298,$C$4)+
V251*INDEX(Cost_Sub_Therapy_Y4,$I298,$C$4)+
V265*INDEX(Cost_Sub_Therapy_Y5,$I298,$C$4),0)</f>
        <v>0</v>
      </c>
      <c r="W298" s="33" cm="1">
        <f t="array" ref="W298">IF(Include_Sub_Costs="Yes",
W209*INDEX(Cost_Sub_Therapy_Y1,$I298,$C$4)+
W223*INDEX(Cost_Sub_Therapy_Y2,$I298,$C$4)+
W237*INDEX(Cost_Sub_Therapy_Y3,$I298,$C$4)+
W251*INDEX(Cost_Sub_Therapy_Y4,$I298,$C$4)+
W265*INDEX(Cost_Sub_Therapy_Y5,$I298,$C$4),0)</f>
        <v>0</v>
      </c>
      <c r="X298" s="33" cm="1">
        <f t="array" ref="X298">IF(Include_Sub_Costs="Yes",
X209*INDEX(Cost_Sub_Therapy_Y1,$I298,$C$4)+
X223*INDEX(Cost_Sub_Therapy_Y2,$I298,$C$4)+
X237*INDEX(Cost_Sub_Therapy_Y3,$I298,$C$4)+
X251*INDEX(Cost_Sub_Therapy_Y4,$I298,$C$4)+
X265*INDEX(Cost_Sub_Therapy_Y5,$I298,$C$4),0)</f>
        <v>0</v>
      </c>
      <c r="Y298" s="28"/>
      <c r="Z298" t="str">
        <f>IF(Namedrug7="","Drug 7",Namedrug7)</f>
        <v>Drug 7</v>
      </c>
      <c r="AA298" s="28">
        <f t="shared" si="115"/>
        <v>0</v>
      </c>
      <c r="AB298" s="28">
        <f t="shared" si="114"/>
        <v>0</v>
      </c>
      <c r="AC298" s="28">
        <f t="shared" si="114"/>
        <v>0</v>
      </c>
      <c r="AD298" s="28">
        <f t="shared" si="114"/>
        <v>0</v>
      </c>
      <c r="AE298" s="28">
        <f t="shared" si="114"/>
        <v>0</v>
      </c>
      <c r="AF298" s="28">
        <f t="shared" si="114"/>
        <v>0</v>
      </c>
    </row>
    <row r="299" spans="6:32" x14ac:dyDescent="0.35">
      <c r="F299" s="133"/>
      <c r="G299" s="133"/>
      <c r="I299" s="37">
        <v>10</v>
      </c>
      <c r="J299" t="str">
        <f>IF(Namedrug8="","Drug 8",Namedrug8)</f>
        <v>Drug 8</v>
      </c>
      <c r="K299" s="33" cm="1">
        <f t="array" ref="K299">IF(Include_Sub_Costs="Yes",
K195*INDEX(Cost_Sub_Therapy_Y1,$I299,$C$4),0)</f>
        <v>0</v>
      </c>
      <c r="L299" s="33" cm="1">
        <f t="array" ref="L299">IF(Include_Sub_Costs="Yes",
L210*INDEX(Cost_Sub_Therapy_Y1,$I299,$C$4)+
L224*INDEX(Cost_Sub_Therapy_Y2,$I299,$C$4)+
L238*INDEX(Cost_Sub_Therapy_Y3,$I299,$C$4)+
L252*INDEX(Cost_Sub_Therapy_Y4,$I299,$C$4)+
L266*INDEX(Cost_Sub_Therapy_Y5,$I299,$C$4),0)</f>
        <v>0</v>
      </c>
      <c r="M299" s="33" cm="1">
        <f t="array" ref="M299">IF(Include_Sub_Costs="Yes",
M210*INDEX(Cost_Sub_Therapy_Y1,$I299,$C$4)+
M224*INDEX(Cost_Sub_Therapy_Y2,$I299,$C$4)+
M238*INDEX(Cost_Sub_Therapy_Y3,$I299,$C$4)+
M252*INDEX(Cost_Sub_Therapy_Y4,$I299,$C$4)+
M266*INDEX(Cost_Sub_Therapy_Y5,$I299,$C$4),0)</f>
        <v>0</v>
      </c>
      <c r="N299" s="33" cm="1">
        <f t="array" ref="N299">IF(Include_Sub_Costs="Yes",
N210*INDEX(Cost_Sub_Therapy_Y1,$I299,$C$4)+
N224*INDEX(Cost_Sub_Therapy_Y2,$I299,$C$4)+
N238*INDEX(Cost_Sub_Therapy_Y3,$I299,$C$4)+
N252*INDEX(Cost_Sub_Therapy_Y4,$I299,$C$4)+
N266*INDEX(Cost_Sub_Therapy_Y5,$I299,$C$4),0)</f>
        <v>0</v>
      </c>
      <c r="O299" s="33" cm="1">
        <f t="array" ref="O299">IF(Include_Sub_Costs="Yes",
O210*INDEX(Cost_Sub_Therapy_Y1,$I299,$C$4)+
O224*INDEX(Cost_Sub_Therapy_Y2,$I299,$C$4)+
O238*INDEX(Cost_Sub_Therapy_Y3,$I299,$C$4)+
O252*INDEX(Cost_Sub_Therapy_Y4,$I299,$C$4)+
O266*INDEX(Cost_Sub_Therapy_Y5,$I299,$C$4),0)</f>
        <v>0</v>
      </c>
      <c r="P299" s="33" cm="1">
        <f t="array" ref="P299">IF(Include_Sub_Costs="Yes",
P210*INDEX(Cost_Sub_Therapy_Y1,$I299,$C$4)+
P224*INDEX(Cost_Sub_Therapy_Y2,$I299,$C$4)+
P238*INDEX(Cost_Sub_Therapy_Y3,$I299,$C$4)+
P252*INDEX(Cost_Sub_Therapy_Y4,$I299,$C$4)+
P266*INDEX(Cost_Sub_Therapy_Y5,$I299,$C$4),0)</f>
        <v>0</v>
      </c>
      <c r="Q299" s="33"/>
      <c r="R299" t="str">
        <f>IF(Namedrug8="","Drug 8",Namedrug8)</f>
        <v>Drug 8</v>
      </c>
      <c r="S299" s="33" cm="1">
        <f t="array" ref="S299">IF(Include_Sub_Costs="Yes",
S195*INDEX(Cost_Sub_Therapy_Y1,$I299,$C$4),0)</f>
        <v>0</v>
      </c>
      <c r="T299" s="33" cm="1">
        <f t="array" ref="T299">IF(Include_Sub_Costs="Yes",
T210*INDEX(Cost_Sub_Therapy_Y1,$I299,$C$4)+
T224*INDEX(Cost_Sub_Therapy_Y2,$I299,$C$4)+
T238*INDEX(Cost_Sub_Therapy_Y3,$I299,$C$4)+
T252*INDEX(Cost_Sub_Therapy_Y4,$I299,$C$4)+
T266*INDEX(Cost_Sub_Therapy_Y5,$I299,$C$4),0)</f>
        <v>0</v>
      </c>
      <c r="U299" s="33" cm="1">
        <f t="array" ref="U299">IF(Include_Sub_Costs="Yes",
U210*INDEX(Cost_Sub_Therapy_Y1,$I299,$C$4)+
U224*INDEX(Cost_Sub_Therapy_Y2,$I299,$C$4)+
U238*INDEX(Cost_Sub_Therapy_Y3,$I299,$C$4)+
U252*INDEX(Cost_Sub_Therapy_Y4,$I299,$C$4)+
U266*INDEX(Cost_Sub_Therapy_Y5,$I299,$C$4),0)</f>
        <v>0</v>
      </c>
      <c r="V299" s="33" cm="1">
        <f t="array" ref="V299">IF(Include_Sub_Costs="Yes",
V210*INDEX(Cost_Sub_Therapy_Y1,$I299,$C$4)+
V224*INDEX(Cost_Sub_Therapy_Y2,$I299,$C$4)+
V238*INDEX(Cost_Sub_Therapy_Y3,$I299,$C$4)+
V252*INDEX(Cost_Sub_Therapy_Y4,$I299,$C$4)+
V266*INDEX(Cost_Sub_Therapy_Y5,$I299,$C$4),0)</f>
        <v>0</v>
      </c>
      <c r="W299" s="33" cm="1">
        <f t="array" ref="W299">IF(Include_Sub_Costs="Yes",
W210*INDEX(Cost_Sub_Therapy_Y1,$I299,$C$4)+
W224*INDEX(Cost_Sub_Therapy_Y2,$I299,$C$4)+
W238*INDEX(Cost_Sub_Therapy_Y3,$I299,$C$4)+
W252*INDEX(Cost_Sub_Therapy_Y4,$I299,$C$4)+
W266*INDEX(Cost_Sub_Therapy_Y5,$I299,$C$4),0)</f>
        <v>0</v>
      </c>
      <c r="X299" s="33" cm="1">
        <f t="array" ref="X299">IF(Include_Sub_Costs="Yes",
X210*INDEX(Cost_Sub_Therapy_Y1,$I299,$C$4)+
X224*INDEX(Cost_Sub_Therapy_Y2,$I299,$C$4)+
X238*INDEX(Cost_Sub_Therapy_Y3,$I299,$C$4)+
X252*INDEX(Cost_Sub_Therapy_Y4,$I299,$C$4)+
X266*INDEX(Cost_Sub_Therapy_Y5,$I299,$C$4),0)</f>
        <v>0</v>
      </c>
      <c r="Y299" s="28"/>
      <c r="Z299" t="str">
        <f>IF(Namedrug8="","Drug 8",Namedrug8)</f>
        <v>Drug 8</v>
      </c>
      <c r="AA299" s="28">
        <f t="shared" si="115"/>
        <v>0</v>
      </c>
      <c r="AB299" s="28">
        <f t="shared" si="114"/>
        <v>0</v>
      </c>
      <c r="AC299" s="28">
        <f t="shared" si="114"/>
        <v>0</v>
      </c>
      <c r="AD299" s="28">
        <f t="shared" si="114"/>
        <v>0</v>
      </c>
      <c r="AE299" s="28">
        <f t="shared" si="114"/>
        <v>0</v>
      </c>
      <c r="AF299" s="28">
        <f t="shared" si="114"/>
        <v>0</v>
      </c>
    </row>
    <row r="300" spans="6:32" x14ac:dyDescent="0.35">
      <c r="F300" s="133"/>
      <c r="G300" s="133"/>
      <c r="I300" s="37">
        <v>11</v>
      </c>
      <c r="J300" t="str">
        <f>IF(Namedrug9="","Drug 9",Namedrug9)</f>
        <v>Drug 9</v>
      </c>
      <c r="K300" s="33" cm="1">
        <f t="array" ref="K300">IF(Include_Sub_Costs="Yes",
K196*INDEX(Cost_Sub_Therapy_Y1,$I300,$C$4),0)</f>
        <v>0</v>
      </c>
      <c r="L300" s="33" cm="1">
        <f t="array" ref="L300">IF(Include_Sub_Costs="Yes",
L211*INDEX(Cost_Sub_Therapy_Y1,$I300,$C$4)+
L225*INDEX(Cost_Sub_Therapy_Y2,$I300,$C$4)+
L239*INDEX(Cost_Sub_Therapy_Y3,$I300,$C$4)+
L253*INDEX(Cost_Sub_Therapy_Y4,$I300,$C$4)+
L267*INDEX(Cost_Sub_Therapy_Y5,$I300,$C$4),0)</f>
        <v>0</v>
      </c>
      <c r="M300" s="33" cm="1">
        <f t="array" ref="M300">IF(Include_Sub_Costs="Yes",
M211*INDEX(Cost_Sub_Therapy_Y1,$I300,$C$4)+
M225*INDEX(Cost_Sub_Therapy_Y2,$I300,$C$4)+
M239*INDEX(Cost_Sub_Therapy_Y3,$I300,$C$4)+
M253*INDEX(Cost_Sub_Therapy_Y4,$I300,$C$4)+
M267*INDEX(Cost_Sub_Therapy_Y5,$I300,$C$4),0)</f>
        <v>0</v>
      </c>
      <c r="N300" s="33" cm="1">
        <f t="array" ref="N300">IF(Include_Sub_Costs="Yes",
N211*INDEX(Cost_Sub_Therapy_Y1,$I300,$C$4)+
N225*INDEX(Cost_Sub_Therapy_Y2,$I300,$C$4)+
N239*INDEX(Cost_Sub_Therapy_Y3,$I300,$C$4)+
N253*INDEX(Cost_Sub_Therapy_Y4,$I300,$C$4)+
N267*INDEX(Cost_Sub_Therapy_Y5,$I300,$C$4),0)</f>
        <v>0</v>
      </c>
      <c r="O300" s="33" cm="1">
        <f t="array" ref="O300">IF(Include_Sub_Costs="Yes",
O211*INDEX(Cost_Sub_Therapy_Y1,$I300,$C$4)+
O225*INDEX(Cost_Sub_Therapy_Y2,$I300,$C$4)+
O239*INDEX(Cost_Sub_Therapy_Y3,$I300,$C$4)+
O253*INDEX(Cost_Sub_Therapy_Y4,$I300,$C$4)+
O267*INDEX(Cost_Sub_Therapy_Y5,$I300,$C$4),0)</f>
        <v>0</v>
      </c>
      <c r="P300" s="33" cm="1">
        <f t="array" ref="P300">IF(Include_Sub_Costs="Yes",
P211*INDEX(Cost_Sub_Therapy_Y1,$I300,$C$4)+
P225*INDEX(Cost_Sub_Therapy_Y2,$I300,$C$4)+
P239*INDEX(Cost_Sub_Therapy_Y3,$I300,$C$4)+
P253*INDEX(Cost_Sub_Therapy_Y4,$I300,$C$4)+
P267*INDEX(Cost_Sub_Therapy_Y5,$I300,$C$4),0)</f>
        <v>0</v>
      </c>
      <c r="Q300" s="33"/>
      <c r="R300" t="str">
        <f>IF(Namedrug9="","Drug 9",Namedrug9)</f>
        <v>Drug 9</v>
      </c>
      <c r="S300" s="33" cm="1">
        <f t="array" ref="S300">IF(Include_Sub_Costs="Yes",
S196*INDEX(Cost_Sub_Therapy_Y1,$I300,$C$4),0)</f>
        <v>0</v>
      </c>
      <c r="T300" s="33" cm="1">
        <f t="array" ref="T300">IF(Include_Sub_Costs="Yes",
T211*INDEX(Cost_Sub_Therapy_Y1,$I300,$C$4)+
T225*INDEX(Cost_Sub_Therapy_Y2,$I300,$C$4)+
T239*INDEX(Cost_Sub_Therapy_Y3,$I300,$C$4)+
T253*INDEX(Cost_Sub_Therapy_Y4,$I300,$C$4)+
T267*INDEX(Cost_Sub_Therapy_Y5,$I300,$C$4),0)</f>
        <v>0</v>
      </c>
      <c r="U300" s="33" cm="1">
        <f t="array" ref="U300">IF(Include_Sub_Costs="Yes",
U211*INDEX(Cost_Sub_Therapy_Y1,$I300,$C$4)+
U225*INDEX(Cost_Sub_Therapy_Y2,$I300,$C$4)+
U239*INDEX(Cost_Sub_Therapy_Y3,$I300,$C$4)+
U253*INDEX(Cost_Sub_Therapy_Y4,$I300,$C$4)+
U267*INDEX(Cost_Sub_Therapy_Y5,$I300,$C$4),0)</f>
        <v>0</v>
      </c>
      <c r="V300" s="33" cm="1">
        <f t="array" ref="V300">IF(Include_Sub_Costs="Yes",
V211*INDEX(Cost_Sub_Therapy_Y1,$I300,$C$4)+
V225*INDEX(Cost_Sub_Therapy_Y2,$I300,$C$4)+
V239*INDEX(Cost_Sub_Therapy_Y3,$I300,$C$4)+
V253*INDEX(Cost_Sub_Therapy_Y4,$I300,$C$4)+
V267*INDEX(Cost_Sub_Therapy_Y5,$I300,$C$4),0)</f>
        <v>0</v>
      </c>
      <c r="W300" s="33" cm="1">
        <f t="array" ref="W300">IF(Include_Sub_Costs="Yes",
W211*INDEX(Cost_Sub_Therapy_Y1,$I300,$C$4)+
W225*INDEX(Cost_Sub_Therapy_Y2,$I300,$C$4)+
W239*INDEX(Cost_Sub_Therapy_Y3,$I300,$C$4)+
W253*INDEX(Cost_Sub_Therapy_Y4,$I300,$C$4)+
W267*INDEX(Cost_Sub_Therapy_Y5,$I300,$C$4),0)</f>
        <v>0</v>
      </c>
      <c r="X300" s="33" cm="1">
        <f t="array" ref="X300">IF(Include_Sub_Costs="Yes",
X211*INDEX(Cost_Sub_Therapy_Y1,$I300,$C$4)+
X225*INDEX(Cost_Sub_Therapy_Y2,$I300,$C$4)+
X239*INDEX(Cost_Sub_Therapy_Y3,$I300,$C$4)+
X253*INDEX(Cost_Sub_Therapy_Y4,$I300,$C$4)+
X267*INDEX(Cost_Sub_Therapy_Y5,$I300,$C$4),0)</f>
        <v>0</v>
      </c>
      <c r="Y300" s="28"/>
      <c r="Z300" t="str">
        <f>IF(Namedrug9="","Drug 9",Namedrug9)</f>
        <v>Drug 9</v>
      </c>
      <c r="AA300" s="28">
        <f t="shared" si="115"/>
        <v>0</v>
      </c>
      <c r="AB300" s="28">
        <f t="shared" si="114"/>
        <v>0</v>
      </c>
      <c r="AC300" s="28">
        <f t="shared" si="114"/>
        <v>0</v>
      </c>
      <c r="AD300" s="28">
        <f t="shared" si="114"/>
        <v>0</v>
      </c>
      <c r="AE300" s="28">
        <f t="shared" si="114"/>
        <v>0</v>
      </c>
      <c r="AF300" s="28">
        <f t="shared" si="114"/>
        <v>0</v>
      </c>
    </row>
    <row r="301" spans="6:32" x14ac:dyDescent="0.35">
      <c r="F301" s="133"/>
      <c r="G301" s="133"/>
      <c r="I301" s="37">
        <v>12</v>
      </c>
      <c r="J301" t="str">
        <f>IF(Namedrug10="","Drug 10",Namedrug10)</f>
        <v>Drug 10</v>
      </c>
      <c r="K301" s="33" cm="1">
        <f t="array" ref="K301">IF(Include_Sub_Costs="Yes",
K197*INDEX(Cost_Sub_Therapy_Y1,$I301,$C$4),0)</f>
        <v>0</v>
      </c>
      <c r="L301" s="33" cm="1">
        <f t="array" ref="L301">IF(Include_Sub_Costs="Yes",
L212*INDEX(Cost_Sub_Therapy_Y1,$I301,$C$4)+
L226*INDEX(Cost_Sub_Therapy_Y2,$I301,$C$4)+
L240*INDEX(Cost_Sub_Therapy_Y3,$I301,$C$4)+
L254*INDEX(Cost_Sub_Therapy_Y4,$I301,$C$4)+
L268*INDEX(Cost_Sub_Therapy_Y5,$I301,$C$4),0)</f>
        <v>0</v>
      </c>
      <c r="M301" s="33" cm="1">
        <f t="array" ref="M301">IF(Include_Sub_Costs="Yes",
M212*INDEX(Cost_Sub_Therapy_Y1,$I301,$C$4)+
M226*INDEX(Cost_Sub_Therapy_Y2,$I301,$C$4)+
M240*INDEX(Cost_Sub_Therapy_Y3,$I301,$C$4)+
M254*INDEX(Cost_Sub_Therapy_Y4,$I301,$C$4)+
M268*INDEX(Cost_Sub_Therapy_Y5,$I301,$C$4),0)</f>
        <v>0</v>
      </c>
      <c r="N301" s="33" cm="1">
        <f t="array" ref="N301">IF(Include_Sub_Costs="Yes",
N212*INDEX(Cost_Sub_Therapy_Y1,$I301,$C$4)+
N226*INDEX(Cost_Sub_Therapy_Y2,$I301,$C$4)+
N240*INDEX(Cost_Sub_Therapy_Y3,$I301,$C$4)+
N254*INDEX(Cost_Sub_Therapy_Y4,$I301,$C$4)+
N268*INDEX(Cost_Sub_Therapy_Y5,$I301,$C$4),0)</f>
        <v>0</v>
      </c>
      <c r="O301" s="33" cm="1">
        <f t="array" ref="O301">IF(Include_Sub_Costs="Yes",
O212*INDEX(Cost_Sub_Therapy_Y1,$I301,$C$4)+
O226*INDEX(Cost_Sub_Therapy_Y2,$I301,$C$4)+
O240*INDEX(Cost_Sub_Therapy_Y3,$I301,$C$4)+
O254*INDEX(Cost_Sub_Therapy_Y4,$I301,$C$4)+
O268*INDEX(Cost_Sub_Therapy_Y5,$I301,$C$4),0)</f>
        <v>0</v>
      </c>
      <c r="P301" s="33" cm="1">
        <f t="array" ref="P301">IF(Include_Sub_Costs="Yes",
P212*INDEX(Cost_Sub_Therapy_Y1,$I301,$C$4)+
P226*INDEX(Cost_Sub_Therapy_Y2,$I301,$C$4)+
P240*INDEX(Cost_Sub_Therapy_Y3,$I301,$C$4)+
P254*INDEX(Cost_Sub_Therapy_Y4,$I301,$C$4)+
P268*INDEX(Cost_Sub_Therapy_Y5,$I301,$C$4),0)</f>
        <v>0</v>
      </c>
      <c r="Q301" s="33"/>
      <c r="R301" t="str">
        <f>IF(Namedrug10="","Drug 10",Namedrug10)</f>
        <v>Drug 10</v>
      </c>
      <c r="S301" s="33" cm="1">
        <f t="array" ref="S301">IF(Include_Sub_Costs="Yes",
S197*INDEX(Cost_Sub_Therapy_Y1,$I301,$C$4),0)</f>
        <v>0</v>
      </c>
      <c r="T301" s="33" cm="1">
        <f t="array" ref="T301">IF(Include_Sub_Costs="Yes",
T212*INDEX(Cost_Sub_Therapy_Y1,$I301,$C$4)+
T226*INDEX(Cost_Sub_Therapy_Y2,$I301,$C$4)+
T240*INDEX(Cost_Sub_Therapy_Y3,$I301,$C$4)+
T254*INDEX(Cost_Sub_Therapy_Y4,$I301,$C$4)+
T268*INDEX(Cost_Sub_Therapy_Y5,$I301,$C$4),0)</f>
        <v>0</v>
      </c>
      <c r="U301" s="33" cm="1">
        <f t="array" ref="U301">IF(Include_Sub_Costs="Yes",
U212*INDEX(Cost_Sub_Therapy_Y1,$I301,$C$4)+
U226*INDEX(Cost_Sub_Therapy_Y2,$I301,$C$4)+
U240*INDEX(Cost_Sub_Therapy_Y3,$I301,$C$4)+
U254*INDEX(Cost_Sub_Therapy_Y4,$I301,$C$4)+
U268*INDEX(Cost_Sub_Therapy_Y5,$I301,$C$4),0)</f>
        <v>0</v>
      </c>
      <c r="V301" s="33" cm="1">
        <f t="array" ref="V301">IF(Include_Sub_Costs="Yes",
V212*INDEX(Cost_Sub_Therapy_Y1,$I301,$C$4)+
V226*INDEX(Cost_Sub_Therapy_Y2,$I301,$C$4)+
V240*INDEX(Cost_Sub_Therapy_Y3,$I301,$C$4)+
V254*INDEX(Cost_Sub_Therapy_Y4,$I301,$C$4)+
V268*INDEX(Cost_Sub_Therapy_Y5,$I301,$C$4),0)</f>
        <v>0</v>
      </c>
      <c r="W301" s="33" cm="1">
        <f t="array" ref="W301">IF(Include_Sub_Costs="Yes",
W212*INDEX(Cost_Sub_Therapy_Y1,$I301,$C$4)+
W226*INDEX(Cost_Sub_Therapy_Y2,$I301,$C$4)+
W240*INDEX(Cost_Sub_Therapy_Y3,$I301,$C$4)+
W254*INDEX(Cost_Sub_Therapy_Y4,$I301,$C$4)+
W268*INDEX(Cost_Sub_Therapy_Y5,$I301,$C$4),0)</f>
        <v>0</v>
      </c>
      <c r="X301" s="33" cm="1">
        <f t="array" ref="X301">IF(Include_Sub_Costs="Yes",
X212*INDEX(Cost_Sub_Therapy_Y1,$I301,$C$4)+
X226*INDEX(Cost_Sub_Therapy_Y2,$I301,$C$4)+
X240*INDEX(Cost_Sub_Therapy_Y3,$I301,$C$4)+
X254*INDEX(Cost_Sub_Therapy_Y4,$I301,$C$4)+
X268*INDEX(Cost_Sub_Therapy_Y5,$I301,$C$4),0)</f>
        <v>0</v>
      </c>
      <c r="Y301" s="28"/>
      <c r="Z301" t="str">
        <f>IF(Namedrug10="","Drug 10",Namedrug10)</f>
        <v>Drug 10</v>
      </c>
      <c r="AA301" s="28">
        <f t="shared" si="115"/>
        <v>0</v>
      </c>
      <c r="AB301" s="28">
        <f t="shared" si="114"/>
        <v>0</v>
      </c>
      <c r="AC301" s="28">
        <f t="shared" si="114"/>
        <v>0</v>
      </c>
      <c r="AD301" s="28">
        <f t="shared" si="114"/>
        <v>0</v>
      </c>
      <c r="AE301" s="28">
        <f t="shared" si="114"/>
        <v>0</v>
      </c>
      <c r="AF301" s="28">
        <f t="shared" si="114"/>
        <v>0</v>
      </c>
    </row>
    <row r="302" spans="6:32" x14ac:dyDescent="0.35">
      <c r="F302" s="133"/>
      <c r="G302" s="133"/>
      <c r="J302" s="1" t="s">
        <v>74</v>
      </c>
      <c r="K302" s="39">
        <f>SUM(K290:K301)</f>
        <v>0</v>
      </c>
      <c r="L302" s="39">
        <f t="shared" ref="L302:P302" si="116">SUM(L290:L301)</f>
        <v>0</v>
      </c>
      <c r="M302" s="39">
        <f t="shared" si="116"/>
        <v>0</v>
      </c>
      <c r="N302" s="39">
        <f t="shared" si="116"/>
        <v>0</v>
      </c>
      <c r="O302" s="39">
        <f t="shared" si="116"/>
        <v>0</v>
      </c>
      <c r="P302" s="39">
        <f t="shared" si="116"/>
        <v>0</v>
      </c>
      <c r="Q302" s="39"/>
      <c r="R302" s="1" t="s">
        <v>74</v>
      </c>
      <c r="S302" s="39">
        <f>SUM(S290:S301)</f>
        <v>0</v>
      </c>
      <c r="T302" s="39">
        <f t="shared" ref="T302:X302" si="117">SUM(T290:T301)</f>
        <v>0</v>
      </c>
      <c r="U302" s="39">
        <f t="shared" si="117"/>
        <v>0</v>
      </c>
      <c r="V302" s="39">
        <f t="shared" si="117"/>
        <v>0</v>
      </c>
      <c r="W302" s="39">
        <f t="shared" si="117"/>
        <v>0</v>
      </c>
      <c r="X302" s="39">
        <f t="shared" si="117"/>
        <v>0</v>
      </c>
      <c r="Y302" s="39"/>
      <c r="Z302" s="1" t="s">
        <v>74</v>
      </c>
      <c r="AA302" s="39">
        <f>SUM(AA290:AA301)</f>
        <v>0</v>
      </c>
      <c r="AB302" s="39">
        <f t="shared" ref="AB302:AF302" si="118">SUM(AB290:AB301)</f>
        <v>0</v>
      </c>
      <c r="AC302" s="39">
        <f t="shared" si="118"/>
        <v>0</v>
      </c>
      <c r="AD302" s="39">
        <f t="shared" si="118"/>
        <v>0</v>
      </c>
      <c r="AE302" s="39">
        <f t="shared" si="118"/>
        <v>0</v>
      </c>
      <c r="AF302" s="39">
        <f t="shared" si="118"/>
        <v>0</v>
      </c>
    </row>
    <row r="304" spans="6:32" x14ac:dyDescent="0.35">
      <c r="J304" s="1" t="s">
        <v>266</v>
      </c>
      <c r="K304" s="28"/>
      <c r="O304" t="e" cm="1">
        <f t="array" ref="O304">INDEX(Admin_Freq,$I309,1)</f>
        <v>#NAME?</v>
      </c>
    </row>
    <row r="305" spans="9:32" x14ac:dyDescent="0.35">
      <c r="K305" s="1" t="s">
        <v>267</v>
      </c>
      <c r="L305" s="1"/>
      <c r="M305" s="1"/>
      <c r="N305" s="1"/>
      <c r="O305" s="1"/>
      <c r="P305" s="1"/>
      <c r="Q305" s="1"/>
      <c r="R305" s="1"/>
      <c r="S305" s="1" t="s">
        <v>267</v>
      </c>
      <c r="T305" s="1"/>
      <c r="U305" s="1"/>
      <c r="V305" s="1"/>
      <c r="W305" s="1"/>
      <c r="X305" s="1"/>
      <c r="Y305" s="1"/>
      <c r="Z305" s="1"/>
      <c r="AA305" s="1" t="s">
        <v>267</v>
      </c>
      <c r="AB305" s="1"/>
      <c r="AC305" s="1"/>
      <c r="AD305" s="1"/>
      <c r="AE305" s="1"/>
      <c r="AF305" s="1"/>
    </row>
    <row r="306" spans="9:32" x14ac:dyDescent="0.35">
      <c r="K306" s="1" t="s">
        <v>105</v>
      </c>
      <c r="L306" s="1" t="s">
        <v>106</v>
      </c>
      <c r="M306" s="1" t="s">
        <v>107</v>
      </c>
      <c r="N306" s="1" t="s">
        <v>108</v>
      </c>
      <c r="O306" s="1" t="s">
        <v>109</v>
      </c>
      <c r="P306" s="1" t="s">
        <v>110</v>
      </c>
      <c r="Q306" s="1"/>
      <c r="R306" s="1"/>
      <c r="S306" s="1" t="s">
        <v>105</v>
      </c>
      <c r="T306" s="1" t="s">
        <v>106</v>
      </c>
      <c r="U306" s="1" t="s">
        <v>107</v>
      </c>
      <c r="V306" s="1" t="s">
        <v>108</v>
      </c>
      <c r="W306" s="1" t="s">
        <v>109</v>
      </c>
      <c r="X306" s="1" t="s">
        <v>110</v>
      </c>
      <c r="Y306" s="1"/>
      <c r="Z306" s="1"/>
      <c r="AA306" s="1" t="s">
        <v>105</v>
      </c>
      <c r="AB306" s="1" t="s">
        <v>106</v>
      </c>
      <c r="AC306" s="1" t="s">
        <v>107</v>
      </c>
      <c r="AD306" s="1" t="s">
        <v>108</v>
      </c>
      <c r="AE306" s="1" t="s">
        <v>109</v>
      </c>
      <c r="AF306" s="1" t="s">
        <v>110</v>
      </c>
    </row>
    <row r="307" spans="9:32" x14ac:dyDescent="0.35">
      <c r="I307">
        <v>1</v>
      </c>
      <c r="J307" t="str">
        <f>IF(Name_DUR="","Drug Under Review",Name_DUR)</f>
        <v>Drug Under Review</v>
      </c>
      <c r="K307" s="33" cm="1">
        <f t="array" ref="K307">IF(Include_Admin_Costs="Yes",
K201*INDEX(Cost_Administration,$I307,$C$4)*INDEX(Administration_frequency,$I307,1)+
K215*INDEX(Cost_Administration,$I307,$C$4)*INDEX(Administration_frequency,$I307,2)+
K229*INDEX(Cost_Administration,$I307,$C$4)*INDEX(Administration_frequency,$I307,3)+
K243*INDEX(Cost_Administration,$I307,$C$4)*INDEX(Administration_frequency,$I307,4)+
K257*INDEX(Cost_Administration,$I307,$C$4)*INDEX(Administration_frequency,$I307,5),
0)</f>
        <v>0</v>
      </c>
      <c r="L307" s="33" cm="1">
        <f t="array" ref="L307">IF(Include_Admin_Costs="Yes",
L201*INDEX(Cost_Administration,$I307,$C$4)*INDEX(Administration_frequency,$I307,1)+
L215*INDEX(Cost_Administration,$I307,$C$4)*INDEX(Administration_frequency,$I307,2)+
L229*INDEX(Cost_Administration,$I307,$C$4)*INDEX(Administration_frequency,$I307,3)+
L243*INDEX(Cost_Administration,$I307,$C$4)*INDEX(Administration_frequency,$I307,4)+
L257*INDEX(Cost_Administration,$I307,$C$4)*INDEX(Administration_frequency,$I307,5),
0)</f>
        <v>0</v>
      </c>
      <c r="M307" s="33" cm="1">
        <f t="array" ref="M307">IF(Include_Admin_Costs="Yes",
M201*INDEX(Cost_Administration,$I307,$C$4)*INDEX(Administration_frequency,$I307,1)+
M215*INDEX(Cost_Administration,$I307,$C$4)*INDEX(Administration_frequency,$I307,2)+
M229*INDEX(Cost_Administration,$I307,$C$4)*INDEX(Administration_frequency,$I307,3)+
M243*INDEX(Cost_Administration,$I307,$C$4)*INDEX(Administration_frequency,$I307,4)+
M257*INDEX(Cost_Administration,$I307,$C$4)*INDEX(Administration_frequency,$I307,5),
0)</f>
        <v>0</v>
      </c>
      <c r="N307" s="33" cm="1">
        <f t="array" ref="N307">IF(Include_Admin_Costs="Yes",
N201*INDEX(Cost_Administration,$I307,$C$4)*INDEX(Administration_frequency,$I307,1)+
N215*INDEX(Cost_Administration,$I307,$C$4)*INDEX(Administration_frequency,$I307,2)+
N229*INDEX(Cost_Administration,$I307,$C$4)*INDEX(Administration_frequency,$I307,3)+
N243*INDEX(Cost_Administration,$I307,$C$4)*INDEX(Administration_frequency,$I307,4)+
N257*INDEX(Cost_Administration,$I307,$C$4)*INDEX(Administration_frequency,$I307,5),
0)</f>
        <v>0</v>
      </c>
      <c r="O307" s="33" cm="1">
        <f t="array" ref="O307">IF(Include_Admin_Costs="Yes",
O201*INDEX(Cost_Administration,$I307,$C$4)*INDEX(Administration_frequency,$I307,1)+
O215*INDEX(Cost_Administration,$I307,$C$4)*INDEX(Administration_frequency,$I307,2)+
O229*INDEX(Cost_Administration,$I307,$C$4)*INDEX(Administration_frequency,$I307,3)+
O243*INDEX(Cost_Administration,$I307,$C$4)*INDEX(Administration_frequency,$I307,4)+
O257*INDEX(Cost_Administration,$I307,$C$4)*INDEX(Administration_frequency,$I307,5),
0)</f>
        <v>0</v>
      </c>
      <c r="P307" s="33" cm="1">
        <f t="array" ref="P307">IF(Include_Admin_Costs="Yes",
P201*INDEX(Cost_Administration,$I307,$C$4)*INDEX(Administration_frequency,$I307,1)+
P215*INDEX(Cost_Administration,$I307,$C$4)*INDEX(Administration_frequency,$I307,2)+
P229*INDEX(Cost_Administration,$I307,$C$4)*INDEX(Administration_frequency,$I307,3)+
P243*INDEX(Cost_Administration,$I307,$C$4)*INDEX(Administration_frequency,$I307,4)+
P257*INDEX(Cost_Administration,$I307,$C$4)*INDEX(Administration_frequency,$I307,5),
0)</f>
        <v>0</v>
      </c>
      <c r="Q307" s="33"/>
      <c r="R307" t="str">
        <f>IF(Name_DUR="","Drug Under Review",Name_DUR)</f>
        <v>Drug Under Review</v>
      </c>
      <c r="S307" s="33" cm="1">
        <f t="array" ref="S307">IF(Include_Admin_Costs="Yes",
S201*INDEX(Cost_Administration,$I307,$C$4)*INDEX(Administration_frequency,$I307,1)+
S215*INDEX(Cost_Administration,$I307,$C$4)*INDEX(Administration_frequency,$I307,2)+
S229*INDEX(Cost_Administration,$I307,$C$4)*INDEX(Administration_frequency,$I307,3)+
S243*INDEX(Cost_Administration,$I307,$C$4)*INDEX(Administration_frequency,$I307,4)+
S257*INDEX(Cost_Administration,$I307,$C$4)*INDEX(Administration_frequency,$I307,5),
0)</f>
        <v>0</v>
      </c>
      <c r="T307" s="33" cm="1">
        <f t="array" ref="T307">IF(Include_Admin_Costs="Yes",
T201*INDEX(Cost_Administration,$I307,$C$4)*INDEX(Administration_frequency,$I307,1)+
T215*INDEX(Cost_Administration,$I307,$C$4)*INDEX(Administration_frequency,$I307,2)+
T229*INDEX(Cost_Administration,$I307,$C$4)*INDEX(Administration_frequency,$I307,3)+
T243*INDEX(Cost_Administration,$I307,$C$4)*INDEX(Administration_frequency,$I307,4)+
T257*INDEX(Cost_Administration,$I307,$C$4)*INDEX(Administration_frequency,$I307,5),
0)</f>
        <v>0</v>
      </c>
      <c r="U307" s="33" cm="1">
        <f t="array" ref="U307">IF(Include_Admin_Costs="Yes",
U201*INDEX(Cost_Administration,$I307,$C$4)*INDEX(Administration_frequency,$I307,1)+
U215*INDEX(Cost_Administration,$I307,$C$4)*INDEX(Administration_frequency,$I307,2)+
U229*INDEX(Cost_Administration,$I307,$C$4)*INDEX(Administration_frequency,$I307,3)+
U243*INDEX(Cost_Administration,$I307,$C$4)*INDEX(Administration_frequency,$I307,4)+
U257*INDEX(Cost_Administration,$I307,$C$4)*INDEX(Administration_frequency,$I307,5),
0)</f>
        <v>0</v>
      </c>
      <c r="V307" s="33" cm="1">
        <f t="array" ref="V307">IF(Include_Admin_Costs="Yes",
V201*INDEX(Cost_Administration,$I307,$C$4)*INDEX(Administration_frequency,$I307,1)+
V215*INDEX(Cost_Administration,$I307,$C$4)*INDEX(Administration_frequency,$I307,2)+
V229*INDEX(Cost_Administration,$I307,$C$4)*INDEX(Administration_frequency,$I307,3)+
V243*INDEX(Cost_Administration,$I307,$C$4)*INDEX(Administration_frequency,$I307,4)+
V257*INDEX(Cost_Administration,$I307,$C$4)*INDEX(Administration_frequency,$I307,5),
0)</f>
        <v>0</v>
      </c>
      <c r="W307" s="33" cm="1">
        <f t="array" ref="W307">IF(Include_Admin_Costs="Yes",
W201*INDEX(Cost_Administration,$I307,$C$4)*INDEX(Administration_frequency,$I307,1)+
W215*INDEX(Cost_Administration,$I307,$C$4)*INDEX(Administration_frequency,$I307,2)+
W229*INDEX(Cost_Administration,$I307,$C$4)*INDEX(Administration_frequency,$I307,3)+
W243*INDEX(Cost_Administration,$I307,$C$4)*INDEX(Administration_frequency,$I307,4)+
W257*INDEX(Cost_Administration,$I307,$C$4)*INDEX(Administration_frequency,$I307,5),
0)</f>
        <v>0</v>
      </c>
      <c r="X307" s="33" cm="1">
        <f t="array" ref="X307">IF(Include_Admin_Costs="Yes",
X201*INDEX(Cost_Administration,$I307,$C$4)*INDEX(Administration_frequency,$I307,1)+
X215*INDEX(Cost_Administration,$I307,$C$4)*INDEX(Administration_frequency,$I307,2)+
X229*INDEX(Cost_Administration,$I307,$C$4)*INDEX(Administration_frequency,$I307,3)+
X243*INDEX(Cost_Administration,$I307,$C$4)*INDEX(Administration_frequency,$I307,4)+
X257*INDEX(Cost_Administration,$I307,$C$4)*INDEX(Administration_frequency,$I307,5),
0)</f>
        <v>0</v>
      </c>
      <c r="Y307" s="28"/>
      <c r="Z307" t="str">
        <f>IF(Name_DUR="","Drug Under Review",Name_DUR)</f>
        <v>Drug Under Review</v>
      </c>
      <c r="AA307" s="28">
        <f>S307-K307</f>
        <v>0</v>
      </c>
      <c r="AB307" s="28">
        <f t="shared" ref="AB307:AF318" si="119">T307-L307</f>
        <v>0</v>
      </c>
      <c r="AC307" s="28">
        <f t="shared" si="119"/>
        <v>0</v>
      </c>
      <c r="AD307" s="28">
        <f t="shared" si="119"/>
        <v>0</v>
      </c>
      <c r="AE307" s="28">
        <f t="shared" si="119"/>
        <v>0</v>
      </c>
      <c r="AF307" s="28">
        <f t="shared" si="119"/>
        <v>0</v>
      </c>
    </row>
    <row r="308" spans="9:32" x14ac:dyDescent="0.35">
      <c r="I308">
        <v>2</v>
      </c>
      <c r="J308" t="s">
        <v>151</v>
      </c>
      <c r="K308" s="33" cm="1">
        <f t="array" ref="K308">IF(Include_Admin_Costs="Yes",
K202*INDEX(Cost_Administration,$I308,$C$4)*INDEX(Administration_frequency,$I308,1)+
K216*INDEX(Cost_Administration,$I308,$C$4)*INDEX(Administration_frequency,$I308,2)+
K230*INDEX(Cost_Administration,$I308,$C$4)*INDEX(Administration_frequency,$I308,3)+
K244*INDEX(Cost_Administration,$I308,$C$4)*INDEX(Administration_frequency,$I308,4)+
K258*INDEX(Cost_Administration,$I308,$C$4)*INDEX(Administration_frequency,$I308,5),
0)</f>
        <v>0</v>
      </c>
      <c r="L308" s="33" cm="1">
        <f t="array" ref="L308">IF(Include_Admin_Costs="Yes",
L202*INDEX(Cost_Administration,$I308,$C$4)*INDEX(Administration_frequency,$I308,1)+
L216*INDEX(Cost_Administration,$I308,$C$4)*INDEX(Administration_frequency,$I308,2)+
L230*INDEX(Cost_Administration,$I308,$C$4)*INDEX(Administration_frequency,$I308,3)+
L244*INDEX(Cost_Administration,$I308,$C$4)*INDEX(Administration_frequency,$I308,4)+
L258*INDEX(Cost_Administration,$I308,$C$4)*INDEX(Administration_frequency,$I308,5),
0)</f>
        <v>0</v>
      </c>
      <c r="M308" s="33" cm="1">
        <f t="array" ref="M308">IF(Include_Admin_Costs="Yes",
M202*INDEX(Cost_Administration,$I308,$C$4)*INDEX(Administration_frequency,$I308,1)+
M216*INDEX(Cost_Administration,$I308,$C$4)*INDEX(Administration_frequency,$I308,2)+
M230*INDEX(Cost_Administration,$I308,$C$4)*INDEX(Administration_frequency,$I308,3)+
M244*INDEX(Cost_Administration,$I308,$C$4)*INDEX(Administration_frequency,$I308,4)+
M258*INDEX(Cost_Administration,$I308,$C$4)*INDEX(Administration_frequency,$I308,5),
0)</f>
        <v>0</v>
      </c>
      <c r="N308" s="33" cm="1">
        <f t="array" ref="N308">IF(Include_Admin_Costs="Yes",
N202*INDEX(Cost_Administration,$I308,$C$4)*INDEX(Administration_frequency,$I308,1)+
N216*INDEX(Cost_Administration,$I308,$C$4)*INDEX(Administration_frequency,$I308,2)+
N230*INDEX(Cost_Administration,$I308,$C$4)*INDEX(Administration_frequency,$I308,3)+
N244*INDEX(Cost_Administration,$I308,$C$4)*INDEX(Administration_frequency,$I308,4)+
N258*INDEX(Cost_Administration,$I308,$C$4)*INDEX(Administration_frequency,$I308,5),
0)</f>
        <v>0</v>
      </c>
      <c r="O308" s="33" cm="1">
        <f t="array" ref="O308">IF(Include_Admin_Costs="Yes",
O202*INDEX(Cost_Administration,$I308,$C$4)*INDEX(Administration_frequency,$I308,1)+
O216*INDEX(Cost_Administration,$I308,$C$4)*INDEX(Administration_frequency,$I308,2)+
O230*INDEX(Cost_Administration,$I308,$C$4)*INDEX(Administration_frequency,$I308,3)+
O244*INDEX(Cost_Administration,$I308,$C$4)*INDEX(Administration_frequency,$I308,4)+
O258*INDEX(Cost_Administration,$I308,$C$4)*INDEX(Administration_frequency,$I308,5),
0)</f>
        <v>0</v>
      </c>
      <c r="P308" s="33" cm="1">
        <f t="array" ref="P308">IF(Include_Admin_Costs="Yes",
P202*INDEX(Cost_Administration,$I308,$C$4)*INDEX(Administration_frequency,$I308,1)+
P216*INDEX(Cost_Administration,$I308,$C$4)*INDEX(Administration_frequency,$I308,2)+
P230*INDEX(Cost_Administration,$I308,$C$4)*INDEX(Administration_frequency,$I308,3)+
P244*INDEX(Cost_Administration,$I308,$C$4)*INDEX(Administration_frequency,$I308,4)+
P258*INDEX(Cost_Administration,$I308,$C$4)*INDEX(Administration_frequency,$I308,5),
0)</f>
        <v>0</v>
      </c>
      <c r="Q308" s="33"/>
      <c r="R308" t="s">
        <v>151</v>
      </c>
      <c r="S308" s="33" cm="1">
        <f t="array" ref="S308">IF(Include_Admin_Costs="Yes",
S202*INDEX(Cost_Administration,$I308,$C$4)*INDEX(Administration_frequency,$I308,1)+
S216*INDEX(Cost_Administration,$I308,$C$4)*INDEX(Administration_frequency,$I308,2)+
S230*INDEX(Cost_Administration,$I308,$C$4)*INDEX(Administration_frequency,$I308,3)+
S244*INDEX(Cost_Administration,$I308,$C$4)*INDEX(Administration_frequency,$I308,4)+
S258*INDEX(Cost_Administration,$I308,$C$4)*INDEX(Administration_frequency,$I308,5),
0)</f>
        <v>0</v>
      </c>
      <c r="T308" s="33" cm="1">
        <f t="array" ref="T308">IF(Include_Admin_Costs="Yes",
T202*INDEX(Cost_Administration,$I308,$C$4)*INDEX(Administration_frequency,$I308,1)+
T216*INDEX(Cost_Administration,$I308,$C$4)*INDEX(Administration_frequency,$I308,2)+
T230*INDEX(Cost_Administration,$I308,$C$4)*INDEX(Administration_frequency,$I308,3)+
T244*INDEX(Cost_Administration,$I308,$C$4)*INDEX(Administration_frequency,$I308,4)+
T258*INDEX(Cost_Administration,$I308,$C$4)*INDEX(Administration_frequency,$I308,5),
0)</f>
        <v>0</v>
      </c>
      <c r="U308" s="33" cm="1">
        <f t="array" ref="U308">IF(Include_Admin_Costs="Yes",
U202*INDEX(Cost_Administration,$I308,$C$4)*INDEX(Administration_frequency,$I308,1)+
U216*INDEX(Cost_Administration,$I308,$C$4)*INDEX(Administration_frequency,$I308,2)+
U230*INDEX(Cost_Administration,$I308,$C$4)*INDEX(Administration_frequency,$I308,3)+
U244*INDEX(Cost_Administration,$I308,$C$4)*INDEX(Administration_frequency,$I308,4)+
U258*INDEX(Cost_Administration,$I308,$C$4)*INDEX(Administration_frequency,$I308,5),
0)</f>
        <v>0</v>
      </c>
      <c r="V308" s="33" cm="1">
        <f t="array" ref="V308">IF(Include_Admin_Costs="Yes",
V202*INDEX(Cost_Administration,$I308,$C$4)*INDEX(Administration_frequency,$I308,1)+
V216*INDEX(Cost_Administration,$I308,$C$4)*INDEX(Administration_frequency,$I308,2)+
V230*INDEX(Cost_Administration,$I308,$C$4)*INDEX(Administration_frequency,$I308,3)+
V244*INDEX(Cost_Administration,$I308,$C$4)*INDEX(Administration_frequency,$I308,4)+
V258*INDEX(Cost_Administration,$I308,$C$4)*INDEX(Administration_frequency,$I308,5),
0)</f>
        <v>0</v>
      </c>
      <c r="W308" s="33" cm="1">
        <f t="array" ref="W308">IF(Include_Admin_Costs="Yes",
W202*INDEX(Cost_Administration,$I308,$C$4)*INDEX(Administration_frequency,$I308,1)+
W216*INDEX(Cost_Administration,$I308,$C$4)*INDEX(Administration_frequency,$I308,2)+
W230*INDEX(Cost_Administration,$I308,$C$4)*INDEX(Administration_frequency,$I308,3)+
W244*INDEX(Cost_Administration,$I308,$C$4)*INDEX(Administration_frequency,$I308,4)+
W258*INDEX(Cost_Administration,$I308,$C$4)*INDEX(Administration_frequency,$I308,5),
0)</f>
        <v>0</v>
      </c>
      <c r="X308" s="33" cm="1">
        <f t="array" ref="X308">IF(Include_Admin_Costs="Yes",
X202*INDEX(Cost_Administration,$I308,$C$4)*INDEX(Administration_frequency,$I308,1)+
X216*INDEX(Cost_Administration,$I308,$C$4)*INDEX(Administration_frequency,$I308,2)+
X230*INDEX(Cost_Administration,$I308,$C$4)*INDEX(Administration_frequency,$I308,3)+
X244*INDEX(Cost_Administration,$I308,$C$4)*INDEX(Administration_frequency,$I308,4)+
X258*INDEX(Cost_Administration,$I308,$C$4)*INDEX(Administration_frequency,$I308,5),
0)</f>
        <v>0</v>
      </c>
      <c r="Y308" s="28"/>
      <c r="Z308" t="s">
        <v>151</v>
      </c>
      <c r="AA308" s="28">
        <f t="shared" ref="AA308:AA318" si="120">S308-K308</f>
        <v>0</v>
      </c>
      <c r="AB308" s="28">
        <f t="shared" si="119"/>
        <v>0</v>
      </c>
      <c r="AC308" s="28">
        <f t="shared" si="119"/>
        <v>0</v>
      </c>
      <c r="AD308" s="28">
        <f t="shared" si="119"/>
        <v>0</v>
      </c>
      <c r="AE308" s="28">
        <f t="shared" si="119"/>
        <v>0</v>
      </c>
      <c r="AF308" s="28">
        <f t="shared" si="119"/>
        <v>0</v>
      </c>
    </row>
    <row r="309" spans="9:32" x14ac:dyDescent="0.35">
      <c r="I309" s="37">
        <v>3</v>
      </c>
      <c r="J309" t="str">
        <f>IF(Namedrug1="","Drug 1",Namedrug1)</f>
        <v>Drug 1</v>
      </c>
      <c r="K309" s="33" cm="1">
        <f t="array" ref="K309">IF(Include_Admin_Costs="Yes",
K203*INDEX(Cost_Administration,$I309,$C$4)*INDEX(Administration_frequency,$I309,1)+
K217*INDEX(Cost_Administration,$I309,$C$4)*INDEX(Administration_frequency,$I309,2)+
K231*INDEX(Cost_Administration,$I309,$C$4)*INDEX(Administration_frequency,$I309,3)+
K245*INDEX(Cost_Administration,$I309,$C$4)*INDEX(Administration_frequency,$I309,4)+
K259*INDEX(Cost_Administration,$I309,$C$4)*INDEX(Administration_frequency,$I309,5),
0)</f>
        <v>0</v>
      </c>
      <c r="L309" s="33" cm="1">
        <f t="array" ref="L309">IF(Include_Admin_Costs="Yes",
L203*INDEX(Cost_Administration,$I309,$C$4)*INDEX(Administration_frequency,$I309,1)+
L217*INDEX(Cost_Administration,$I309,$C$4)*INDEX(Administration_frequency,$I309,2)+
L231*INDEX(Cost_Administration,$I309,$C$4)*INDEX(Administration_frequency,$I309,3)+
L245*INDEX(Cost_Administration,$I309,$C$4)*INDEX(Administration_frequency,$I309,4)+
L259*INDEX(Cost_Administration,$I309,$C$4)*INDEX(Administration_frequency,$I309,5),
0)</f>
        <v>0</v>
      </c>
      <c r="M309" s="33" cm="1">
        <f t="array" ref="M309">IF(Include_Admin_Costs="Yes",
M203*INDEX(Cost_Administration,$I309,$C$4)*INDEX(Administration_frequency,$I309,1)+
M217*INDEX(Cost_Administration,$I309,$C$4)*INDEX(Administration_frequency,$I309,2)+
M231*INDEX(Cost_Administration,$I309,$C$4)*INDEX(Administration_frequency,$I309,3)+
M245*INDEX(Cost_Administration,$I309,$C$4)*INDEX(Administration_frequency,$I309,4)+
M259*INDEX(Cost_Administration,$I309,$C$4)*INDEX(Administration_frequency,$I309,5),
0)</f>
        <v>0</v>
      </c>
      <c r="N309" s="33" cm="1">
        <f t="array" ref="N309">IF(Include_Admin_Costs="Yes",
N203*INDEX(Cost_Administration,$I309,$C$4)*INDEX(Administration_frequency,$I309,1)+
N217*INDEX(Cost_Administration,$I309,$C$4)*INDEX(Administration_frequency,$I309,2)+
N231*INDEX(Cost_Administration,$I309,$C$4)*INDEX(Administration_frequency,$I309,3)+
N245*INDEX(Cost_Administration,$I309,$C$4)*INDEX(Administration_frequency,$I309,4)+
N259*INDEX(Cost_Administration,$I309,$C$4)*INDEX(Administration_frequency,$I309,5),
0)</f>
        <v>0</v>
      </c>
      <c r="O309" s="33" cm="1">
        <f t="array" ref="O309">IF(Include_Admin_Costs="Yes",
O203*INDEX(Cost_Administration,$I309,$C$4)*INDEX(Administration_frequency,$I309,1)+
O217*INDEX(Cost_Administration,$I309,$C$4)*INDEX(Administration_frequency,$I309,2)+
O231*INDEX(Cost_Administration,$I309,$C$4)*INDEX(Administration_frequency,$I309,3)+
O245*INDEX(Cost_Administration,$I309,$C$4)*INDEX(Administration_frequency,$I309,4)+
O259*INDEX(Cost_Administration,$I309,$C$4)*INDEX(Administration_frequency,$I309,5),
0)</f>
        <v>0</v>
      </c>
      <c r="P309" s="33" cm="1">
        <f t="array" ref="P309">IF(Include_Admin_Costs="Yes",
P203*INDEX(Cost_Administration,$I309,$C$4)*INDEX(Administration_frequency,$I309,1)+
P217*INDEX(Cost_Administration,$I309,$C$4)*INDEX(Administration_frequency,$I309,2)+
P231*INDEX(Cost_Administration,$I309,$C$4)*INDEX(Administration_frequency,$I309,3)+
P245*INDEX(Cost_Administration,$I309,$C$4)*INDEX(Administration_frequency,$I309,4)+
P259*INDEX(Cost_Administration,$I309,$C$4)*INDEX(Administration_frequency,$I309,5),
0)</f>
        <v>0</v>
      </c>
      <c r="Q309" s="33"/>
      <c r="R309" t="str">
        <f>IF(Namedrug1="","Drug 1",Namedrug1)</f>
        <v>Drug 1</v>
      </c>
      <c r="S309" s="33" cm="1">
        <f t="array" ref="S309">IF(Include_Admin_Costs="Yes",
S203*INDEX(Cost_Administration,$I309,$C$4)*INDEX(Administration_frequency,$I309,1)+
S217*INDEX(Cost_Administration,$I309,$C$4)*INDEX(Administration_frequency,$I309,2)+
S231*INDEX(Cost_Administration,$I309,$C$4)*INDEX(Administration_frequency,$I309,3)+
S245*INDEX(Cost_Administration,$I309,$C$4)*INDEX(Administration_frequency,$I309,4)+
S259*INDEX(Cost_Administration,$I309,$C$4)*INDEX(Administration_frequency,$I309,5),
0)</f>
        <v>0</v>
      </c>
      <c r="T309" s="33" cm="1">
        <f t="array" ref="T309">IF(Include_Admin_Costs="Yes",
T203*INDEX(Cost_Administration,$I309,$C$4)*INDEX(Administration_frequency,$I309,1)+
T217*INDEX(Cost_Administration,$I309,$C$4)*INDEX(Administration_frequency,$I309,2)+
T231*INDEX(Cost_Administration,$I309,$C$4)*INDEX(Administration_frequency,$I309,3)+
T245*INDEX(Cost_Administration,$I309,$C$4)*INDEX(Administration_frequency,$I309,4)+
T259*INDEX(Cost_Administration,$I309,$C$4)*INDEX(Administration_frequency,$I309,5),
0)</f>
        <v>0</v>
      </c>
      <c r="U309" s="33" cm="1">
        <f t="array" ref="U309">IF(Include_Admin_Costs="Yes",
U203*INDEX(Cost_Administration,$I309,$C$4)*INDEX(Administration_frequency,$I309,1)+
U217*INDEX(Cost_Administration,$I309,$C$4)*INDEX(Administration_frequency,$I309,2)+
U231*INDEX(Cost_Administration,$I309,$C$4)*INDEX(Administration_frequency,$I309,3)+
U245*INDEX(Cost_Administration,$I309,$C$4)*INDEX(Administration_frequency,$I309,4)+
U259*INDEX(Cost_Administration,$I309,$C$4)*INDEX(Administration_frequency,$I309,5),
0)</f>
        <v>0</v>
      </c>
      <c r="V309" s="33" cm="1">
        <f t="array" ref="V309">IF(Include_Admin_Costs="Yes",
V203*INDEX(Cost_Administration,$I309,$C$4)*INDEX(Administration_frequency,$I309,1)+
V217*INDEX(Cost_Administration,$I309,$C$4)*INDEX(Administration_frequency,$I309,2)+
V231*INDEX(Cost_Administration,$I309,$C$4)*INDEX(Administration_frequency,$I309,3)+
V245*INDEX(Cost_Administration,$I309,$C$4)*INDEX(Administration_frequency,$I309,4)+
V259*INDEX(Cost_Administration,$I309,$C$4)*INDEX(Administration_frequency,$I309,5),
0)</f>
        <v>0</v>
      </c>
      <c r="W309" s="33" cm="1">
        <f t="array" ref="W309">IF(Include_Admin_Costs="Yes",
W203*INDEX(Cost_Administration,$I309,$C$4)*INDEX(Administration_frequency,$I309,1)+
W217*INDEX(Cost_Administration,$I309,$C$4)*INDEX(Administration_frequency,$I309,2)+
W231*INDEX(Cost_Administration,$I309,$C$4)*INDEX(Administration_frequency,$I309,3)+
W245*INDEX(Cost_Administration,$I309,$C$4)*INDEX(Administration_frequency,$I309,4)+
W259*INDEX(Cost_Administration,$I309,$C$4)*INDEX(Administration_frequency,$I309,5),
0)</f>
        <v>0</v>
      </c>
      <c r="X309" s="33" cm="1">
        <f t="array" ref="X309">IF(Include_Admin_Costs="Yes",
X203*INDEX(Cost_Administration,$I309,$C$4)*INDEX(Administration_frequency,$I309,1)+
X217*INDEX(Cost_Administration,$I309,$C$4)*INDEX(Administration_frequency,$I309,2)+
X231*INDEX(Cost_Administration,$I309,$C$4)*INDEX(Administration_frequency,$I309,3)+
X245*INDEX(Cost_Administration,$I309,$C$4)*INDEX(Administration_frequency,$I309,4)+
X259*INDEX(Cost_Administration,$I309,$C$4)*INDEX(Administration_frequency,$I309,5),
0)</f>
        <v>0</v>
      </c>
      <c r="Y309" s="28"/>
      <c r="Z309" t="str">
        <f>IF(Namedrug1="","Drug 1",Namedrug1)</f>
        <v>Drug 1</v>
      </c>
      <c r="AA309" s="28">
        <f t="shared" si="120"/>
        <v>0</v>
      </c>
      <c r="AB309" s="28">
        <f t="shared" si="119"/>
        <v>0</v>
      </c>
      <c r="AC309" s="28">
        <f t="shared" si="119"/>
        <v>0</v>
      </c>
      <c r="AD309" s="28">
        <f t="shared" si="119"/>
        <v>0</v>
      </c>
      <c r="AE309" s="28">
        <f t="shared" si="119"/>
        <v>0</v>
      </c>
      <c r="AF309" s="28">
        <f t="shared" si="119"/>
        <v>0</v>
      </c>
    </row>
    <row r="310" spans="9:32" x14ac:dyDescent="0.35">
      <c r="I310" s="37">
        <v>4</v>
      </c>
      <c r="J310" t="str">
        <f>IF(Namedrug2="","Drug 2",Namedrug2)</f>
        <v>Drug 2</v>
      </c>
      <c r="K310" s="33" cm="1">
        <f t="array" ref="K310">IF(Include_Admin_Costs="Yes",
K204*INDEX(Cost_Administration,$I310,$C$4)*INDEX(Administration_frequency,$I310,1)+
K218*INDEX(Cost_Administration,$I310,$C$4)*INDEX(Administration_frequency,$I310,2)+
K232*INDEX(Cost_Administration,$I310,$C$4)*INDEX(Administration_frequency,$I310,3)+
K246*INDEX(Cost_Administration,$I310,$C$4)*INDEX(Administration_frequency,$I310,4)+
K260*INDEX(Cost_Administration,$I310,$C$4)*INDEX(Administration_frequency,$I310,5),
0)</f>
        <v>0</v>
      </c>
      <c r="L310" s="33" cm="1">
        <f t="array" ref="L310">IF(Include_Admin_Costs="Yes",
L204*INDEX(Cost_Administration,$I310,$C$4)*INDEX(Administration_frequency,$I310,1)+
L218*INDEX(Cost_Administration,$I310,$C$4)*INDEX(Administration_frequency,$I310,2)+
L232*INDEX(Cost_Administration,$I310,$C$4)*INDEX(Administration_frequency,$I310,3)+
L246*INDEX(Cost_Administration,$I310,$C$4)*INDEX(Administration_frequency,$I310,4)+
L260*INDEX(Cost_Administration,$I310,$C$4)*INDEX(Administration_frequency,$I310,5),
0)</f>
        <v>0</v>
      </c>
      <c r="M310" s="33" cm="1">
        <f t="array" ref="M310">IF(Include_Admin_Costs="Yes",
M204*INDEX(Cost_Administration,$I310,$C$4)*INDEX(Administration_frequency,$I310,1)+
M218*INDEX(Cost_Administration,$I310,$C$4)*INDEX(Administration_frequency,$I310,2)+
M232*INDEX(Cost_Administration,$I310,$C$4)*INDEX(Administration_frequency,$I310,3)+
M246*INDEX(Cost_Administration,$I310,$C$4)*INDEX(Administration_frequency,$I310,4)+
M260*INDEX(Cost_Administration,$I310,$C$4)*INDEX(Administration_frequency,$I310,5),
0)</f>
        <v>0</v>
      </c>
      <c r="N310" s="33" cm="1">
        <f t="array" ref="N310">IF(Include_Admin_Costs="Yes",
N204*INDEX(Cost_Administration,$I310,$C$4)*INDEX(Administration_frequency,$I310,1)+
N218*INDEX(Cost_Administration,$I310,$C$4)*INDEX(Administration_frequency,$I310,2)+
N232*INDEX(Cost_Administration,$I310,$C$4)*INDEX(Administration_frequency,$I310,3)+
N246*INDEX(Cost_Administration,$I310,$C$4)*INDEX(Administration_frequency,$I310,4)+
N260*INDEX(Cost_Administration,$I310,$C$4)*INDEX(Administration_frequency,$I310,5),
0)</f>
        <v>0</v>
      </c>
      <c r="O310" s="33" cm="1">
        <f t="array" ref="O310">IF(Include_Admin_Costs="Yes",
O204*INDEX(Cost_Administration,$I310,$C$4)*INDEX(Administration_frequency,$I310,1)+
O218*INDEX(Cost_Administration,$I310,$C$4)*INDEX(Administration_frequency,$I310,2)+
O232*INDEX(Cost_Administration,$I310,$C$4)*INDEX(Administration_frequency,$I310,3)+
O246*INDEX(Cost_Administration,$I310,$C$4)*INDEX(Administration_frequency,$I310,4)+
O260*INDEX(Cost_Administration,$I310,$C$4)*INDEX(Administration_frequency,$I310,5),
0)</f>
        <v>0</v>
      </c>
      <c r="P310" s="33" cm="1">
        <f t="array" ref="P310">IF(Include_Admin_Costs="Yes",
P204*INDEX(Cost_Administration,$I310,$C$4)*INDEX(Administration_frequency,$I310,1)+
P218*INDEX(Cost_Administration,$I310,$C$4)*INDEX(Administration_frequency,$I310,2)+
P232*INDEX(Cost_Administration,$I310,$C$4)*INDEX(Administration_frequency,$I310,3)+
P246*INDEX(Cost_Administration,$I310,$C$4)*INDEX(Administration_frequency,$I310,4)+
P260*INDEX(Cost_Administration,$I310,$C$4)*INDEX(Administration_frequency,$I310,5),
0)</f>
        <v>0</v>
      </c>
      <c r="Q310" s="33"/>
      <c r="R310" t="str">
        <f>IF(Namedrug2="","Drug 2",Namedrug2)</f>
        <v>Drug 2</v>
      </c>
      <c r="S310" s="33" cm="1">
        <f t="array" ref="S310">IF(Include_Admin_Costs="Yes",
S204*INDEX(Cost_Administration,$I310,$C$4)*INDEX(Administration_frequency,$I310,1)+
S218*INDEX(Cost_Administration,$I310,$C$4)*INDEX(Administration_frequency,$I310,2)+
S232*INDEX(Cost_Administration,$I310,$C$4)*INDEX(Administration_frequency,$I310,3)+
S246*INDEX(Cost_Administration,$I310,$C$4)*INDEX(Administration_frequency,$I310,4)+
S260*INDEX(Cost_Administration,$I310,$C$4)*INDEX(Administration_frequency,$I310,5),
0)</f>
        <v>0</v>
      </c>
      <c r="T310" s="33" cm="1">
        <f t="array" ref="T310">IF(Include_Admin_Costs="Yes",
T204*INDEX(Cost_Administration,$I310,$C$4)*INDEX(Administration_frequency,$I310,1)+
T218*INDEX(Cost_Administration,$I310,$C$4)*INDEX(Administration_frequency,$I310,2)+
T232*INDEX(Cost_Administration,$I310,$C$4)*INDEX(Administration_frequency,$I310,3)+
T246*INDEX(Cost_Administration,$I310,$C$4)*INDEX(Administration_frequency,$I310,4)+
T260*INDEX(Cost_Administration,$I310,$C$4)*INDEX(Administration_frequency,$I310,5),
0)</f>
        <v>0</v>
      </c>
      <c r="U310" s="33" cm="1">
        <f t="array" ref="U310">IF(Include_Admin_Costs="Yes",
U204*INDEX(Cost_Administration,$I310,$C$4)*INDEX(Administration_frequency,$I310,1)+
U218*INDEX(Cost_Administration,$I310,$C$4)*INDEX(Administration_frequency,$I310,2)+
U232*INDEX(Cost_Administration,$I310,$C$4)*INDEX(Administration_frequency,$I310,3)+
U246*INDEX(Cost_Administration,$I310,$C$4)*INDEX(Administration_frequency,$I310,4)+
U260*INDEX(Cost_Administration,$I310,$C$4)*INDEX(Administration_frequency,$I310,5),
0)</f>
        <v>0</v>
      </c>
      <c r="V310" s="33" cm="1">
        <f t="array" ref="V310">IF(Include_Admin_Costs="Yes",
V204*INDEX(Cost_Administration,$I310,$C$4)*INDEX(Administration_frequency,$I310,1)+
V218*INDEX(Cost_Administration,$I310,$C$4)*INDEX(Administration_frequency,$I310,2)+
V232*INDEX(Cost_Administration,$I310,$C$4)*INDEX(Administration_frequency,$I310,3)+
V246*INDEX(Cost_Administration,$I310,$C$4)*INDEX(Administration_frequency,$I310,4)+
V260*INDEX(Cost_Administration,$I310,$C$4)*INDEX(Administration_frequency,$I310,5),
0)</f>
        <v>0</v>
      </c>
      <c r="W310" s="33" cm="1">
        <f t="array" ref="W310">IF(Include_Admin_Costs="Yes",
W204*INDEX(Cost_Administration,$I310,$C$4)*INDEX(Administration_frequency,$I310,1)+
W218*INDEX(Cost_Administration,$I310,$C$4)*INDEX(Administration_frequency,$I310,2)+
W232*INDEX(Cost_Administration,$I310,$C$4)*INDEX(Administration_frequency,$I310,3)+
W246*INDEX(Cost_Administration,$I310,$C$4)*INDEX(Administration_frequency,$I310,4)+
W260*INDEX(Cost_Administration,$I310,$C$4)*INDEX(Administration_frequency,$I310,5),
0)</f>
        <v>0</v>
      </c>
      <c r="X310" s="33" cm="1">
        <f t="array" ref="X310">IF(Include_Admin_Costs="Yes",
X204*INDEX(Cost_Administration,$I310,$C$4)*INDEX(Administration_frequency,$I310,1)+
X218*INDEX(Cost_Administration,$I310,$C$4)*INDEX(Administration_frequency,$I310,2)+
X232*INDEX(Cost_Administration,$I310,$C$4)*INDEX(Administration_frequency,$I310,3)+
X246*INDEX(Cost_Administration,$I310,$C$4)*INDEX(Administration_frequency,$I310,4)+
X260*INDEX(Cost_Administration,$I310,$C$4)*INDEX(Administration_frequency,$I310,5),
0)</f>
        <v>0</v>
      </c>
      <c r="Y310" s="28"/>
      <c r="Z310" t="str">
        <f>IF(Namedrug2="","Drug 2",Namedrug2)</f>
        <v>Drug 2</v>
      </c>
      <c r="AA310" s="28">
        <f t="shared" si="120"/>
        <v>0</v>
      </c>
      <c r="AB310" s="28">
        <f t="shared" si="119"/>
        <v>0</v>
      </c>
      <c r="AC310" s="28">
        <f t="shared" si="119"/>
        <v>0</v>
      </c>
      <c r="AD310" s="28">
        <f t="shared" si="119"/>
        <v>0</v>
      </c>
      <c r="AE310" s="28">
        <f t="shared" si="119"/>
        <v>0</v>
      </c>
      <c r="AF310" s="28">
        <f t="shared" si="119"/>
        <v>0</v>
      </c>
    </row>
    <row r="311" spans="9:32" x14ac:dyDescent="0.35">
      <c r="I311" s="37">
        <v>5</v>
      </c>
      <c r="J311" t="str">
        <f>IF(Namedrug3="","Drug 3",Namedrug3)</f>
        <v>Drug 3</v>
      </c>
      <c r="K311" s="33" cm="1">
        <f t="array" ref="K311">IF(Include_Admin_Costs="Yes",
K205*INDEX(Cost_Administration,$I311,$C$4)*INDEX(Administration_frequency,$I311,1)+
K219*INDEX(Cost_Administration,$I311,$C$4)*INDEX(Administration_frequency,$I311,2)+
K233*INDEX(Cost_Administration,$I311,$C$4)*INDEX(Administration_frequency,$I311,3)+
K247*INDEX(Cost_Administration,$I311,$C$4)*INDEX(Administration_frequency,$I311,4)+
K261*INDEX(Cost_Administration,$I311,$C$4)*INDEX(Administration_frequency,$I311,5),
0)</f>
        <v>0</v>
      </c>
      <c r="L311" s="33" cm="1">
        <f t="array" ref="L311">IF(Include_Admin_Costs="Yes",
L205*INDEX(Cost_Administration,$I311,$C$4)*INDEX(Administration_frequency,$I311,1)+
L219*INDEX(Cost_Administration,$I311,$C$4)*INDEX(Administration_frequency,$I311,2)+
L233*INDEX(Cost_Administration,$I311,$C$4)*INDEX(Administration_frequency,$I311,3)+
L247*INDEX(Cost_Administration,$I311,$C$4)*INDEX(Administration_frequency,$I311,4)+
L261*INDEX(Cost_Administration,$I311,$C$4)*INDEX(Administration_frequency,$I311,5),
0)</f>
        <v>0</v>
      </c>
      <c r="M311" s="33" cm="1">
        <f t="array" ref="M311">IF(Include_Admin_Costs="Yes",
M205*INDEX(Cost_Administration,$I311,$C$4)*INDEX(Administration_frequency,$I311,1)+
M219*INDEX(Cost_Administration,$I311,$C$4)*INDEX(Administration_frequency,$I311,2)+
M233*INDEX(Cost_Administration,$I311,$C$4)*INDEX(Administration_frequency,$I311,3)+
M247*INDEX(Cost_Administration,$I311,$C$4)*INDEX(Administration_frequency,$I311,4)+
M261*INDEX(Cost_Administration,$I311,$C$4)*INDEX(Administration_frequency,$I311,5),
0)</f>
        <v>0</v>
      </c>
      <c r="N311" s="33" cm="1">
        <f t="array" ref="N311">IF(Include_Admin_Costs="Yes",
N205*INDEX(Cost_Administration,$I311,$C$4)*INDEX(Administration_frequency,$I311,1)+
N219*INDEX(Cost_Administration,$I311,$C$4)*INDEX(Administration_frequency,$I311,2)+
N233*INDEX(Cost_Administration,$I311,$C$4)*INDEX(Administration_frequency,$I311,3)+
N247*INDEX(Cost_Administration,$I311,$C$4)*INDEX(Administration_frequency,$I311,4)+
N261*INDEX(Cost_Administration,$I311,$C$4)*INDEX(Administration_frequency,$I311,5),
0)</f>
        <v>0</v>
      </c>
      <c r="O311" s="33" cm="1">
        <f t="array" ref="O311">IF(Include_Admin_Costs="Yes",
O205*INDEX(Cost_Administration,$I311,$C$4)*INDEX(Administration_frequency,$I311,1)+
O219*INDEX(Cost_Administration,$I311,$C$4)*INDEX(Administration_frequency,$I311,2)+
O233*INDEX(Cost_Administration,$I311,$C$4)*INDEX(Administration_frequency,$I311,3)+
O247*INDEX(Cost_Administration,$I311,$C$4)*INDEX(Administration_frequency,$I311,4)+
O261*INDEX(Cost_Administration,$I311,$C$4)*INDEX(Administration_frequency,$I311,5),
0)</f>
        <v>0</v>
      </c>
      <c r="P311" s="33" cm="1">
        <f t="array" ref="P311">IF(Include_Admin_Costs="Yes",
P205*INDEX(Cost_Administration,$I311,$C$4)*INDEX(Administration_frequency,$I311,1)+
P219*INDEX(Cost_Administration,$I311,$C$4)*INDEX(Administration_frequency,$I311,2)+
P233*INDEX(Cost_Administration,$I311,$C$4)*INDEX(Administration_frequency,$I311,3)+
P247*INDEX(Cost_Administration,$I311,$C$4)*INDEX(Administration_frequency,$I311,4)+
P261*INDEX(Cost_Administration,$I311,$C$4)*INDEX(Administration_frequency,$I311,5),
0)</f>
        <v>0</v>
      </c>
      <c r="Q311" s="33"/>
      <c r="R311" t="str">
        <f>IF(Namedrug3="","Drug 3",Namedrug3)</f>
        <v>Drug 3</v>
      </c>
      <c r="S311" s="33" cm="1">
        <f t="array" ref="S311">IF(Include_Admin_Costs="Yes",
S205*INDEX(Cost_Administration,$I311,$C$4)*INDEX(Administration_frequency,$I311,1)+
S219*INDEX(Cost_Administration,$I311,$C$4)*INDEX(Administration_frequency,$I311,2)+
S233*INDEX(Cost_Administration,$I311,$C$4)*INDEX(Administration_frequency,$I311,3)+
S247*INDEX(Cost_Administration,$I311,$C$4)*INDEX(Administration_frequency,$I311,4)+
S261*INDEX(Cost_Administration,$I311,$C$4)*INDEX(Administration_frequency,$I311,5),
0)</f>
        <v>0</v>
      </c>
      <c r="T311" s="33" cm="1">
        <f t="array" ref="T311">IF(Include_Admin_Costs="Yes",
T205*INDEX(Cost_Administration,$I311,$C$4)*INDEX(Administration_frequency,$I311,1)+
T219*INDEX(Cost_Administration,$I311,$C$4)*INDEX(Administration_frequency,$I311,2)+
T233*INDEX(Cost_Administration,$I311,$C$4)*INDEX(Administration_frequency,$I311,3)+
T247*INDEX(Cost_Administration,$I311,$C$4)*INDEX(Administration_frequency,$I311,4)+
T261*INDEX(Cost_Administration,$I311,$C$4)*INDEX(Administration_frequency,$I311,5),
0)</f>
        <v>0</v>
      </c>
      <c r="U311" s="33" cm="1">
        <f t="array" ref="U311">IF(Include_Admin_Costs="Yes",
U205*INDEX(Cost_Administration,$I311,$C$4)*INDEX(Administration_frequency,$I311,1)+
U219*INDEX(Cost_Administration,$I311,$C$4)*INDEX(Administration_frequency,$I311,2)+
U233*INDEX(Cost_Administration,$I311,$C$4)*INDEX(Administration_frequency,$I311,3)+
U247*INDEX(Cost_Administration,$I311,$C$4)*INDEX(Administration_frequency,$I311,4)+
U261*INDEX(Cost_Administration,$I311,$C$4)*INDEX(Administration_frequency,$I311,5),
0)</f>
        <v>0</v>
      </c>
      <c r="V311" s="33" cm="1">
        <f t="array" ref="V311">IF(Include_Admin_Costs="Yes",
V205*INDEX(Cost_Administration,$I311,$C$4)*INDEX(Administration_frequency,$I311,1)+
V219*INDEX(Cost_Administration,$I311,$C$4)*INDEX(Administration_frequency,$I311,2)+
V233*INDEX(Cost_Administration,$I311,$C$4)*INDEX(Administration_frequency,$I311,3)+
V247*INDEX(Cost_Administration,$I311,$C$4)*INDEX(Administration_frequency,$I311,4)+
V261*INDEX(Cost_Administration,$I311,$C$4)*INDEX(Administration_frequency,$I311,5),
0)</f>
        <v>0</v>
      </c>
      <c r="W311" s="33" cm="1">
        <f t="array" ref="W311">IF(Include_Admin_Costs="Yes",
W205*INDEX(Cost_Administration,$I311,$C$4)*INDEX(Administration_frequency,$I311,1)+
W219*INDEX(Cost_Administration,$I311,$C$4)*INDEX(Administration_frequency,$I311,2)+
W233*INDEX(Cost_Administration,$I311,$C$4)*INDEX(Administration_frequency,$I311,3)+
W247*INDEX(Cost_Administration,$I311,$C$4)*INDEX(Administration_frequency,$I311,4)+
W261*INDEX(Cost_Administration,$I311,$C$4)*INDEX(Administration_frequency,$I311,5),
0)</f>
        <v>0</v>
      </c>
      <c r="X311" s="33" cm="1">
        <f t="array" ref="X311">IF(Include_Admin_Costs="Yes",
X205*INDEX(Cost_Administration,$I311,$C$4)*INDEX(Administration_frequency,$I311,1)+
X219*INDEX(Cost_Administration,$I311,$C$4)*INDEX(Administration_frequency,$I311,2)+
X233*INDEX(Cost_Administration,$I311,$C$4)*INDEX(Administration_frequency,$I311,3)+
X247*INDEX(Cost_Administration,$I311,$C$4)*INDEX(Administration_frequency,$I311,4)+
X261*INDEX(Cost_Administration,$I311,$C$4)*INDEX(Administration_frequency,$I311,5),
0)</f>
        <v>0</v>
      </c>
      <c r="Y311" s="28"/>
      <c r="Z311" t="str">
        <f>IF(Namedrug3="","Drug 3",Namedrug3)</f>
        <v>Drug 3</v>
      </c>
      <c r="AA311" s="28">
        <f t="shared" si="120"/>
        <v>0</v>
      </c>
      <c r="AB311" s="28">
        <f t="shared" si="119"/>
        <v>0</v>
      </c>
      <c r="AC311" s="28">
        <f t="shared" si="119"/>
        <v>0</v>
      </c>
      <c r="AD311" s="28">
        <f t="shared" si="119"/>
        <v>0</v>
      </c>
      <c r="AE311" s="28">
        <f t="shared" si="119"/>
        <v>0</v>
      </c>
      <c r="AF311" s="28">
        <f t="shared" si="119"/>
        <v>0</v>
      </c>
    </row>
    <row r="312" spans="9:32" x14ac:dyDescent="0.35">
      <c r="I312" s="37">
        <v>6</v>
      </c>
      <c r="J312" t="str">
        <f>IF(Namedrug4="","Drug 4",Namedrug4)</f>
        <v>Drug 4</v>
      </c>
      <c r="K312" s="33" cm="1">
        <f t="array" ref="K312">IF(Include_Admin_Costs="Yes",
K206*INDEX(Cost_Administration,$I312,$C$4)*INDEX(Administration_frequency,$I312,1)+
K220*INDEX(Cost_Administration,$I312,$C$4)*INDEX(Administration_frequency,$I312,2)+
K234*INDEX(Cost_Administration,$I312,$C$4)*INDEX(Administration_frequency,$I312,3)+
K248*INDEX(Cost_Administration,$I312,$C$4)*INDEX(Administration_frequency,$I312,4)+
K262*INDEX(Cost_Administration,$I312,$C$4)*INDEX(Administration_frequency,$I312,5),
0)</f>
        <v>0</v>
      </c>
      <c r="L312" s="33" cm="1">
        <f t="array" ref="L312">IF(Include_Admin_Costs="Yes",
L206*INDEX(Cost_Administration,$I312,$C$4)*INDEX(Administration_frequency,$I312,1)+
L220*INDEX(Cost_Administration,$I312,$C$4)*INDEX(Administration_frequency,$I312,2)+
L234*INDEX(Cost_Administration,$I312,$C$4)*INDEX(Administration_frequency,$I312,3)+
L248*INDEX(Cost_Administration,$I312,$C$4)*INDEX(Administration_frequency,$I312,4)+
L262*INDEX(Cost_Administration,$I312,$C$4)*INDEX(Administration_frequency,$I312,5),
0)</f>
        <v>0</v>
      </c>
      <c r="M312" s="33" cm="1">
        <f t="array" ref="M312">IF(Include_Admin_Costs="Yes",
M206*INDEX(Cost_Administration,$I312,$C$4)*INDEX(Administration_frequency,$I312,1)+
M220*INDEX(Cost_Administration,$I312,$C$4)*INDEX(Administration_frequency,$I312,2)+
M234*INDEX(Cost_Administration,$I312,$C$4)*INDEX(Administration_frequency,$I312,3)+
M248*INDEX(Cost_Administration,$I312,$C$4)*INDEX(Administration_frequency,$I312,4)+
M262*INDEX(Cost_Administration,$I312,$C$4)*INDEX(Administration_frequency,$I312,5),
0)</f>
        <v>0</v>
      </c>
      <c r="N312" s="33" cm="1">
        <f t="array" ref="N312">IF(Include_Admin_Costs="Yes",
N206*INDEX(Cost_Administration,$I312,$C$4)*INDEX(Administration_frequency,$I312,1)+
N220*INDEX(Cost_Administration,$I312,$C$4)*INDEX(Administration_frequency,$I312,2)+
N234*INDEX(Cost_Administration,$I312,$C$4)*INDEX(Administration_frequency,$I312,3)+
N248*INDEX(Cost_Administration,$I312,$C$4)*INDEX(Administration_frequency,$I312,4)+
N262*INDEX(Cost_Administration,$I312,$C$4)*INDEX(Administration_frequency,$I312,5),
0)</f>
        <v>0</v>
      </c>
      <c r="O312" s="33" cm="1">
        <f t="array" ref="O312">IF(Include_Admin_Costs="Yes",
O206*INDEX(Cost_Administration,$I312,$C$4)*INDEX(Administration_frequency,$I312,1)+
O220*INDEX(Cost_Administration,$I312,$C$4)*INDEX(Administration_frequency,$I312,2)+
O234*INDEX(Cost_Administration,$I312,$C$4)*INDEX(Administration_frequency,$I312,3)+
O248*INDEX(Cost_Administration,$I312,$C$4)*INDEX(Administration_frequency,$I312,4)+
O262*INDEX(Cost_Administration,$I312,$C$4)*INDEX(Administration_frequency,$I312,5),
0)</f>
        <v>0</v>
      </c>
      <c r="P312" s="33" cm="1">
        <f t="array" ref="P312">IF(Include_Admin_Costs="Yes",
P206*INDEX(Cost_Administration,$I312,$C$4)*INDEX(Administration_frequency,$I312,1)+
P220*INDEX(Cost_Administration,$I312,$C$4)*INDEX(Administration_frequency,$I312,2)+
P234*INDEX(Cost_Administration,$I312,$C$4)*INDEX(Administration_frequency,$I312,3)+
P248*INDEX(Cost_Administration,$I312,$C$4)*INDEX(Administration_frequency,$I312,4)+
P262*INDEX(Cost_Administration,$I312,$C$4)*INDEX(Administration_frequency,$I312,5),
0)</f>
        <v>0</v>
      </c>
      <c r="Q312" s="33"/>
      <c r="R312" t="str">
        <f>IF(Namedrug4="","Drug 4",Namedrug4)</f>
        <v>Drug 4</v>
      </c>
      <c r="S312" s="33" cm="1">
        <f t="array" ref="S312">IF(Include_Admin_Costs="Yes",
S206*INDEX(Cost_Administration,$I312,$C$4)*INDEX(Administration_frequency,$I312,1)+
S220*INDEX(Cost_Administration,$I312,$C$4)*INDEX(Administration_frequency,$I312,2)+
S234*INDEX(Cost_Administration,$I312,$C$4)*INDEX(Administration_frequency,$I312,3)+
S248*INDEX(Cost_Administration,$I312,$C$4)*INDEX(Administration_frequency,$I312,4)+
S262*INDEX(Cost_Administration,$I312,$C$4)*INDEX(Administration_frequency,$I312,5),
0)</f>
        <v>0</v>
      </c>
      <c r="T312" s="33" cm="1">
        <f t="array" ref="T312">IF(Include_Admin_Costs="Yes",
T206*INDEX(Cost_Administration,$I312,$C$4)*INDEX(Administration_frequency,$I312,1)+
T220*INDEX(Cost_Administration,$I312,$C$4)*INDEX(Administration_frequency,$I312,2)+
T234*INDEX(Cost_Administration,$I312,$C$4)*INDEX(Administration_frequency,$I312,3)+
T248*INDEX(Cost_Administration,$I312,$C$4)*INDEX(Administration_frequency,$I312,4)+
T262*INDEX(Cost_Administration,$I312,$C$4)*INDEX(Administration_frequency,$I312,5),
0)</f>
        <v>0</v>
      </c>
      <c r="U312" s="33" cm="1">
        <f t="array" ref="U312">IF(Include_Admin_Costs="Yes",
U206*INDEX(Cost_Administration,$I312,$C$4)*INDEX(Administration_frequency,$I312,1)+
U220*INDEX(Cost_Administration,$I312,$C$4)*INDEX(Administration_frequency,$I312,2)+
U234*INDEX(Cost_Administration,$I312,$C$4)*INDEX(Administration_frequency,$I312,3)+
U248*INDEX(Cost_Administration,$I312,$C$4)*INDEX(Administration_frequency,$I312,4)+
U262*INDEX(Cost_Administration,$I312,$C$4)*INDEX(Administration_frequency,$I312,5),
0)</f>
        <v>0</v>
      </c>
      <c r="V312" s="33" cm="1">
        <f t="array" ref="V312">IF(Include_Admin_Costs="Yes",
V206*INDEX(Cost_Administration,$I312,$C$4)*INDEX(Administration_frequency,$I312,1)+
V220*INDEX(Cost_Administration,$I312,$C$4)*INDEX(Administration_frequency,$I312,2)+
V234*INDEX(Cost_Administration,$I312,$C$4)*INDEX(Administration_frequency,$I312,3)+
V248*INDEX(Cost_Administration,$I312,$C$4)*INDEX(Administration_frequency,$I312,4)+
V262*INDEX(Cost_Administration,$I312,$C$4)*INDEX(Administration_frequency,$I312,5),
0)</f>
        <v>0</v>
      </c>
      <c r="W312" s="33" cm="1">
        <f t="array" ref="W312">IF(Include_Admin_Costs="Yes",
W206*INDEX(Cost_Administration,$I312,$C$4)*INDEX(Administration_frequency,$I312,1)+
W220*INDEX(Cost_Administration,$I312,$C$4)*INDEX(Administration_frequency,$I312,2)+
W234*INDEX(Cost_Administration,$I312,$C$4)*INDEX(Administration_frequency,$I312,3)+
W248*INDEX(Cost_Administration,$I312,$C$4)*INDEX(Administration_frequency,$I312,4)+
W262*INDEX(Cost_Administration,$I312,$C$4)*INDEX(Administration_frequency,$I312,5),
0)</f>
        <v>0</v>
      </c>
      <c r="X312" s="33" cm="1">
        <f t="array" ref="X312">IF(Include_Admin_Costs="Yes",
X206*INDEX(Cost_Administration,$I312,$C$4)*INDEX(Administration_frequency,$I312,1)+
X220*INDEX(Cost_Administration,$I312,$C$4)*INDEX(Administration_frequency,$I312,2)+
X234*INDEX(Cost_Administration,$I312,$C$4)*INDEX(Administration_frequency,$I312,3)+
X248*INDEX(Cost_Administration,$I312,$C$4)*INDEX(Administration_frequency,$I312,4)+
X262*INDEX(Cost_Administration,$I312,$C$4)*INDEX(Administration_frequency,$I312,5),
0)</f>
        <v>0</v>
      </c>
      <c r="Y312" s="28"/>
      <c r="Z312" t="str">
        <f>IF(Namedrug4="","Drug 4",Namedrug4)</f>
        <v>Drug 4</v>
      </c>
      <c r="AA312" s="28">
        <f t="shared" si="120"/>
        <v>0</v>
      </c>
      <c r="AB312" s="28">
        <f t="shared" si="119"/>
        <v>0</v>
      </c>
      <c r="AC312" s="28">
        <f t="shared" si="119"/>
        <v>0</v>
      </c>
      <c r="AD312" s="28">
        <f t="shared" si="119"/>
        <v>0</v>
      </c>
      <c r="AE312" s="28">
        <f t="shared" si="119"/>
        <v>0</v>
      </c>
      <c r="AF312" s="28">
        <f t="shared" si="119"/>
        <v>0</v>
      </c>
    </row>
    <row r="313" spans="9:32" x14ac:dyDescent="0.35">
      <c r="I313" s="37">
        <v>7</v>
      </c>
      <c r="J313" t="str">
        <f>IF(Namedrug5="","Drug 5",Namedrug5)</f>
        <v>Drug 5</v>
      </c>
      <c r="K313" s="33" cm="1">
        <f t="array" ref="K313">IF(Include_Admin_Costs="Yes",
K207*INDEX(Cost_Administration,$I313,$C$4)*INDEX(Administration_frequency,$I313,1)+
K221*INDEX(Cost_Administration,$I313,$C$4)*INDEX(Administration_frequency,$I313,2)+
K235*INDEX(Cost_Administration,$I313,$C$4)*INDEX(Administration_frequency,$I313,3)+
K249*INDEX(Cost_Administration,$I313,$C$4)*INDEX(Administration_frequency,$I313,4)+
K263*INDEX(Cost_Administration,$I313,$C$4)*INDEX(Administration_frequency,$I313,5),
0)</f>
        <v>0</v>
      </c>
      <c r="L313" s="33" cm="1">
        <f t="array" ref="L313">IF(Include_Admin_Costs="Yes",
L207*INDEX(Cost_Administration,$I313,$C$4)*INDEX(Administration_frequency,$I313,1)+
L221*INDEX(Cost_Administration,$I313,$C$4)*INDEX(Administration_frequency,$I313,2)+
L235*INDEX(Cost_Administration,$I313,$C$4)*INDEX(Administration_frequency,$I313,3)+
L249*INDEX(Cost_Administration,$I313,$C$4)*INDEX(Administration_frequency,$I313,4)+
L263*INDEX(Cost_Administration,$I313,$C$4)*INDEX(Administration_frequency,$I313,5),
0)</f>
        <v>0</v>
      </c>
      <c r="M313" s="33" cm="1">
        <f t="array" ref="M313">IF(Include_Admin_Costs="Yes",
M207*INDEX(Cost_Administration,$I313,$C$4)*INDEX(Administration_frequency,$I313,1)+
M221*INDEX(Cost_Administration,$I313,$C$4)*INDEX(Administration_frequency,$I313,2)+
M235*INDEX(Cost_Administration,$I313,$C$4)*INDEX(Administration_frequency,$I313,3)+
M249*INDEX(Cost_Administration,$I313,$C$4)*INDEX(Administration_frequency,$I313,4)+
M263*INDEX(Cost_Administration,$I313,$C$4)*INDEX(Administration_frequency,$I313,5),
0)</f>
        <v>0</v>
      </c>
      <c r="N313" s="33" cm="1">
        <f t="array" ref="N313">IF(Include_Admin_Costs="Yes",
N207*INDEX(Cost_Administration,$I313,$C$4)*INDEX(Administration_frequency,$I313,1)+
N221*INDEX(Cost_Administration,$I313,$C$4)*INDEX(Administration_frequency,$I313,2)+
N235*INDEX(Cost_Administration,$I313,$C$4)*INDEX(Administration_frequency,$I313,3)+
N249*INDEX(Cost_Administration,$I313,$C$4)*INDEX(Administration_frequency,$I313,4)+
N263*INDEX(Cost_Administration,$I313,$C$4)*INDEX(Administration_frequency,$I313,5),
0)</f>
        <v>0</v>
      </c>
      <c r="O313" s="33" cm="1">
        <f t="array" ref="O313">IF(Include_Admin_Costs="Yes",
O207*INDEX(Cost_Administration,$I313,$C$4)*INDEX(Administration_frequency,$I313,1)+
O221*INDEX(Cost_Administration,$I313,$C$4)*INDEX(Administration_frequency,$I313,2)+
O235*INDEX(Cost_Administration,$I313,$C$4)*INDEX(Administration_frequency,$I313,3)+
O249*INDEX(Cost_Administration,$I313,$C$4)*INDEX(Administration_frequency,$I313,4)+
O263*INDEX(Cost_Administration,$I313,$C$4)*INDEX(Administration_frequency,$I313,5),
0)</f>
        <v>0</v>
      </c>
      <c r="P313" s="33" cm="1">
        <f t="array" ref="P313">IF(Include_Admin_Costs="Yes",
P207*INDEX(Cost_Administration,$I313,$C$4)*INDEX(Administration_frequency,$I313,1)+
P221*INDEX(Cost_Administration,$I313,$C$4)*INDEX(Administration_frequency,$I313,2)+
P235*INDEX(Cost_Administration,$I313,$C$4)*INDEX(Administration_frequency,$I313,3)+
P249*INDEX(Cost_Administration,$I313,$C$4)*INDEX(Administration_frequency,$I313,4)+
P263*INDEX(Cost_Administration,$I313,$C$4)*INDEX(Administration_frequency,$I313,5),
0)</f>
        <v>0</v>
      </c>
      <c r="Q313" s="33"/>
      <c r="R313" t="str">
        <f>IF(Namedrug5="","Drug 5",Namedrug5)</f>
        <v>Drug 5</v>
      </c>
      <c r="S313" s="33" cm="1">
        <f t="array" ref="S313">IF(Include_Admin_Costs="Yes",
S207*INDEX(Cost_Administration,$I313,$C$4)*INDEX(Administration_frequency,$I313,1)+
S221*INDEX(Cost_Administration,$I313,$C$4)*INDEX(Administration_frequency,$I313,2)+
S235*INDEX(Cost_Administration,$I313,$C$4)*INDEX(Administration_frequency,$I313,3)+
S249*INDEX(Cost_Administration,$I313,$C$4)*INDEX(Administration_frequency,$I313,4)+
S263*INDEX(Cost_Administration,$I313,$C$4)*INDEX(Administration_frequency,$I313,5),
0)</f>
        <v>0</v>
      </c>
      <c r="T313" s="33" cm="1">
        <f t="array" ref="T313">IF(Include_Admin_Costs="Yes",
T207*INDEX(Cost_Administration,$I313,$C$4)*INDEX(Administration_frequency,$I313,1)+
T221*INDEX(Cost_Administration,$I313,$C$4)*INDEX(Administration_frequency,$I313,2)+
T235*INDEX(Cost_Administration,$I313,$C$4)*INDEX(Administration_frequency,$I313,3)+
T249*INDEX(Cost_Administration,$I313,$C$4)*INDEX(Administration_frequency,$I313,4)+
T263*INDEX(Cost_Administration,$I313,$C$4)*INDEX(Administration_frequency,$I313,5),
0)</f>
        <v>0</v>
      </c>
      <c r="U313" s="33" cm="1">
        <f t="array" ref="U313">IF(Include_Admin_Costs="Yes",
U207*INDEX(Cost_Administration,$I313,$C$4)*INDEX(Administration_frequency,$I313,1)+
U221*INDEX(Cost_Administration,$I313,$C$4)*INDEX(Administration_frequency,$I313,2)+
U235*INDEX(Cost_Administration,$I313,$C$4)*INDEX(Administration_frequency,$I313,3)+
U249*INDEX(Cost_Administration,$I313,$C$4)*INDEX(Administration_frequency,$I313,4)+
U263*INDEX(Cost_Administration,$I313,$C$4)*INDEX(Administration_frequency,$I313,5),
0)</f>
        <v>0</v>
      </c>
      <c r="V313" s="33" cm="1">
        <f t="array" ref="V313">IF(Include_Admin_Costs="Yes",
V207*INDEX(Cost_Administration,$I313,$C$4)*INDEX(Administration_frequency,$I313,1)+
V221*INDEX(Cost_Administration,$I313,$C$4)*INDEX(Administration_frequency,$I313,2)+
V235*INDEX(Cost_Administration,$I313,$C$4)*INDEX(Administration_frequency,$I313,3)+
V249*INDEX(Cost_Administration,$I313,$C$4)*INDEX(Administration_frequency,$I313,4)+
V263*INDEX(Cost_Administration,$I313,$C$4)*INDEX(Administration_frequency,$I313,5),
0)</f>
        <v>0</v>
      </c>
      <c r="W313" s="33" cm="1">
        <f t="array" ref="W313">IF(Include_Admin_Costs="Yes",
W207*INDEX(Cost_Administration,$I313,$C$4)*INDEX(Administration_frequency,$I313,1)+
W221*INDEX(Cost_Administration,$I313,$C$4)*INDEX(Administration_frequency,$I313,2)+
W235*INDEX(Cost_Administration,$I313,$C$4)*INDEX(Administration_frequency,$I313,3)+
W249*INDEX(Cost_Administration,$I313,$C$4)*INDEX(Administration_frequency,$I313,4)+
W263*INDEX(Cost_Administration,$I313,$C$4)*INDEX(Administration_frequency,$I313,5),
0)</f>
        <v>0</v>
      </c>
      <c r="X313" s="33" cm="1">
        <f t="array" ref="X313">IF(Include_Admin_Costs="Yes",
X207*INDEX(Cost_Administration,$I313,$C$4)*INDEX(Administration_frequency,$I313,1)+
X221*INDEX(Cost_Administration,$I313,$C$4)*INDEX(Administration_frequency,$I313,2)+
X235*INDEX(Cost_Administration,$I313,$C$4)*INDEX(Administration_frequency,$I313,3)+
X249*INDEX(Cost_Administration,$I313,$C$4)*INDEX(Administration_frequency,$I313,4)+
X263*INDEX(Cost_Administration,$I313,$C$4)*INDEX(Administration_frequency,$I313,5),
0)</f>
        <v>0</v>
      </c>
      <c r="Y313" s="28"/>
      <c r="Z313" t="str">
        <f>IF(Namedrug5="","Drug 5",Namedrug5)</f>
        <v>Drug 5</v>
      </c>
      <c r="AA313" s="28">
        <f t="shared" si="120"/>
        <v>0</v>
      </c>
      <c r="AB313" s="28">
        <f t="shared" si="119"/>
        <v>0</v>
      </c>
      <c r="AC313" s="28">
        <f t="shared" si="119"/>
        <v>0</v>
      </c>
      <c r="AD313" s="28">
        <f t="shared" si="119"/>
        <v>0</v>
      </c>
      <c r="AE313" s="28">
        <f t="shared" si="119"/>
        <v>0</v>
      </c>
      <c r="AF313" s="28">
        <f t="shared" si="119"/>
        <v>0</v>
      </c>
    </row>
    <row r="314" spans="9:32" x14ac:dyDescent="0.35">
      <c r="I314" s="37">
        <v>8</v>
      </c>
      <c r="J314" t="str">
        <f>IF(Namedrug6="","Drug 6",Namedrug6)</f>
        <v>Drug 6</v>
      </c>
      <c r="K314" s="33" cm="1">
        <f t="array" ref="K314">IF(Include_Admin_Costs="Yes",
K208*INDEX(Cost_Administration,$I314,$C$4)*INDEX(Administration_frequency,$I314,1)+
K222*INDEX(Cost_Administration,$I314,$C$4)*INDEX(Administration_frequency,$I314,2)+
K236*INDEX(Cost_Administration,$I314,$C$4)*INDEX(Administration_frequency,$I314,3)+
K250*INDEX(Cost_Administration,$I314,$C$4)*INDEX(Administration_frequency,$I314,4)+
K264*INDEX(Cost_Administration,$I314,$C$4)*INDEX(Administration_frequency,$I314,5),
0)</f>
        <v>0</v>
      </c>
      <c r="L314" s="33" cm="1">
        <f t="array" ref="L314">IF(Include_Admin_Costs="Yes",
L208*INDEX(Cost_Administration,$I314,$C$4)*INDEX(Administration_frequency,$I314,1)+
L222*INDEX(Cost_Administration,$I314,$C$4)*INDEX(Administration_frequency,$I314,2)+
L236*INDEX(Cost_Administration,$I314,$C$4)*INDEX(Administration_frequency,$I314,3)+
L250*INDEX(Cost_Administration,$I314,$C$4)*INDEX(Administration_frequency,$I314,4)+
L264*INDEX(Cost_Administration,$I314,$C$4)*INDEX(Administration_frequency,$I314,5),
0)</f>
        <v>0</v>
      </c>
      <c r="M314" s="33" cm="1">
        <f t="array" ref="M314">IF(Include_Admin_Costs="Yes",
M208*INDEX(Cost_Administration,$I314,$C$4)*INDEX(Administration_frequency,$I314,1)+
M222*INDEX(Cost_Administration,$I314,$C$4)*INDEX(Administration_frequency,$I314,2)+
M236*INDEX(Cost_Administration,$I314,$C$4)*INDEX(Administration_frequency,$I314,3)+
M250*INDEX(Cost_Administration,$I314,$C$4)*INDEX(Administration_frequency,$I314,4)+
M264*INDEX(Cost_Administration,$I314,$C$4)*INDEX(Administration_frequency,$I314,5),
0)</f>
        <v>0</v>
      </c>
      <c r="N314" s="33" cm="1">
        <f t="array" ref="N314">IF(Include_Admin_Costs="Yes",
N208*INDEX(Cost_Administration,$I314,$C$4)*INDEX(Administration_frequency,$I314,1)+
N222*INDEX(Cost_Administration,$I314,$C$4)*INDEX(Administration_frequency,$I314,2)+
N236*INDEX(Cost_Administration,$I314,$C$4)*INDEX(Administration_frequency,$I314,3)+
N250*INDEX(Cost_Administration,$I314,$C$4)*INDEX(Administration_frequency,$I314,4)+
N264*INDEX(Cost_Administration,$I314,$C$4)*INDEX(Administration_frequency,$I314,5),
0)</f>
        <v>0</v>
      </c>
      <c r="O314" s="33" cm="1">
        <f t="array" ref="O314">IF(Include_Admin_Costs="Yes",
O208*INDEX(Cost_Administration,$I314,$C$4)*INDEX(Administration_frequency,$I314,1)+
O222*INDEX(Cost_Administration,$I314,$C$4)*INDEX(Administration_frequency,$I314,2)+
O236*INDEX(Cost_Administration,$I314,$C$4)*INDEX(Administration_frequency,$I314,3)+
O250*INDEX(Cost_Administration,$I314,$C$4)*INDEX(Administration_frequency,$I314,4)+
O264*INDEX(Cost_Administration,$I314,$C$4)*INDEX(Administration_frequency,$I314,5),
0)</f>
        <v>0</v>
      </c>
      <c r="P314" s="33" cm="1">
        <f t="array" ref="P314">IF(Include_Admin_Costs="Yes",
P208*INDEX(Cost_Administration,$I314,$C$4)*INDEX(Administration_frequency,$I314,1)+
P222*INDEX(Cost_Administration,$I314,$C$4)*INDEX(Administration_frequency,$I314,2)+
P236*INDEX(Cost_Administration,$I314,$C$4)*INDEX(Administration_frequency,$I314,3)+
P250*INDEX(Cost_Administration,$I314,$C$4)*INDEX(Administration_frequency,$I314,4)+
P264*INDEX(Cost_Administration,$I314,$C$4)*INDEX(Administration_frequency,$I314,5),
0)</f>
        <v>0</v>
      </c>
      <c r="Q314" s="33"/>
      <c r="R314" t="str">
        <f>IF(Namedrug6="","Drug 6",Namedrug6)</f>
        <v>Drug 6</v>
      </c>
      <c r="S314" s="33" cm="1">
        <f t="array" ref="S314">IF(Include_Admin_Costs="Yes",
S208*INDEX(Cost_Administration,$I314,$C$4)*INDEX(Administration_frequency,$I314,1)+
S222*INDEX(Cost_Administration,$I314,$C$4)*INDEX(Administration_frequency,$I314,2)+
S236*INDEX(Cost_Administration,$I314,$C$4)*INDEX(Administration_frequency,$I314,3)+
S250*INDEX(Cost_Administration,$I314,$C$4)*INDEX(Administration_frequency,$I314,4)+
S264*INDEX(Cost_Administration,$I314,$C$4)*INDEX(Administration_frequency,$I314,5),
0)</f>
        <v>0</v>
      </c>
      <c r="T314" s="33" cm="1">
        <f t="array" ref="T314">IF(Include_Admin_Costs="Yes",
T208*INDEX(Cost_Administration,$I314,$C$4)*INDEX(Administration_frequency,$I314,1)+
T222*INDEX(Cost_Administration,$I314,$C$4)*INDEX(Administration_frequency,$I314,2)+
T236*INDEX(Cost_Administration,$I314,$C$4)*INDEX(Administration_frequency,$I314,3)+
T250*INDEX(Cost_Administration,$I314,$C$4)*INDEX(Administration_frequency,$I314,4)+
T264*INDEX(Cost_Administration,$I314,$C$4)*INDEX(Administration_frequency,$I314,5),
0)</f>
        <v>0</v>
      </c>
      <c r="U314" s="33" cm="1">
        <f t="array" ref="U314">IF(Include_Admin_Costs="Yes",
U208*INDEX(Cost_Administration,$I314,$C$4)*INDEX(Administration_frequency,$I314,1)+
U222*INDEX(Cost_Administration,$I314,$C$4)*INDEX(Administration_frequency,$I314,2)+
U236*INDEX(Cost_Administration,$I314,$C$4)*INDEX(Administration_frequency,$I314,3)+
U250*INDEX(Cost_Administration,$I314,$C$4)*INDEX(Administration_frequency,$I314,4)+
U264*INDEX(Cost_Administration,$I314,$C$4)*INDEX(Administration_frequency,$I314,5),
0)</f>
        <v>0</v>
      </c>
      <c r="V314" s="33" cm="1">
        <f t="array" ref="V314">IF(Include_Admin_Costs="Yes",
V208*INDEX(Cost_Administration,$I314,$C$4)*INDEX(Administration_frequency,$I314,1)+
V222*INDEX(Cost_Administration,$I314,$C$4)*INDEX(Administration_frequency,$I314,2)+
V236*INDEX(Cost_Administration,$I314,$C$4)*INDEX(Administration_frequency,$I314,3)+
V250*INDEX(Cost_Administration,$I314,$C$4)*INDEX(Administration_frequency,$I314,4)+
V264*INDEX(Cost_Administration,$I314,$C$4)*INDEX(Administration_frequency,$I314,5),
0)</f>
        <v>0</v>
      </c>
      <c r="W314" s="33" cm="1">
        <f t="array" ref="W314">IF(Include_Admin_Costs="Yes",
W208*INDEX(Cost_Administration,$I314,$C$4)*INDEX(Administration_frequency,$I314,1)+
W222*INDEX(Cost_Administration,$I314,$C$4)*INDEX(Administration_frequency,$I314,2)+
W236*INDEX(Cost_Administration,$I314,$C$4)*INDEX(Administration_frequency,$I314,3)+
W250*INDEX(Cost_Administration,$I314,$C$4)*INDEX(Administration_frequency,$I314,4)+
W264*INDEX(Cost_Administration,$I314,$C$4)*INDEX(Administration_frequency,$I314,5),
0)</f>
        <v>0</v>
      </c>
      <c r="X314" s="33" cm="1">
        <f t="array" ref="X314">IF(Include_Admin_Costs="Yes",
X208*INDEX(Cost_Administration,$I314,$C$4)*INDEX(Administration_frequency,$I314,1)+
X222*INDEX(Cost_Administration,$I314,$C$4)*INDEX(Administration_frequency,$I314,2)+
X236*INDEX(Cost_Administration,$I314,$C$4)*INDEX(Administration_frequency,$I314,3)+
X250*INDEX(Cost_Administration,$I314,$C$4)*INDEX(Administration_frequency,$I314,4)+
X264*INDEX(Cost_Administration,$I314,$C$4)*INDEX(Administration_frequency,$I314,5),
0)</f>
        <v>0</v>
      </c>
      <c r="Y314" s="28"/>
      <c r="Z314" t="str">
        <f>IF(Namedrug6="","Drug 6",Namedrug6)</f>
        <v>Drug 6</v>
      </c>
      <c r="AA314" s="28">
        <f t="shared" si="120"/>
        <v>0</v>
      </c>
      <c r="AB314" s="28">
        <f t="shared" si="119"/>
        <v>0</v>
      </c>
      <c r="AC314" s="28">
        <f t="shared" si="119"/>
        <v>0</v>
      </c>
      <c r="AD314" s="28">
        <f t="shared" si="119"/>
        <v>0</v>
      </c>
      <c r="AE314" s="28">
        <f t="shared" si="119"/>
        <v>0</v>
      </c>
      <c r="AF314" s="28">
        <f t="shared" si="119"/>
        <v>0</v>
      </c>
    </row>
    <row r="315" spans="9:32" x14ac:dyDescent="0.35">
      <c r="I315" s="37">
        <v>9</v>
      </c>
      <c r="J315" t="str">
        <f>IF(Namedrug7="","Drug 7",Namedrug7)</f>
        <v>Drug 7</v>
      </c>
      <c r="K315" s="33" cm="1">
        <f t="array" ref="K315">IF(Include_Admin_Costs="Yes",
K209*INDEX(Cost_Administration,$I315,$C$4)*INDEX(Administration_frequency,$I315,1)+
K223*INDEX(Cost_Administration,$I315,$C$4)*INDEX(Administration_frequency,$I315,2)+
K237*INDEX(Cost_Administration,$I315,$C$4)*INDEX(Administration_frequency,$I315,3)+
K251*INDEX(Cost_Administration,$I315,$C$4)*INDEX(Administration_frequency,$I315,4)+
K265*INDEX(Cost_Administration,$I315,$C$4)*INDEX(Administration_frequency,$I315,5),
0)</f>
        <v>0</v>
      </c>
      <c r="L315" s="33" cm="1">
        <f t="array" ref="L315">IF(Include_Admin_Costs="Yes",
L209*INDEX(Cost_Administration,$I315,$C$4)*INDEX(Administration_frequency,$I315,1)+
L223*INDEX(Cost_Administration,$I315,$C$4)*INDEX(Administration_frequency,$I315,2)+
L237*INDEX(Cost_Administration,$I315,$C$4)*INDEX(Administration_frequency,$I315,3)+
L251*INDEX(Cost_Administration,$I315,$C$4)*INDEX(Administration_frequency,$I315,4)+
L265*INDEX(Cost_Administration,$I315,$C$4)*INDEX(Administration_frequency,$I315,5),
0)</f>
        <v>0</v>
      </c>
      <c r="M315" s="33" cm="1">
        <f t="array" ref="M315">IF(Include_Admin_Costs="Yes",
M209*INDEX(Cost_Administration,$I315,$C$4)*INDEX(Administration_frequency,$I315,1)+
M223*INDEX(Cost_Administration,$I315,$C$4)*INDEX(Administration_frequency,$I315,2)+
M237*INDEX(Cost_Administration,$I315,$C$4)*INDEX(Administration_frequency,$I315,3)+
M251*INDEX(Cost_Administration,$I315,$C$4)*INDEX(Administration_frequency,$I315,4)+
M265*INDEX(Cost_Administration,$I315,$C$4)*INDEX(Administration_frequency,$I315,5),
0)</f>
        <v>0</v>
      </c>
      <c r="N315" s="33" cm="1">
        <f t="array" ref="N315">IF(Include_Admin_Costs="Yes",
N209*INDEX(Cost_Administration,$I315,$C$4)*INDEX(Administration_frequency,$I315,1)+
N223*INDEX(Cost_Administration,$I315,$C$4)*INDEX(Administration_frequency,$I315,2)+
N237*INDEX(Cost_Administration,$I315,$C$4)*INDEX(Administration_frequency,$I315,3)+
N251*INDEX(Cost_Administration,$I315,$C$4)*INDEX(Administration_frequency,$I315,4)+
N265*INDEX(Cost_Administration,$I315,$C$4)*INDEX(Administration_frequency,$I315,5),
0)</f>
        <v>0</v>
      </c>
      <c r="O315" s="33" cm="1">
        <f t="array" ref="O315">IF(Include_Admin_Costs="Yes",
O209*INDEX(Cost_Administration,$I315,$C$4)*INDEX(Administration_frequency,$I315,1)+
O223*INDEX(Cost_Administration,$I315,$C$4)*INDEX(Administration_frequency,$I315,2)+
O237*INDEX(Cost_Administration,$I315,$C$4)*INDEX(Administration_frequency,$I315,3)+
O251*INDEX(Cost_Administration,$I315,$C$4)*INDEX(Administration_frequency,$I315,4)+
O265*INDEX(Cost_Administration,$I315,$C$4)*INDEX(Administration_frequency,$I315,5),
0)</f>
        <v>0</v>
      </c>
      <c r="P315" s="33" cm="1">
        <f t="array" ref="P315">IF(Include_Admin_Costs="Yes",
P209*INDEX(Cost_Administration,$I315,$C$4)*INDEX(Administration_frequency,$I315,1)+
P223*INDEX(Cost_Administration,$I315,$C$4)*INDEX(Administration_frequency,$I315,2)+
P237*INDEX(Cost_Administration,$I315,$C$4)*INDEX(Administration_frequency,$I315,3)+
P251*INDEX(Cost_Administration,$I315,$C$4)*INDEX(Administration_frequency,$I315,4)+
P265*INDEX(Cost_Administration,$I315,$C$4)*INDEX(Administration_frequency,$I315,5),
0)</f>
        <v>0</v>
      </c>
      <c r="Q315" s="33"/>
      <c r="R315" t="str">
        <f>IF(Namedrug7="","Drug 7",Namedrug7)</f>
        <v>Drug 7</v>
      </c>
      <c r="S315" s="33" cm="1">
        <f t="array" ref="S315">IF(Include_Admin_Costs="Yes",
S209*INDEX(Cost_Administration,$I315,$C$4)*INDEX(Administration_frequency,$I315,1)+
S223*INDEX(Cost_Administration,$I315,$C$4)*INDEX(Administration_frequency,$I315,2)+
S237*INDEX(Cost_Administration,$I315,$C$4)*INDEX(Administration_frequency,$I315,3)+
S251*INDEX(Cost_Administration,$I315,$C$4)*INDEX(Administration_frequency,$I315,4)+
S265*INDEX(Cost_Administration,$I315,$C$4)*INDEX(Administration_frequency,$I315,5),
0)</f>
        <v>0</v>
      </c>
      <c r="T315" s="33" cm="1">
        <f t="array" ref="T315">IF(Include_Admin_Costs="Yes",
T209*INDEX(Cost_Administration,$I315,$C$4)*INDEX(Administration_frequency,$I315,1)+
T223*INDEX(Cost_Administration,$I315,$C$4)*INDEX(Administration_frequency,$I315,2)+
T237*INDEX(Cost_Administration,$I315,$C$4)*INDEX(Administration_frequency,$I315,3)+
T251*INDEX(Cost_Administration,$I315,$C$4)*INDEX(Administration_frequency,$I315,4)+
T265*INDEX(Cost_Administration,$I315,$C$4)*INDEX(Administration_frequency,$I315,5),
0)</f>
        <v>0</v>
      </c>
      <c r="U315" s="33" cm="1">
        <f t="array" ref="U315">IF(Include_Admin_Costs="Yes",
U209*INDEX(Cost_Administration,$I315,$C$4)*INDEX(Administration_frequency,$I315,1)+
U223*INDEX(Cost_Administration,$I315,$C$4)*INDEX(Administration_frequency,$I315,2)+
U237*INDEX(Cost_Administration,$I315,$C$4)*INDEX(Administration_frequency,$I315,3)+
U251*INDEX(Cost_Administration,$I315,$C$4)*INDEX(Administration_frequency,$I315,4)+
U265*INDEX(Cost_Administration,$I315,$C$4)*INDEX(Administration_frequency,$I315,5),
0)</f>
        <v>0</v>
      </c>
      <c r="V315" s="33" cm="1">
        <f t="array" ref="V315">IF(Include_Admin_Costs="Yes",
V209*INDEX(Cost_Administration,$I315,$C$4)*INDEX(Administration_frequency,$I315,1)+
V223*INDEX(Cost_Administration,$I315,$C$4)*INDEX(Administration_frequency,$I315,2)+
V237*INDEX(Cost_Administration,$I315,$C$4)*INDEX(Administration_frequency,$I315,3)+
V251*INDEX(Cost_Administration,$I315,$C$4)*INDEX(Administration_frequency,$I315,4)+
V265*INDEX(Cost_Administration,$I315,$C$4)*INDEX(Administration_frequency,$I315,5),
0)</f>
        <v>0</v>
      </c>
      <c r="W315" s="33" cm="1">
        <f t="array" ref="W315">IF(Include_Admin_Costs="Yes",
W209*INDEX(Cost_Administration,$I315,$C$4)*INDEX(Administration_frequency,$I315,1)+
W223*INDEX(Cost_Administration,$I315,$C$4)*INDEX(Administration_frequency,$I315,2)+
W237*INDEX(Cost_Administration,$I315,$C$4)*INDEX(Administration_frequency,$I315,3)+
W251*INDEX(Cost_Administration,$I315,$C$4)*INDEX(Administration_frequency,$I315,4)+
W265*INDEX(Cost_Administration,$I315,$C$4)*INDEX(Administration_frequency,$I315,5),
0)</f>
        <v>0</v>
      </c>
      <c r="X315" s="33" cm="1">
        <f t="array" ref="X315">IF(Include_Admin_Costs="Yes",
X209*INDEX(Cost_Administration,$I315,$C$4)*INDEX(Administration_frequency,$I315,1)+
X223*INDEX(Cost_Administration,$I315,$C$4)*INDEX(Administration_frequency,$I315,2)+
X237*INDEX(Cost_Administration,$I315,$C$4)*INDEX(Administration_frequency,$I315,3)+
X251*INDEX(Cost_Administration,$I315,$C$4)*INDEX(Administration_frequency,$I315,4)+
X265*INDEX(Cost_Administration,$I315,$C$4)*INDEX(Administration_frequency,$I315,5),
0)</f>
        <v>0</v>
      </c>
      <c r="Y315" s="28"/>
      <c r="Z315" t="str">
        <f>IF(Namedrug7="","Drug 7",Namedrug7)</f>
        <v>Drug 7</v>
      </c>
      <c r="AA315" s="28">
        <f t="shared" si="120"/>
        <v>0</v>
      </c>
      <c r="AB315" s="28">
        <f t="shared" si="119"/>
        <v>0</v>
      </c>
      <c r="AC315" s="28">
        <f t="shared" si="119"/>
        <v>0</v>
      </c>
      <c r="AD315" s="28">
        <f t="shared" si="119"/>
        <v>0</v>
      </c>
      <c r="AE315" s="28">
        <f t="shared" si="119"/>
        <v>0</v>
      </c>
      <c r="AF315" s="28">
        <f t="shared" si="119"/>
        <v>0</v>
      </c>
    </row>
    <row r="316" spans="9:32" x14ac:dyDescent="0.35">
      <c r="I316" s="37">
        <v>10</v>
      </c>
      <c r="J316" t="str">
        <f>IF(Namedrug8="","Drug 8",Namedrug8)</f>
        <v>Drug 8</v>
      </c>
      <c r="K316" s="33" cm="1">
        <f t="array" ref="K316">IF(Include_Admin_Costs="Yes",
K210*INDEX(Cost_Administration,$I316,$C$4)*INDEX(Administration_frequency,$I316,1)+
K224*INDEX(Cost_Administration,$I316,$C$4)*INDEX(Administration_frequency,$I316,2)+
K238*INDEX(Cost_Administration,$I316,$C$4)*INDEX(Administration_frequency,$I316,3)+
K252*INDEX(Cost_Administration,$I316,$C$4)*INDEX(Administration_frequency,$I316,4)+
K266*INDEX(Cost_Administration,$I316,$C$4)*INDEX(Administration_frequency,$I316,5),
0)</f>
        <v>0</v>
      </c>
      <c r="L316" s="33" cm="1">
        <f t="array" ref="L316">IF(Include_Admin_Costs="Yes",
L210*INDEX(Cost_Administration,$I316,$C$4)*INDEX(Administration_frequency,$I316,1)+
L224*INDEX(Cost_Administration,$I316,$C$4)*INDEX(Administration_frequency,$I316,2)+
L238*INDEX(Cost_Administration,$I316,$C$4)*INDEX(Administration_frequency,$I316,3)+
L252*INDEX(Cost_Administration,$I316,$C$4)*INDEX(Administration_frequency,$I316,4)+
L266*INDEX(Cost_Administration,$I316,$C$4)*INDEX(Administration_frequency,$I316,5),
0)</f>
        <v>0</v>
      </c>
      <c r="M316" s="33" cm="1">
        <f t="array" ref="M316">IF(Include_Admin_Costs="Yes",
M210*INDEX(Cost_Administration,$I316,$C$4)*INDEX(Administration_frequency,$I316,1)+
M224*INDEX(Cost_Administration,$I316,$C$4)*INDEX(Administration_frequency,$I316,2)+
M238*INDEX(Cost_Administration,$I316,$C$4)*INDEX(Administration_frequency,$I316,3)+
M252*INDEX(Cost_Administration,$I316,$C$4)*INDEX(Administration_frequency,$I316,4)+
M266*INDEX(Cost_Administration,$I316,$C$4)*INDEX(Administration_frequency,$I316,5),
0)</f>
        <v>0</v>
      </c>
      <c r="N316" s="33" cm="1">
        <f t="array" ref="N316">IF(Include_Admin_Costs="Yes",
N210*INDEX(Cost_Administration,$I316,$C$4)*INDEX(Administration_frequency,$I316,1)+
N224*INDEX(Cost_Administration,$I316,$C$4)*INDEX(Administration_frequency,$I316,2)+
N238*INDEX(Cost_Administration,$I316,$C$4)*INDEX(Administration_frequency,$I316,3)+
N252*INDEX(Cost_Administration,$I316,$C$4)*INDEX(Administration_frequency,$I316,4)+
N266*INDEX(Cost_Administration,$I316,$C$4)*INDEX(Administration_frequency,$I316,5),
0)</f>
        <v>0</v>
      </c>
      <c r="O316" s="33" cm="1">
        <f t="array" ref="O316">IF(Include_Admin_Costs="Yes",
O210*INDEX(Cost_Administration,$I316,$C$4)*INDEX(Administration_frequency,$I316,1)+
O224*INDEX(Cost_Administration,$I316,$C$4)*INDEX(Administration_frequency,$I316,2)+
O238*INDEX(Cost_Administration,$I316,$C$4)*INDEX(Administration_frequency,$I316,3)+
O252*INDEX(Cost_Administration,$I316,$C$4)*INDEX(Administration_frequency,$I316,4)+
O266*INDEX(Cost_Administration,$I316,$C$4)*INDEX(Administration_frequency,$I316,5),
0)</f>
        <v>0</v>
      </c>
      <c r="P316" s="33" cm="1">
        <f t="array" ref="P316">IF(Include_Admin_Costs="Yes",
P210*INDEX(Cost_Administration,$I316,$C$4)*INDEX(Administration_frequency,$I316,1)+
P224*INDEX(Cost_Administration,$I316,$C$4)*INDEX(Administration_frequency,$I316,2)+
P238*INDEX(Cost_Administration,$I316,$C$4)*INDEX(Administration_frequency,$I316,3)+
P252*INDEX(Cost_Administration,$I316,$C$4)*INDEX(Administration_frequency,$I316,4)+
P266*INDEX(Cost_Administration,$I316,$C$4)*INDEX(Administration_frequency,$I316,5),
0)</f>
        <v>0</v>
      </c>
      <c r="Q316" s="33"/>
      <c r="R316" t="str">
        <f>IF(Namedrug8="","Drug 8",Namedrug8)</f>
        <v>Drug 8</v>
      </c>
      <c r="S316" s="33" cm="1">
        <f t="array" ref="S316">IF(Include_Admin_Costs="Yes",
S210*INDEX(Cost_Administration,$I316,$C$4)*INDEX(Administration_frequency,$I316,1)+
S224*INDEX(Cost_Administration,$I316,$C$4)*INDEX(Administration_frequency,$I316,2)+
S238*INDEX(Cost_Administration,$I316,$C$4)*INDEX(Administration_frequency,$I316,3)+
S252*INDEX(Cost_Administration,$I316,$C$4)*INDEX(Administration_frequency,$I316,4)+
S266*INDEX(Cost_Administration,$I316,$C$4)*INDEX(Administration_frequency,$I316,5),
0)</f>
        <v>0</v>
      </c>
      <c r="T316" s="33" cm="1">
        <f t="array" ref="T316">IF(Include_Admin_Costs="Yes",
T210*INDEX(Cost_Administration,$I316,$C$4)*INDEX(Administration_frequency,$I316,1)+
T224*INDEX(Cost_Administration,$I316,$C$4)*INDEX(Administration_frequency,$I316,2)+
T238*INDEX(Cost_Administration,$I316,$C$4)*INDEX(Administration_frequency,$I316,3)+
T252*INDEX(Cost_Administration,$I316,$C$4)*INDEX(Administration_frequency,$I316,4)+
T266*INDEX(Cost_Administration,$I316,$C$4)*INDEX(Administration_frequency,$I316,5),
0)</f>
        <v>0</v>
      </c>
      <c r="U316" s="33" cm="1">
        <f t="array" ref="U316">IF(Include_Admin_Costs="Yes",
U210*INDEX(Cost_Administration,$I316,$C$4)*INDEX(Administration_frequency,$I316,1)+
U224*INDEX(Cost_Administration,$I316,$C$4)*INDEX(Administration_frequency,$I316,2)+
U238*INDEX(Cost_Administration,$I316,$C$4)*INDEX(Administration_frequency,$I316,3)+
U252*INDEX(Cost_Administration,$I316,$C$4)*INDEX(Administration_frequency,$I316,4)+
U266*INDEX(Cost_Administration,$I316,$C$4)*INDEX(Administration_frequency,$I316,5),
0)</f>
        <v>0</v>
      </c>
      <c r="V316" s="33" cm="1">
        <f t="array" ref="V316">IF(Include_Admin_Costs="Yes",
V210*INDEX(Cost_Administration,$I316,$C$4)*INDEX(Administration_frequency,$I316,1)+
V224*INDEX(Cost_Administration,$I316,$C$4)*INDEX(Administration_frequency,$I316,2)+
V238*INDEX(Cost_Administration,$I316,$C$4)*INDEX(Administration_frequency,$I316,3)+
V252*INDEX(Cost_Administration,$I316,$C$4)*INDEX(Administration_frequency,$I316,4)+
V266*INDEX(Cost_Administration,$I316,$C$4)*INDEX(Administration_frequency,$I316,5),
0)</f>
        <v>0</v>
      </c>
      <c r="W316" s="33" cm="1">
        <f t="array" ref="W316">IF(Include_Admin_Costs="Yes",
W210*INDEX(Cost_Administration,$I316,$C$4)*INDEX(Administration_frequency,$I316,1)+
W224*INDEX(Cost_Administration,$I316,$C$4)*INDEX(Administration_frequency,$I316,2)+
W238*INDEX(Cost_Administration,$I316,$C$4)*INDEX(Administration_frequency,$I316,3)+
W252*INDEX(Cost_Administration,$I316,$C$4)*INDEX(Administration_frequency,$I316,4)+
W266*INDEX(Cost_Administration,$I316,$C$4)*INDEX(Administration_frequency,$I316,5),
0)</f>
        <v>0</v>
      </c>
      <c r="X316" s="33" cm="1">
        <f t="array" ref="X316">IF(Include_Admin_Costs="Yes",
X210*INDEX(Cost_Administration,$I316,$C$4)*INDEX(Administration_frequency,$I316,1)+
X224*INDEX(Cost_Administration,$I316,$C$4)*INDEX(Administration_frequency,$I316,2)+
X238*INDEX(Cost_Administration,$I316,$C$4)*INDEX(Administration_frequency,$I316,3)+
X252*INDEX(Cost_Administration,$I316,$C$4)*INDEX(Administration_frequency,$I316,4)+
X266*INDEX(Cost_Administration,$I316,$C$4)*INDEX(Administration_frequency,$I316,5),
0)</f>
        <v>0</v>
      </c>
      <c r="Y316" s="28"/>
      <c r="Z316" t="str">
        <f>IF(Namedrug8="","Drug 8",Namedrug8)</f>
        <v>Drug 8</v>
      </c>
      <c r="AA316" s="28">
        <f t="shared" si="120"/>
        <v>0</v>
      </c>
      <c r="AB316" s="28">
        <f t="shared" si="119"/>
        <v>0</v>
      </c>
      <c r="AC316" s="28">
        <f t="shared" si="119"/>
        <v>0</v>
      </c>
      <c r="AD316" s="28">
        <f t="shared" si="119"/>
        <v>0</v>
      </c>
      <c r="AE316" s="28">
        <f t="shared" si="119"/>
        <v>0</v>
      </c>
      <c r="AF316" s="28">
        <f t="shared" si="119"/>
        <v>0</v>
      </c>
    </row>
    <row r="317" spans="9:32" x14ac:dyDescent="0.35">
      <c r="I317" s="37">
        <v>11</v>
      </c>
      <c r="J317" t="str">
        <f>IF(Namedrug9="","Drug 9",Namedrug9)</f>
        <v>Drug 9</v>
      </c>
      <c r="K317" s="33" cm="1">
        <f t="array" ref="K317">IF(Include_Admin_Costs="Yes",
K211*INDEX(Cost_Administration,$I317,$C$4)*INDEX(Administration_frequency,$I317,1)+
K225*INDEX(Cost_Administration,$I317,$C$4)*INDEX(Administration_frequency,$I317,2)+
K239*INDEX(Cost_Administration,$I317,$C$4)*INDEX(Administration_frequency,$I317,3)+
K253*INDEX(Cost_Administration,$I317,$C$4)*INDEX(Administration_frequency,$I317,4)+
K267*INDEX(Cost_Administration,$I317,$C$4)*INDEX(Administration_frequency,$I317,5),
0)</f>
        <v>0</v>
      </c>
      <c r="L317" s="33" cm="1">
        <f t="array" ref="L317">IF(Include_Admin_Costs="Yes",
L211*INDEX(Cost_Administration,$I317,$C$4)*INDEX(Administration_frequency,$I317,1)+
L225*INDEX(Cost_Administration,$I317,$C$4)*INDEX(Administration_frequency,$I317,2)+
L239*INDEX(Cost_Administration,$I317,$C$4)*INDEX(Administration_frequency,$I317,3)+
L253*INDEX(Cost_Administration,$I317,$C$4)*INDEX(Administration_frequency,$I317,4)+
L267*INDEX(Cost_Administration,$I317,$C$4)*INDEX(Administration_frequency,$I317,5),
0)</f>
        <v>0</v>
      </c>
      <c r="M317" s="33" cm="1">
        <f t="array" ref="M317">IF(Include_Admin_Costs="Yes",
M211*INDEX(Cost_Administration,$I317,$C$4)*INDEX(Administration_frequency,$I317,1)+
M225*INDEX(Cost_Administration,$I317,$C$4)*INDEX(Administration_frequency,$I317,2)+
M239*INDEX(Cost_Administration,$I317,$C$4)*INDEX(Administration_frequency,$I317,3)+
M253*INDEX(Cost_Administration,$I317,$C$4)*INDEX(Administration_frequency,$I317,4)+
M267*INDEX(Cost_Administration,$I317,$C$4)*INDEX(Administration_frequency,$I317,5),
0)</f>
        <v>0</v>
      </c>
      <c r="N317" s="33" cm="1">
        <f t="array" ref="N317">IF(Include_Admin_Costs="Yes",
N211*INDEX(Cost_Administration,$I317,$C$4)*INDEX(Administration_frequency,$I317,1)+
N225*INDEX(Cost_Administration,$I317,$C$4)*INDEX(Administration_frequency,$I317,2)+
N239*INDEX(Cost_Administration,$I317,$C$4)*INDEX(Administration_frequency,$I317,3)+
N253*INDEX(Cost_Administration,$I317,$C$4)*INDEX(Administration_frequency,$I317,4)+
N267*INDEX(Cost_Administration,$I317,$C$4)*INDEX(Administration_frequency,$I317,5),
0)</f>
        <v>0</v>
      </c>
      <c r="O317" s="33" cm="1">
        <f t="array" ref="O317">IF(Include_Admin_Costs="Yes",
O211*INDEX(Cost_Administration,$I317,$C$4)*INDEX(Administration_frequency,$I317,1)+
O225*INDEX(Cost_Administration,$I317,$C$4)*INDEX(Administration_frequency,$I317,2)+
O239*INDEX(Cost_Administration,$I317,$C$4)*INDEX(Administration_frequency,$I317,3)+
O253*INDEX(Cost_Administration,$I317,$C$4)*INDEX(Administration_frequency,$I317,4)+
O267*INDEX(Cost_Administration,$I317,$C$4)*INDEX(Administration_frequency,$I317,5),
0)</f>
        <v>0</v>
      </c>
      <c r="P317" s="33" cm="1">
        <f t="array" ref="P317">IF(Include_Admin_Costs="Yes",
P211*INDEX(Cost_Administration,$I317,$C$4)*INDEX(Administration_frequency,$I317,1)+
P225*INDEX(Cost_Administration,$I317,$C$4)*INDEX(Administration_frequency,$I317,2)+
P239*INDEX(Cost_Administration,$I317,$C$4)*INDEX(Administration_frequency,$I317,3)+
P253*INDEX(Cost_Administration,$I317,$C$4)*INDEX(Administration_frequency,$I317,4)+
P267*INDEX(Cost_Administration,$I317,$C$4)*INDEX(Administration_frequency,$I317,5),
0)</f>
        <v>0</v>
      </c>
      <c r="Q317" s="33"/>
      <c r="R317" t="str">
        <f>IF(Namedrug9="","Drug 9",Namedrug9)</f>
        <v>Drug 9</v>
      </c>
      <c r="S317" s="33" cm="1">
        <f t="array" ref="S317">IF(Include_Admin_Costs="Yes",
S211*INDEX(Cost_Administration,$I317,$C$4)*INDEX(Administration_frequency,$I317,1)+
S225*INDEX(Cost_Administration,$I317,$C$4)*INDEX(Administration_frequency,$I317,2)+
S239*INDEX(Cost_Administration,$I317,$C$4)*INDEX(Administration_frequency,$I317,3)+
S253*INDEX(Cost_Administration,$I317,$C$4)*INDEX(Administration_frequency,$I317,4)+
S267*INDEX(Cost_Administration,$I317,$C$4)*INDEX(Administration_frequency,$I317,5),
0)</f>
        <v>0</v>
      </c>
      <c r="T317" s="33" cm="1">
        <f t="array" ref="T317">IF(Include_Admin_Costs="Yes",
T211*INDEX(Cost_Administration,$I317,$C$4)*INDEX(Administration_frequency,$I317,1)+
T225*INDEX(Cost_Administration,$I317,$C$4)*INDEX(Administration_frequency,$I317,2)+
T239*INDEX(Cost_Administration,$I317,$C$4)*INDEX(Administration_frequency,$I317,3)+
T253*INDEX(Cost_Administration,$I317,$C$4)*INDEX(Administration_frequency,$I317,4)+
T267*INDEX(Cost_Administration,$I317,$C$4)*INDEX(Administration_frequency,$I317,5),
0)</f>
        <v>0</v>
      </c>
      <c r="U317" s="33" cm="1">
        <f t="array" ref="U317">IF(Include_Admin_Costs="Yes",
U211*INDEX(Cost_Administration,$I317,$C$4)*INDEX(Administration_frequency,$I317,1)+
U225*INDEX(Cost_Administration,$I317,$C$4)*INDEX(Administration_frequency,$I317,2)+
U239*INDEX(Cost_Administration,$I317,$C$4)*INDEX(Administration_frequency,$I317,3)+
U253*INDEX(Cost_Administration,$I317,$C$4)*INDEX(Administration_frequency,$I317,4)+
U267*INDEX(Cost_Administration,$I317,$C$4)*INDEX(Administration_frequency,$I317,5),
0)</f>
        <v>0</v>
      </c>
      <c r="V317" s="33" cm="1">
        <f t="array" ref="V317">IF(Include_Admin_Costs="Yes",
V211*INDEX(Cost_Administration,$I317,$C$4)*INDEX(Administration_frequency,$I317,1)+
V225*INDEX(Cost_Administration,$I317,$C$4)*INDEX(Administration_frequency,$I317,2)+
V239*INDEX(Cost_Administration,$I317,$C$4)*INDEX(Administration_frequency,$I317,3)+
V253*INDEX(Cost_Administration,$I317,$C$4)*INDEX(Administration_frequency,$I317,4)+
V267*INDEX(Cost_Administration,$I317,$C$4)*INDEX(Administration_frequency,$I317,5),
0)</f>
        <v>0</v>
      </c>
      <c r="W317" s="33" cm="1">
        <f t="array" ref="W317">IF(Include_Admin_Costs="Yes",
W211*INDEX(Cost_Administration,$I317,$C$4)*INDEX(Administration_frequency,$I317,1)+
W225*INDEX(Cost_Administration,$I317,$C$4)*INDEX(Administration_frequency,$I317,2)+
W239*INDEX(Cost_Administration,$I317,$C$4)*INDEX(Administration_frequency,$I317,3)+
W253*INDEX(Cost_Administration,$I317,$C$4)*INDEX(Administration_frequency,$I317,4)+
W267*INDEX(Cost_Administration,$I317,$C$4)*INDEX(Administration_frequency,$I317,5),
0)</f>
        <v>0</v>
      </c>
      <c r="X317" s="33" cm="1">
        <f t="array" ref="X317">IF(Include_Admin_Costs="Yes",
X211*INDEX(Cost_Administration,$I317,$C$4)*INDEX(Administration_frequency,$I317,1)+
X225*INDEX(Cost_Administration,$I317,$C$4)*INDEX(Administration_frequency,$I317,2)+
X239*INDEX(Cost_Administration,$I317,$C$4)*INDEX(Administration_frequency,$I317,3)+
X253*INDEX(Cost_Administration,$I317,$C$4)*INDEX(Administration_frequency,$I317,4)+
X267*INDEX(Cost_Administration,$I317,$C$4)*INDEX(Administration_frequency,$I317,5),
0)</f>
        <v>0</v>
      </c>
      <c r="Y317" s="28"/>
      <c r="Z317" t="str">
        <f>IF(Namedrug9="","Drug 9",Namedrug9)</f>
        <v>Drug 9</v>
      </c>
      <c r="AA317" s="28">
        <f t="shared" si="120"/>
        <v>0</v>
      </c>
      <c r="AB317" s="28">
        <f t="shared" si="119"/>
        <v>0</v>
      </c>
      <c r="AC317" s="28">
        <f t="shared" si="119"/>
        <v>0</v>
      </c>
      <c r="AD317" s="28">
        <f t="shared" si="119"/>
        <v>0</v>
      </c>
      <c r="AE317" s="28">
        <f t="shared" si="119"/>
        <v>0</v>
      </c>
      <c r="AF317" s="28">
        <f t="shared" si="119"/>
        <v>0</v>
      </c>
    </row>
    <row r="318" spans="9:32" x14ac:dyDescent="0.35">
      <c r="I318" s="37">
        <v>12</v>
      </c>
      <c r="J318" t="str">
        <f>IF(Namedrug10="","Drug 10",Namedrug10)</f>
        <v>Drug 10</v>
      </c>
      <c r="K318" s="33" cm="1">
        <f t="array" ref="K318">IF(Include_Admin_Costs="Yes",
K212*INDEX(Cost_Administration,$I318,$C$4)*INDEX(Administration_frequency,$I318,1)+
K226*INDEX(Cost_Administration,$I318,$C$4)*INDEX(Administration_frequency,$I318,2)+
K240*INDEX(Cost_Administration,$I318,$C$4)*INDEX(Administration_frequency,$I318,3)+
K254*INDEX(Cost_Administration,$I318,$C$4)*INDEX(Administration_frequency,$I318,4)+
K268*INDEX(Cost_Administration,$I318,$C$4)*INDEX(Administration_frequency,$I318,5),
0)</f>
        <v>0</v>
      </c>
      <c r="L318" s="33" cm="1">
        <f t="array" ref="L318">IF(Include_Admin_Costs="Yes",
L212*INDEX(Cost_Administration,$I318,$C$4)*INDEX(Administration_frequency,$I318,1)+
L226*INDEX(Cost_Administration,$I318,$C$4)*INDEX(Administration_frequency,$I318,2)+
L240*INDEX(Cost_Administration,$I318,$C$4)*INDEX(Administration_frequency,$I318,3)+
L254*INDEX(Cost_Administration,$I318,$C$4)*INDEX(Administration_frequency,$I318,4)+
L268*INDEX(Cost_Administration,$I318,$C$4)*INDEX(Administration_frequency,$I318,5),
0)</f>
        <v>0</v>
      </c>
      <c r="M318" s="33" cm="1">
        <f t="array" ref="M318">IF(Include_Admin_Costs="Yes",
M212*INDEX(Cost_Administration,$I318,$C$4)*INDEX(Administration_frequency,$I318,1)+
M226*INDEX(Cost_Administration,$I318,$C$4)*INDEX(Administration_frequency,$I318,2)+
M240*INDEX(Cost_Administration,$I318,$C$4)*INDEX(Administration_frequency,$I318,3)+
M254*INDEX(Cost_Administration,$I318,$C$4)*INDEX(Administration_frequency,$I318,4)+
M268*INDEX(Cost_Administration,$I318,$C$4)*INDEX(Administration_frequency,$I318,5),
0)</f>
        <v>0</v>
      </c>
      <c r="N318" s="33" cm="1">
        <f t="array" ref="N318">IF(Include_Admin_Costs="Yes",
N212*INDEX(Cost_Administration,$I318,$C$4)*INDEX(Administration_frequency,$I318,1)+
N226*INDEX(Cost_Administration,$I318,$C$4)*INDEX(Administration_frequency,$I318,2)+
N240*INDEX(Cost_Administration,$I318,$C$4)*INDEX(Administration_frequency,$I318,3)+
N254*INDEX(Cost_Administration,$I318,$C$4)*INDEX(Administration_frequency,$I318,4)+
N268*INDEX(Cost_Administration,$I318,$C$4)*INDEX(Administration_frequency,$I318,5),
0)</f>
        <v>0</v>
      </c>
      <c r="O318" s="33" cm="1">
        <f t="array" ref="O318">IF(Include_Admin_Costs="Yes",
O212*INDEX(Cost_Administration,$I318,$C$4)*INDEX(Administration_frequency,$I318,1)+
O226*INDEX(Cost_Administration,$I318,$C$4)*INDEX(Administration_frequency,$I318,2)+
O240*INDEX(Cost_Administration,$I318,$C$4)*INDEX(Administration_frequency,$I318,3)+
O254*INDEX(Cost_Administration,$I318,$C$4)*INDEX(Administration_frequency,$I318,4)+
O268*INDEX(Cost_Administration,$I318,$C$4)*INDEX(Administration_frequency,$I318,5),
0)</f>
        <v>0</v>
      </c>
      <c r="P318" s="33" cm="1">
        <f t="array" ref="P318">IF(Include_Admin_Costs="Yes",
P212*INDEX(Cost_Administration,$I318,$C$4)*INDEX(Administration_frequency,$I318,1)+
P226*INDEX(Cost_Administration,$I318,$C$4)*INDEX(Administration_frequency,$I318,2)+
P240*INDEX(Cost_Administration,$I318,$C$4)*INDEX(Administration_frequency,$I318,3)+
P254*INDEX(Cost_Administration,$I318,$C$4)*INDEX(Administration_frequency,$I318,4)+
P268*INDEX(Cost_Administration,$I318,$C$4)*INDEX(Administration_frequency,$I318,5),
0)</f>
        <v>0</v>
      </c>
      <c r="Q318" s="33"/>
      <c r="R318" t="str">
        <f>IF(Namedrug10="","Drug 10",Namedrug10)</f>
        <v>Drug 10</v>
      </c>
      <c r="S318" s="33" cm="1">
        <f t="array" ref="S318">IF(Include_Admin_Costs="Yes",
S212*INDEX(Cost_Administration,$I318,$C$4)*INDEX(Administration_frequency,$I318,1)+
S226*INDEX(Cost_Administration,$I318,$C$4)*INDEX(Administration_frequency,$I318,2)+
S240*INDEX(Cost_Administration,$I318,$C$4)*INDEX(Administration_frequency,$I318,3)+
S254*INDEX(Cost_Administration,$I318,$C$4)*INDEX(Administration_frequency,$I318,4)+
S268*INDEX(Cost_Administration,$I318,$C$4)*INDEX(Administration_frequency,$I318,5),
0)</f>
        <v>0</v>
      </c>
      <c r="T318" s="33" cm="1">
        <f t="array" ref="T318">IF(Include_Admin_Costs="Yes",
T212*INDEX(Cost_Administration,$I318,$C$4)*INDEX(Administration_frequency,$I318,1)+
T226*INDEX(Cost_Administration,$I318,$C$4)*INDEX(Administration_frequency,$I318,2)+
T240*INDEX(Cost_Administration,$I318,$C$4)*INDEX(Administration_frequency,$I318,3)+
T254*INDEX(Cost_Administration,$I318,$C$4)*INDEX(Administration_frequency,$I318,4)+
T268*INDEX(Cost_Administration,$I318,$C$4)*INDEX(Administration_frequency,$I318,5),
0)</f>
        <v>0</v>
      </c>
      <c r="U318" s="33" cm="1">
        <f t="array" ref="U318">IF(Include_Admin_Costs="Yes",
U212*INDEX(Cost_Administration,$I318,$C$4)*INDEX(Administration_frequency,$I318,1)+
U226*INDEX(Cost_Administration,$I318,$C$4)*INDEX(Administration_frequency,$I318,2)+
U240*INDEX(Cost_Administration,$I318,$C$4)*INDEX(Administration_frequency,$I318,3)+
U254*INDEX(Cost_Administration,$I318,$C$4)*INDEX(Administration_frequency,$I318,4)+
U268*INDEX(Cost_Administration,$I318,$C$4)*INDEX(Administration_frequency,$I318,5),
0)</f>
        <v>0</v>
      </c>
      <c r="V318" s="33" cm="1">
        <f t="array" ref="V318">IF(Include_Admin_Costs="Yes",
V212*INDEX(Cost_Administration,$I318,$C$4)*INDEX(Administration_frequency,$I318,1)+
V226*INDEX(Cost_Administration,$I318,$C$4)*INDEX(Administration_frequency,$I318,2)+
V240*INDEX(Cost_Administration,$I318,$C$4)*INDEX(Administration_frequency,$I318,3)+
V254*INDEX(Cost_Administration,$I318,$C$4)*INDEX(Administration_frequency,$I318,4)+
V268*INDEX(Cost_Administration,$I318,$C$4)*INDEX(Administration_frequency,$I318,5),
0)</f>
        <v>0</v>
      </c>
      <c r="W318" s="33" cm="1">
        <f t="array" ref="W318">IF(Include_Admin_Costs="Yes",
W212*INDEX(Cost_Administration,$I318,$C$4)*INDEX(Administration_frequency,$I318,1)+
W226*INDEX(Cost_Administration,$I318,$C$4)*INDEX(Administration_frequency,$I318,2)+
W240*INDEX(Cost_Administration,$I318,$C$4)*INDEX(Administration_frequency,$I318,3)+
W254*INDEX(Cost_Administration,$I318,$C$4)*INDEX(Administration_frequency,$I318,4)+
W268*INDEX(Cost_Administration,$I318,$C$4)*INDEX(Administration_frequency,$I318,5),
0)</f>
        <v>0</v>
      </c>
      <c r="X318" s="33" cm="1">
        <f t="array" ref="X318">IF(Include_Admin_Costs="Yes",
X212*INDEX(Cost_Administration,$I318,$C$4)*INDEX(Administration_frequency,$I318,1)+
X226*INDEX(Cost_Administration,$I318,$C$4)*INDEX(Administration_frequency,$I318,2)+
X240*INDEX(Cost_Administration,$I318,$C$4)*INDEX(Administration_frequency,$I318,3)+
X254*INDEX(Cost_Administration,$I318,$C$4)*INDEX(Administration_frequency,$I318,4)+
X268*INDEX(Cost_Administration,$I318,$C$4)*INDEX(Administration_frequency,$I318,5),
0)</f>
        <v>0</v>
      </c>
      <c r="Y318" s="28"/>
      <c r="Z318" t="str">
        <f>IF(Namedrug10="","Drug 10",Namedrug10)</f>
        <v>Drug 10</v>
      </c>
      <c r="AA318" s="28">
        <f t="shared" si="120"/>
        <v>0</v>
      </c>
      <c r="AB318" s="28">
        <f t="shared" si="119"/>
        <v>0</v>
      </c>
      <c r="AC318" s="28">
        <f t="shared" si="119"/>
        <v>0</v>
      </c>
      <c r="AD318" s="28">
        <f t="shared" si="119"/>
        <v>0</v>
      </c>
      <c r="AE318" s="28">
        <f t="shared" si="119"/>
        <v>0</v>
      </c>
      <c r="AF318" s="28">
        <f t="shared" si="119"/>
        <v>0</v>
      </c>
    </row>
    <row r="319" spans="9:32" x14ac:dyDescent="0.35">
      <c r="J319" s="1" t="s">
        <v>74</v>
      </c>
      <c r="K319" s="39">
        <f>SUM(K307:K318)</f>
        <v>0</v>
      </c>
      <c r="L319" s="39">
        <f t="shared" ref="L319:P319" si="121">SUM(L307:L318)</f>
        <v>0</v>
      </c>
      <c r="M319" s="39">
        <f t="shared" si="121"/>
        <v>0</v>
      </c>
      <c r="N319" s="39">
        <f t="shared" si="121"/>
        <v>0</v>
      </c>
      <c r="O319" s="39">
        <f t="shared" si="121"/>
        <v>0</v>
      </c>
      <c r="P319" s="39">
        <f t="shared" si="121"/>
        <v>0</v>
      </c>
      <c r="Q319" s="39"/>
      <c r="R319" s="1" t="s">
        <v>74</v>
      </c>
      <c r="S319" s="39">
        <f>SUM(S307:S318)</f>
        <v>0</v>
      </c>
      <c r="T319" s="39">
        <f t="shared" ref="T319:X319" si="122">SUM(T307:T318)</f>
        <v>0</v>
      </c>
      <c r="U319" s="39">
        <f t="shared" si="122"/>
        <v>0</v>
      </c>
      <c r="V319" s="39">
        <f t="shared" si="122"/>
        <v>0</v>
      </c>
      <c r="W319" s="39">
        <f t="shared" si="122"/>
        <v>0</v>
      </c>
      <c r="X319" s="39">
        <f t="shared" si="122"/>
        <v>0</v>
      </c>
      <c r="Y319" s="39"/>
      <c r="Z319" s="1" t="s">
        <v>74</v>
      </c>
      <c r="AA319" s="39">
        <f>SUM(AA307:AA318)</f>
        <v>0</v>
      </c>
      <c r="AB319" s="39">
        <f t="shared" ref="AB319:AF319" si="123">SUM(AB307:AB318)</f>
        <v>0</v>
      </c>
      <c r="AC319" s="39">
        <f t="shared" si="123"/>
        <v>0</v>
      </c>
      <c r="AD319" s="39">
        <f t="shared" si="123"/>
        <v>0</v>
      </c>
      <c r="AE319" s="39">
        <f t="shared" si="123"/>
        <v>0</v>
      </c>
      <c r="AF319" s="39">
        <f t="shared" si="123"/>
        <v>0</v>
      </c>
    </row>
    <row r="322" spans="10:32" x14ac:dyDescent="0.35">
      <c r="K322" s="1" t="s">
        <v>268</v>
      </c>
      <c r="S322" s="1" t="s">
        <v>268</v>
      </c>
      <c r="AA322" s="1" t="s">
        <v>268</v>
      </c>
    </row>
    <row r="323" spans="10:32" x14ac:dyDescent="0.35">
      <c r="K323" s="1">
        <v>1</v>
      </c>
      <c r="L323">
        <v>2</v>
      </c>
      <c r="M323">
        <v>3</v>
      </c>
      <c r="N323">
        <v>4</v>
      </c>
      <c r="O323">
        <v>5</v>
      </c>
      <c r="P323">
        <v>6</v>
      </c>
      <c r="S323" s="1">
        <v>1</v>
      </c>
      <c r="T323">
        <v>2</v>
      </c>
      <c r="U323">
        <v>3</v>
      </c>
      <c r="V323">
        <v>4</v>
      </c>
      <c r="W323">
        <v>5</v>
      </c>
      <c r="X323">
        <v>6</v>
      </c>
      <c r="AA323" s="1"/>
    </row>
    <row r="324" spans="10:32" x14ac:dyDescent="0.35">
      <c r="K324" s="1" t="s">
        <v>105</v>
      </c>
      <c r="L324" s="1" t="s">
        <v>106</v>
      </c>
      <c r="M324" s="1" t="s">
        <v>107</v>
      </c>
      <c r="N324" s="1" t="s">
        <v>108</v>
      </c>
      <c r="O324" s="1" t="s">
        <v>109</v>
      </c>
      <c r="P324" s="1" t="s">
        <v>110</v>
      </c>
      <c r="S324" s="1" t="s">
        <v>105</v>
      </c>
      <c r="T324" s="1" t="s">
        <v>106</v>
      </c>
      <c r="U324" s="1" t="s">
        <v>107</v>
      </c>
      <c r="V324" s="1" t="s">
        <v>108</v>
      </c>
      <c r="W324" s="1" t="s">
        <v>109</v>
      </c>
      <c r="X324" s="1" t="s">
        <v>110</v>
      </c>
      <c r="AA324" s="1" t="s">
        <v>105</v>
      </c>
      <c r="AB324" s="1" t="s">
        <v>106</v>
      </c>
      <c r="AC324" s="1" t="s">
        <v>107</v>
      </c>
      <c r="AD324" s="1" t="s">
        <v>108</v>
      </c>
      <c r="AE324" s="1" t="s">
        <v>109</v>
      </c>
      <c r="AF324" s="1" t="s">
        <v>110</v>
      </c>
    </row>
    <row r="325" spans="10:32" x14ac:dyDescent="0.35">
      <c r="J325" t="str">
        <f>CONCATENATE("No ", J307)</f>
        <v>No Drug Under Review</v>
      </c>
      <c r="K325" s="40" cm="1">
        <f t="array" ref="K325">IF(Include_Testing_Costs="Yes",INDEX(Testing_Uptake_Reference,K323,$C$4)*INDEX(Testing_Eligibility_Size,K323,$C$4)*INDEX(Testing_Costs,1,$C$4),0)</f>
        <v>0</v>
      </c>
      <c r="L325" s="40" cm="1">
        <f t="array" ref="L325">IF(Include_Testing_Costs="Yes",INDEX(Testing_Uptake_Reference,L323,$C$4)*INDEX(Testing_Eligibility_Size,L323,$C$4)*INDEX(Testing_Costs,1,$C$4),0)</f>
        <v>0</v>
      </c>
      <c r="M325" s="40" cm="1">
        <f t="array" ref="M325">IF(Include_Testing_Costs="Yes",INDEX(Testing_Uptake_Reference,M323,$C$4)*INDEX(Testing_Eligibility_Size,M323,$C$4)*INDEX(Testing_Costs,1,$C$4),0)</f>
        <v>0</v>
      </c>
      <c r="N325" s="40" cm="1">
        <f t="array" ref="N325">IF(Include_Testing_Costs="Yes",INDEX(Testing_Uptake_Reference,N323,$C$4)*INDEX(Testing_Eligibility_Size,N323,$C$4)*INDEX(Testing_Costs,1,$C$4),0)</f>
        <v>0</v>
      </c>
      <c r="O325" s="40" cm="1">
        <f t="array" ref="O325">IF(Include_Testing_Costs="Yes",INDEX(Testing_Uptake_Reference,O323,$C$4)*INDEX(Testing_Eligibility_Size,O323,$C$4)*INDEX(Testing_Costs,1,$C$4),0)*IF(Switch_TH&lt;4,0,1)</f>
        <v>0</v>
      </c>
      <c r="P325" s="40" cm="1">
        <f t="array" ref="P325">IF(Include_Testing_Costs="Yes",INDEX(Testing_Uptake_Reference,P323,$C$4)*INDEX(Testing_Eligibility_Size,P323,$C$4)*INDEX(Testing_Costs,1,$C$4),0)*IF(Switch_TH&lt;5,0,1)</f>
        <v>0</v>
      </c>
      <c r="R325" t="str">
        <f>R307</f>
        <v>Drug Under Review</v>
      </c>
      <c r="S325" s="40" cm="1">
        <f t="array" ref="S325">IF(Include_Testing_Costs="Yes",INDEX(Testing_Uptake_New_Drug,S323,$C$4)*INDEX(Testing_Eligibility_Size,S323,$C$4)*INDEX(Testing_Costs,1,$C$4),0)</f>
        <v>0</v>
      </c>
      <c r="T325" s="40" cm="1">
        <f t="array" ref="T325">IF(Include_Testing_Costs="Yes",INDEX(Testing_Uptake_New_Drug,T323,$C$4)*INDEX(Testing_Eligibility_Size,T323,$C$4)*INDEX(Testing_Costs,1,$C$4),0)</f>
        <v>0</v>
      </c>
      <c r="U325" s="40" cm="1">
        <f t="array" ref="U325">IF(Include_Testing_Costs="Yes",INDEX(Testing_Uptake_New_Drug,U323,$C$4)*INDEX(Testing_Eligibility_Size,U323,$C$4)*INDEX(Testing_Costs,1,$C$4),0)</f>
        <v>0</v>
      </c>
      <c r="V325" s="40" cm="1">
        <f t="array" ref="V325">IF(Include_Testing_Costs="Yes",INDEX(Testing_Uptake_New_Drug,V323,$C$4)*INDEX(Testing_Eligibility_Size,V323,$C$4)*INDEX(Testing_Costs,1,$C$4),0)</f>
        <v>0</v>
      </c>
      <c r="W325" s="40" cm="1">
        <f t="array" ref="W325">IF(Include_Testing_Costs="Yes",INDEX(Testing_Uptake_New_Drug,W323,$C$4)*INDEX(Testing_Eligibility_Size,W323,$C$4)*INDEX(Testing_Costs,1,$C$4),0)*IF(Switch_TH&lt;4,0,1)</f>
        <v>0</v>
      </c>
      <c r="X325" s="40" cm="1">
        <f t="array" ref="X325">IF(Include_Testing_Costs="Yes",INDEX(Testing_Uptake_New_Drug,X323,$C$4)*INDEX(Testing_Eligibility_Size,X323,$C$4)*INDEX(Testing_Costs,1,$C$4),0)*IF(Switch_TH&lt;5,0,1)</f>
        <v>0</v>
      </c>
      <c r="Z325" t="str">
        <f>Z307</f>
        <v>Drug Under Review</v>
      </c>
      <c r="AA325" s="33">
        <f>S325-K325</f>
        <v>0</v>
      </c>
      <c r="AB325" s="33">
        <f t="shared" ref="AB325:AF325" si="124">T325-L325</f>
        <v>0</v>
      </c>
      <c r="AC325" s="33">
        <f t="shared" si="124"/>
        <v>0</v>
      </c>
      <c r="AD325" s="33">
        <f t="shared" si="124"/>
        <v>0</v>
      </c>
      <c r="AE325" s="33">
        <f t="shared" si="124"/>
        <v>0</v>
      </c>
      <c r="AF325" s="33">
        <f t="shared" si="124"/>
        <v>0</v>
      </c>
    </row>
    <row r="327" spans="10:32" x14ac:dyDescent="0.35">
      <c r="J327" s="85" t="s">
        <v>270</v>
      </c>
      <c r="K327" s="84"/>
      <c r="L327" s="84"/>
      <c r="M327" s="84"/>
      <c r="N327" s="84"/>
      <c r="O327" s="84"/>
      <c r="P327" s="84"/>
      <c r="Q327" s="84"/>
      <c r="R327" s="84"/>
      <c r="S327" s="84"/>
      <c r="T327" s="84"/>
      <c r="U327" s="84"/>
      <c r="V327" s="84"/>
      <c r="W327" s="84"/>
      <c r="X327" s="84"/>
      <c r="Y327" s="84"/>
      <c r="Z327" s="84"/>
      <c r="AA327" s="84"/>
      <c r="AB327" s="84"/>
      <c r="AC327" s="84"/>
      <c r="AD327" s="84"/>
      <c r="AE327" s="84"/>
      <c r="AF327" s="84"/>
    </row>
    <row r="329" spans="10:32" x14ac:dyDescent="0.35">
      <c r="J329" s="34"/>
    </row>
    <row r="330" spans="10:32" x14ac:dyDescent="0.35">
      <c r="J330" s="1"/>
      <c r="K330" s="1" t="s">
        <v>219</v>
      </c>
      <c r="L330" s="1"/>
      <c r="M330" s="1"/>
      <c r="N330" s="1"/>
      <c r="O330" s="1"/>
      <c r="P330" s="1"/>
      <c r="R330" s="1"/>
      <c r="S330" s="1" t="s">
        <v>219</v>
      </c>
      <c r="T330" s="1"/>
      <c r="U330" s="1"/>
      <c r="V330" s="1"/>
      <c r="W330" s="1"/>
      <c r="X330" s="1"/>
    </row>
    <row r="331" spans="10:32" x14ac:dyDescent="0.35">
      <c r="J331" s="1"/>
      <c r="K331" s="1" t="s">
        <v>105</v>
      </c>
      <c r="L331" s="1" t="s">
        <v>106</v>
      </c>
      <c r="M331" s="1" t="s">
        <v>107</v>
      </c>
      <c r="N331" s="1" t="s">
        <v>108</v>
      </c>
      <c r="O331" s="1" t="s">
        <v>109</v>
      </c>
      <c r="P331" s="1" t="s">
        <v>110</v>
      </c>
      <c r="R331" s="1"/>
      <c r="S331" s="1" t="s">
        <v>105</v>
      </c>
      <c r="T331" s="1" t="s">
        <v>106</v>
      </c>
      <c r="U331" s="1" t="s">
        <v>107</v>
      </c>
      <c r="V331" s="1" t="s">
        <v>108</v>
      </c>
      <c r="W331" s="1" t="s">
        <v>109</v>
      </c>
      <c r="X331" s="1" t="s">
        <v>110</v>
      </c>
    </row>
    <row r="332" spans="10:32" x14ac:dyDescent="0.35">
      <c r="J332" t="str">
        <f>IF(Name_DUR="","Drug Under Review",Name_DUR)</f>
        <v>Drug Under Review</v>
      </c>
      <c r="K332" s="28">
        <f>IF(Switch_Prev_Incidence="Prevalence",K23,K186)</f>
        <v>0</v>
      </c>
      <c r="L332" s="28">
        <f t="shared" ref="K332:P343" si="125">IF(Switch_Prev_Incidence="Prevalence",L23,L186)</f>
        <v>0</v>
      </c>
      <c r="M332" s="28">
        <f t="shared" si="125"/>
        <v>0</v>
      </c>
      <c r="N332" s="28">
        <f t="shared" si="125"/>
        <v>0</v>
      </c>
      <c r="O332" s="28">
        <f t="shared" si="125"/>
        <v>0</v>
      </c>
      <c r="P332" s="28">
        <f>IF(Switch_Prev_Incidence="Prevalence",P23,P186)</f>
        <v>0</v>
      </c>
      <c r="R332" t="str">
        <f>IF(Name_DUR="","Drug Under Review",Name_DUR)</f>
        <v>Drug Under Review</v>
      </c>
      <c r="S332" s="28">
        <f t="shared" ref="S332:X343" si="126">IF(Switch_Prev_Incidence="Prevalence",S23,S186)</f>
        <v>0</v>
      </c>
      <c r="T332" s="28">
        <f t="shared" si="126"/>
        <v>0</v>
      </c>
      <c r="U332" s="28">
        <f t="shared" si="126"/>
        <v>0</v>
      </c>
      <c r="V332" s="28">
        <f t="shared" si="126"/>
        <v>0</v>
      </c>
      <c r="W332" s="28">
        <f t="shared" si="126"/>
        <v>0</v>
      </c>
      <c r="X332" s="28">
        <f t="shared" si="126"/>
        <v>0</v>
      </c>
    </row>
    <row r="333" spans="10:32" x14ac:dyDescent="0.35">
      <c r="J333" t="s">
        <v>151</v>
      </c>
      <c r="K333" s="28">
        <f t="shared" si="125"/>
        <v>0</v>
      </c>
      <c r="L333" s="28">
        <f t="shared" si="125"/>
        <v>0</v>
      </c>
      <c r="M333" s="28">
        <f t="shared" si="125"/>
        <v>0</v>
      </c>
      <c r="N333" s="28">
        <f t="shared" si="125"/>
        <v>0</v>
      </c>
      <c r="O333" s="28">
        <f t="shared" si="125"/>
        <v>0</v>
      </c>
      <c r="P333" s="28">
        <f>IF(Switch_Prev_Incidence="Prevalence",P24,P187)</f>
        <v>0</v>
      </c>
      <c r="R333" t="s">
        <v>151</v>
      </c>
      <c r="S333" s="28">
        <f t="shared" si="126"/>
        <v>0</v>
      </c>
      <c r="T333" s="28">
        <f t="shared" si="126"/>
        <v>0</v>
      </c>
      <c r="U333" s="28">
        <f t="shared" si="126"/>
        <v>0</v>
      </c>
      <c r="V333" s="28">
        <f t="shared" si="126"/>
        <v>0</v>
      </c>
      <c r="W333" s="28">
        <f t="shared" si="126"/>
        <v>0</v>
      </c>
      <c r="X333" s="28">
        <f t="shared" si="126"/>
        <v>0</v>
      </c>
    </row>
    <row r="334" spans="10:32" x14ac:dyDescent="0.35">
      <c r="J334" t="str">
        <f>IF(Namedrug1="","Drug 1",Namedrug1)</f>
        <v>Drug 1</v>
      </c>
      <c r="K334" s="28">
        <f t="shared" si="125"/>
        <v>0</v>
      </c>
      <c r="L334" s="28">
        <f t="shared" si="125"/>
        <v>0</v>
      </c>
      <c r="M334" s="28">
        <f t="shared" si="125"/>
        <v>0</v>
      </c>
      <c r="N334" s="28">
        <f t="shared" si="125"/>
        <v>0</v>
      </c>
      <c r="O334" s="28">
        <f t="shared" si="125"/>
        <v>0</v>
      </c>
      <c r="P334" s="28">
        <f t="shared" si="125"/>
        <v>0</v>
      </c>
      <c r="R334" t="str">
        <f>IF(Namedrug1="","Drug 1",Namedrug1)</f>
        <v>Drug 1</v>
      </c>
      <c r="S334" s="28">
        <f t="shared" si="126"/>
        <v>0</v>
      </c>
      <c r="T334" s="28">
        <f t="shared" si="126"/>
        <v>0</v>
      </c>
      <c r="U334" s="28">
        <f t="shared" si="126"/>
        <v>0</v>
      </c>
      <c r="V334" s="28">
        <f t="shared" si="126"/>
        <v>0</v>
      </c>
      <c r="W334" s="28">
        <f t="shared" si="126"/>
        <v>0</v>
      </c>
      <c r="X334" s="28">
        <f t="shared" si="126"/>
        <v>0</v>
      </c>
    </row>
    <row r="335" spans="10:32" x14ac:dyDescent="0.35">
      <c r="J335" t="str">
        <f>IF(Namedrug2="","Drug 2",Namedrug2)</f>
        <v>Drug 2</v>
      </c>
      <c r="K335" s="28">
        <f t="shared" si="125"/>
        <v>0</v>
      </c>
      <c r="L335" s="28">
        <f t="shared" si="125"/>
        <v>0</v>
      </c>
      <c r="M335" s="28">
        <f t="shared" si="125"/>
        <v>0</v>
      </c>
      <c r="N335" s="28">
        <f t="shared" si="125"/>
        <v>0</v>
      </c>
      <c r="O335" s="28">
        <f t="shared" si="125"/>
        <v>0</v>
      </c>
      <c r="P335" s="28">
        <f t="shared" si="125"/>
        <v>0</v>
      </c>
      <c r="R335" t="str">
        <f>IF(Namedrug2="","Drug 2",Namedrug2)</f>
        <v>Drug 2</v>
      </c>
      <c r="S335" s="28">
        <f t="shared" si="126"/>
        <v>0</v>
      </c>
      <c r="T335" s="28">
        <f t="shared" si="126"/>
        <v>0</v>
      </c>
      <c r="U335" s="28">
        <f t="shared" si="126"/>
        <v>0</v>
      </c>
      <c r="V335" s="28">
        <f t="shared" si="126"/>
        <v>0</v>
      </c>
      <c r="W335" s="28">
        <f t="shared" si="126"/>
        <v>0</v>
      </c>
      <c r="X335" s="28">
        <f t="shared" si="126"/>
        <v>0</v>
      </c>
    </row>
    <row r="336" spans="10:32" x14ac:dyDescent="0.35">
      <c r="J336" t="str">
        <f>IF(Namedrug3="","Drug 3",Namedrug3)</f>
        <v>Drug 3</v>
      </c>
      <c r="K336" s="28">
        <f t="shared" si="125"/>
        <v>0</v>
      </c>
      <c r="L336" s="28">
        <f t="shared" si="125"/>
        <v>0</v>
      </c>
      <c r="M336" s="28">
        <f t="shared" si="125"/>
        <v>0</v>
      </c>
      <c r="N336" s="28">
        <f t="shared" si="125"/>
        <v>0</v>
      </c>
      <c r="O336" s="28">
        <f t="shared" si="125"/>
        <v>0</v>
      </c>
      <c r="P336" s="28">
        <f t="shared" si="125"/>
        <v>0</v>
      </c>
      <c r="R336" t="str">
        <f>IF(Namedrug3="","Drug 3",Namedrug3)</f>
        <v>Drug 3</v>
      </c>
      <c r="S336" s="28">
        <f t="shared" si="126"/>
        <v>0</v>
      </c>
      <c r="T336" s="28">
        <f t="shared" si="126"/>
        <v>0</v>
      </c>
      <c r="U336" s="28">
        <f t="shared" si="126"/>
        <v>0</v>
      </c>
      <c r="V336" s="28">
        <f t="shared" si="126"/>
        <v>0</v>
      </c>
      <c r="W336" s="28">
        <f t="shared" si="126"/>
        <v>0</v>
      </c>
      <c r="X336" s="28">
        <f t="shared" si="126"/>
        <v>0</v>
      </c>
    </row>
    <row r="337" spans="10:32" x14ac:dyDescent="0.35">
      <c r="J337" t="str">
        <f>IF(Namedrug4="","Drug 4",Namedrug4)</f>
        <v>Drug 4</v>
      </c>
      <c r="K337" s="28">
        <f t="shared" si="125"/>
        <v>0</v>
      </c>
      <c r="L337" s="28">
        <f t="shared" si="125"/>
        <v>0</v>
      </c>
      <c r="M337" s="28">
        <f t="shared" si="125"/>
        <v>0</v>
      </c>
      <c r="N337" s="28">
        <f t="shared" si="125"/>
        <v>0</v>
      </c>
      <c r="O337" s="28">
        <f t="shared" si="125"/>
        <v>0</v>
      </c>
      <c r="P337" s="28">
        <f t="shared" si="125"/>
        <v>0</v>
      </c>
      <c r="R337" t="str">
        <f>IF(Namedrug4="","Drug 4",Namedrug4)</f>
        <v>Drug 4</v>
      </c>
      <c r="S337" s="28">
        <f t="shared" si="126"/>
        <v>0</v>
      </c>
      <c r="T337" s="28">
        <f t="shared" si="126"/>
        <v>0</v>
      </c>
      <c r="U337" s="28">
        <f t="shared" si="126"/>
        <v>0</v>
      </c>
      <c r="V337" s="28">
        <f t="shared" si="126"/>
        <v>0</v>
      </c>
      <c r="W337" s="28">
        <f t="shared" si="126"/>
        <v>0</v>
      </c>
      <c r="X337" s="28">
        <f t="shared" si="126"/>
        <v>0</v>
      </c>
    </row>
    <row r="338" spans="10:32" x14ac:dyDescent="0.35">
      <c r="J338" t="str">
        <f>IF(Namedrug5="","Drug 5",Namedrug5)</f>
        <v>Drug 5</v>
      </c>
      <c r="K338" s="28">
        <f t="shared" si="125"/>
        <v>0</v>
      </c>
      <c r="L338" s="28">
        <f t="shared" si="125"/>
        <v>0</v>
      </c>
      <c r="M338" s="28">
        <f t="shared" si="125"/>
        <v>0</v>
      </c>
      <c r="N338" s="28">
        <f t="shared" si="125"/>
        <v>0</v>
      </c>
      <c r="O338" s="28">
        <f t="shared" si="125"/>
        <v>0</v>
      </c>
      <c r="P338" s="28">
        <f t="shared" si="125"/>
        <v>0</v>
      </c>
      <c r="R338" t="str">
        <f>IF(Namedrug5="","Drug 5",Namedrug5)</f>
        <v>Drug 5</v>
      </c>
      <c r="S338" s="28">
        <f t="shared" si="126"/>
        <v>0</v>
      </c>
      <c r="T338" s="28">
        <f t="shared" si="126"/>
        <v>0</v>
      </c>
      <c r="U338" s="28">
        <f t="shared" si="126"/>
        <v>0</v>
      </c>
      <c r="V338" s="28">
        <f t="shared" si="126"/>
        <v>0</v>
      </c>
      <c r="W338" s="28">
        <f t="shared" si="126"/>
        <v>0</v>
      </c>
      <c r="X338" s="28">
        <f t="shared" si="126"/>
        <v>0</v>
      </c>
    </row>
    <row r="339" spans="10:32" x14ac:dyDescent="0.35">
      <c r="J339" t="str">
        <f>IF(Namedrug6="","Drug 6",Namedrug6)</f>
        <v>Drug 6</v>
      </c>
      <c r="K339" s="28">
        <f t="shared" si="125"/>
        <v>0</v>
      </c>
      <c r="L339" s="28">
        <f t="shared" si="125"/>
        <v>0</v>
      </c>
      <c r="M339" s="28">
        <f t="shared" si="125"/>
        <v>0</v>
      </c>
      <c r="N339" s="28">
        <f t="shared" si="125"/>
        <v>0</v>
      </c>
      <c r="O339" s="28">
        <f t="shared" si="125"/>
        <v>0</v>
      </c>
      <c r="P339" s="28">
        <f t="shared" si="125"/>
        <v>0</v>
      </c>
      <c r="R339" t="str">
        <f>IF(Namedrug6="","Drug 6",Namedrug6)</f>
        <v>Drug 6</v>
      </c>
      <c r="S339" s="28">
        <f t="shared" si="126"/>
        <v>0</v>
      </c>
      <c r="T339" s="28">
        <f t="shared" si="126"/>
        <v>0</v>
      </c>
      <c r="U339" s="28">
        <f t="shared" si="126"/>
        <v>0</v>
      </c>
      <c r="V339" s="28">
        <f t="shared" si="126"/>
        <v>0</v>
      </c>
      <c r="W339" s="28">
        <f t="shared" si="126"/>
        <v>0</v>
      </c>
      <c r="X339" s="28">
        <f t="shared" si="126"/>
        <v>0</v>
      </c>
    </row>
    <row r="340" spans="10:32" x14ac:dyDescent="0.35">
      <c r="J340" t="str">
        <f>IF(Namedrug7="","Drug 7",Namedrug7)</f>
        <v>Drug 7</v>
      </c>
      <c r="K340" s="28">
        <f t="shared" si="125"/>
        <v>0</v>
      </c>
      <c r="L340" s="28">
        <f t="shared" si="125"/>
        <v>0</v>
      </c>
      <c r="M340" s="28">
        <f t="shared" si="125"/>
        <v>0</v>
      </c>
      <c r="N340" s="28">
        <f>IF(Switch_Prev_Incidence="Prevalence",N31,N194)</f>
        <v>0</v>
      </c>
      <c r="O340" s="28">
        <f t="shared" si="125"/>
        <v>0</v>
      </c>
      <c r="P340" s="28">
        <f t="shared" si="125"/>
        <v>0</v>
      </c>
      <c r="R340" t="str">
        <f>IF(Namedrug7="","Drug 7",Namedrug7)</f>
        <v>Drug 7</v>
      </c>
      <c r="S340" s="28">
        <f t="shared" si="126"/>
        <v>0</v>
      </c>
      <c r="T340" s="28">
        <f t="shared" si="126"/>
        <v>0</v>
      </c>
      <c r="U340" s="28">
        <f t="shared" si="126"/>
        <v>0</v>
      </c>
      <c r="V340" s="28">
        <f t="shared" si="126"/>
        <v>0</v>
      </c>
      <c r="W340" s="28">
        <f t="shared" si="126"/>
        <v>0</v>
      </c>
      <c r="X340" s="28">
        <f t="shared" si="126"/>
        <v>0</v>
      </c>
    </row>
    <row r="341" spans="10:32" x14ac:dyDescent="0.35">
      <c r="J341" t="str">
        <f>IF(Namedrug8="","Drug 8",Namedrug8)</f>
        <v>Drug 8</v>
      </c>
      <c r="K341" s="28">
        <f t="shared" si="125"/>
        <v>0</v>
      </c>
      <c r="L341" s="28">
        <f t="shared" si="125"/>
        <v>0</v>
      </c>
      <c r="M341" s="28">
        <f t="shared" si="125"/>
        <v>0</v>
      </c>
      <c r="N341" s="28">
        <f t="shared" si="125"/>
        <v>0</v>
      </c>
      <c r="O341" s="28">
        <f t="shared" si="125"/>
        <v>0</v>
      </c>
      <c r="P341" s="28">
        <f t="shared" si="125"/>
        <v>0</v>
      </c>
      <c r="R341" t="str">
        <f>IF(Namedrug8="","Drug 8",Namedrug8)</f>
        <v>Drug 8</v>
      </c>
      <c r="S341" s="28">
        <f t="shared" si="126"/>
        <v>0</v>
      </c>
      <c r="T341" s="28">
        <f t="shared" si="126"/>
        <v>0</v>
      </c>
      <c r="U341" s="28">
        <f t="shared" si="126"/>
        <v>0</v>
      </c>
      <c r="V341" s="28">
        <f t="shared" si="126"/>
        <v>0</v>
      </c>
      <c r="W341" s="28">
        <f t="shared" si="126"/>
        <v>0</v>
      </c>
      <c r="X341" s="28">
        <f t="shared" si="126"/>
        <v>0</v>
      </c>
    </row>
    <row r="342" spans="10:32" x14ac:dyDescent="0.35">
      <c r="J342" t="str">
        <f>IF(Namedrug9="","Drug 9",Namedrug9)</f>
        <v>Drug 9</v>
      </c>
      <c r="K342" s="28">
        <f t="shared" si="125"/>
        <v>0</v>
      </c>
      <c r="L342" s="28">
        <f t="shared" si="125"/>
        <v>0</v>
      </c>
      <c r="M342" s="28">
        <f t="shared" si="125"/>
        <v>0</v>
      </c>
      <c r="N342" s="28">
        <f t="shared" si="125"/>
        <v>0</v>
      </c>
      <c r="O342" s="28">
        <f t="shared" si="125"/>
        <v>0</v>
      </c>
      <c r="P342" s="28">
        <f t="shared" si="125"/>
        <v>0</v>
      </c>
      <c r="R342" t="str">
        <f>IF(Namedrug9="","Drug 9",Namedrug9)</f>
        <v>Drug 9</v>
      </c>
      <c r="S342" s="28">
        <f t="shared" si="126"/>
        <v>0</v>
      </c>
      <c r="T342" s="28">
        <f t="shared" si="126"/>
        <v>0</v>
      </c>
      <c r="U342" s="28">
        <f t="shared" si="126"/>
        <v>0</v>
      </c>
      <c r="V342" s="28">
        <f t="shared" si="126"/>
        <v>0</v>
      </c>
      <c r="W342" s="28">
        <f t="shared" si="126"/>
        <v>0</v>
      </c>
      <c r="X342" s="28">
        <f t="shared" si="126"/>
        <v>0</v>
      </c>
    </row>
    <row r="343" spans="10:32" x14ac:dyDescent="0.35">
      <c r="J343" t="str">
        <f>IF(Namedrug10="","Drug 10",Namedrug10)</f>
        <v>Drug 10</v>
      </c>
      <c r="K343" s="28">
        <f>IF(Switch_Prev_Incidence="Prevalence",K34,K197)</f>
        <v>0</v>
      </c>
      <c r="L343" s="28">
        <f t="shared" si="125"/>
        <v>0</v>
      </c>
      <c r="M343" s="28">
        <f t="shared" si="125"/>
        <v>0</v>
      </c>
      <c r="N343" s="28">
        <f t="shared" si="125"/>
        <v>0</v>
      </c>
      <c r="O343" s="28">
        <f t="shared" si="125"/>
        <v>0</v>
      </c>
      <c r="P343" s="28">
        <f t="shared" si="125"/>
        <v>0</v>
      </c>
      <c r="R343" t="str">
        <f>IF(Namedrug10="","Drug 10",Namedrug10)</f>
        <v>Drug 10</v>
      </c>
      <c r="S343" s="28">
        <f t="shared" si="126"/>
        <v>0</v>
      </c>
      <c r="T343" s="28">
        <f t="shared" si="126"/>
        <v>0</v>
      </c>
      <c r="U343" s="28">
        <f t="shared" si="126"/>
        <v>0</v>
      </c>
      <c r="V343" s="28">
        <f t="shared" si="126"/>
        <v>0</v>
      </c>
      <c r="W343" s="28">
        <f t="shared" si="126"/>
        <v>0</v>
      </c>
      <c r="X343" s="28">
        <f t="shared" si="126"/>
        <v>0</v>
      </c>
    </row>
    <row r="344" spans="10:32" x14ac:dyDescent="0.35">
      <c r="J344" s="1" t="s">
        <v>74</v>
      </c>
      <c r="K344" s="31">
        <f>SUM(K332:K343)</f>
        <v>0</v>
      </c>
      <c r="L344" s="31">
        <f t="shared" ref="L344:O344" si="127">SUM(L332:L343)</f>
        <v>0</v>
      </c>
      <c r="M344" s="31">
        <f t="shared" si="127"/>
        <v>0</v>
      </c>
      <c r="N344" s="31">
        <f t="shared" si="127"/>
        <v>0</v>
      </c>
      <c r="O344" s="31">
        <f t="shared" si="127"/>
        <v>0</v>
      </c>
      <c r="P344" s="31">
        <f>SUM(P332:P343)</f>
        <v>0</v>
      </c>
      <c r="R344" s="1" t="s">
        <v>74</v>
      </c>
      <c r="S344" s="31">
        <f>SUM(S332:S343)</f>
        <v>0</v>
      </c>
      <c r="T344" s="31">
        <f t="shared" ref="T344:W344" si="128">SUM(T332:T343)</f>
        <v>0</v>
      </c>
      <c r="U344" s="31">
        <f t="shared" si="128"/>
        <v>0</v>
      </c>
      <c r="V344" s="31">
        <f t="shared" si="128"/>
        <v>0</v>
      </c>
      <c r="W344" s="31">
        <f t="shared" si="128"/>
        <v>0</v>
      </c>
      <c r="X344" s="31">
        <f>SUM(X332:X343)</f>
        <v>0</v>
      </c>
    </row>
    <row r="346" spans="10:32" x14ac:dyDescent="0.35">
      <c r="K346" s="34" t="s">
        <v>264</v>
      </c>
      <c r="L346" s="1"/>
      <c r="M346" s="1"/>
      <c r="N346" s="1"/>
      <c r="O346" s="1"/>
      <c r="P346" s="1"/>
      <c r="S346" s="34" t="s">
        <v>264</v>
      </c>
      <c r="T346" s="1"/>
      <c r="U346" s="1"/>
      <c r="V346" s="1"/>
      <c r="W346" s="1"/>
      <c r="X346" s="1"/>
      <c r="AA346" s="1" t="s">
        <v>271</v>
      </c>
    </row>
    <row r="347" spans="10:32" x14ac:dyDescent="0.35">
      <c r="K347" s="1" t="s">
        <v>105</v>
      </c>
      <c r="L347" s="1" t="s">
        <v>106</v>
      </c>
      <c r="M347" s="1" t="s">
        <v>107</v>
      </c>
      <c r="N347" s="1" t="s">
        <v>108</v>
      </c>
      <c r="O347" s="1" t="s">
        <v>109</v>
      </c>
      <c r="P347" s="1" t="s">
        <v>110</v>
      </c>
      <c r="S347" s="1" t="s">
        <v>105</v>
      </c>
      <c r="T347" s="1" t="s">
        <v>106</v>
      </c>
      <c r="U347" s="1" t="s">
        <v>107</v>
      </c>
      <c r="V347" s="1" t="s">
        <v>108</v>
      </c>
      <c r="W347" s="1" t="s">
        <v>109</v>
      </c>
      <c r="X347" s="1" t="s">
        <v>110</v>
      </c>
      <c r="Z347" s="1"/>
      <c r="AA347" s="1" t="s">
        <v>105</v>
      </c>
      <c r="AB347" s="1" t="s">
        <v>106</v>
      </c>
      <c r="AC347" s="1" t="s">
        <v>107</v>
      </c>
      <c r="AD347" s="1" t="s">
        <v>108</v>
      </c>
      <c r="AE347" s="1" t="s">
        <v>109</v>
      </c>
      <c r="AF347" s="1" t="s">
        <v>110</v>
      </c>
    </row>
    <row r="348" spans="10:32" x14ac:dyDescent="0.35">
      <c r="J348" t="str">
        <f>IF(Name_DUR="","Drug Under Review",Name_DUR)</f>
        <v>Drug Under Review</v>
      </c>
      <c r="K348" s="33">
        <f t="shared" ref="K348:P360" si="129">IF(Switch_Prev_Incidence="Prevalence",K111,K274)</f>
        <v>0</v>
      </c>
      <c r="L348" s="33">
        <f t="shared" si="129"/>
        <v>0</v>
      </c>
      <c r="M348" s="33">
        <f t="shared" si="129"/>
        <v>0</v>
      </c>
      <c r="N348" s="33">
        <f t="shared" si="129"/>
        <v>0</v>
      </c>
      <c r="O348" s="33">
        <f t="shared" si="129"/>
        <v>0</v>
      </c>
      <c r="P348" s="33">
        <f t="shared" si="129"/>
        <v>0</v>
      </c>
      <c r="R348" t="str">
        <f>IF(Name_DUR="","Drug Under Review",Name_DUR)</f>
        <v>Drug Under Review</v>
      </c>
      <c r="S348" s="33">
        <f t="shared" ref="S348:X360" si="130">IF(Switch_Prev_Incidence="Prevalence",S111,S274)</f>
        <v>0</v>
      </c>
      <c r="T348" s="33">
        <f t="shared" si="130"/>
        <v>0</v>
      </c>
      <c r="U348" s="33">
        <f t="shared" si="130"/>
        <v>0</v>
      </c>
      <c r="V348" s="33">
        <f t="shared" si="130"/>
        <v>0</v>
      </c>
      <c r="W348" s="33">
        <f t="shared" si="130"/>
        <v>0</v>
      </c>
      <c r="X348" s="33">
        <f t="shared" si="130"/>
        <v>0</v>
      </c>
      <c r="Z348" t="str">
        <f>IF(Name_DUR="","Drug Under Review",Name_DUR)</f>
        <v>Drug Under Review</v>
      </c>
      <c r="AA348" s="30">
        <f>S348-K348</f>
        <v>0</v>
      </c>
      <c r="AB348" s="30">
        <f t="shared" ref="AB348:AF359" si="131">T348-L348</f>
        <v>0</v>
      </c>
      <c r="AC348" s="30">
        <f t="shared" si="131"/>
        <v>0</v>
      </c>
      <c r="AD348" s="30">
        <f t="shared" si="131"/>
        <v>0</v>
      </c>
      <c r="AE348" s="30">
        <f t="shared" si="131"/>
        <v>0</v>
      </c>
      <c r="AF348" s="30">
        <f t="shared" si="131"/>
        <v>0</v>
      </c>
    </row>
    <row r="349" spans="10:32" x14ac:dyDescent="0.35">
      <c r="J349" t="s">
        <v>151</v>
      </c>
      <c r="K349" s="33">
        <f t="shared" si="129"/>
        <v>0</v>
      </c>
      <c r="L349" s="33">
        <f t="shared" si="129"/>
        <v>0</v>
      </c>
      <c r="M349" s="33">
        <f t="shared" si="129"/>
        <v>0</v>
      </c>
      <c r="N349" s="33">
        <f t="shared" si="129"/>
        <v>0</v>
      </c>
      <c r="O349" s="33">
        <f t="shared" si="129"/>
        <v>0</v>
      </c>
      <c r="P349" s="33">
        <f t="shared" si="129"/>
        <v>0</v>
      </c>
      <c r="R349" t="s">
        <v>151</v>
      </c>
      <c r="S349" s="33">
        <f t="shared" si="130"/>
        <v>0</v>
      </c>
      <c r="T349" s="33">
        <f t="shared" si="130"/>
        <v>0</v>
      </c>
      <c r="U349" s="33">
        <f t="shared" si="130"/>
        <v>0</v>
      </c>
      <c r="V349" s="33">
        <f t="shared" si="130"/>
        <v>0</v>
      </c>
      <c r="W349" s="33">
        <f t="shared" si="130"/>
        <v>0</v>
      </c>
      <c r="X349" s="33">
        <f t="shared" si="130"/>
        <v>0</v>
      </c>
      <c r="Z349" t="s">
        <v>151</v>
      </c>
      <c r="AA349" s="30">
        <f t="shared" ref="AA349:AA359" si="132">S349-K349</f>
        <v>0</v>
      </c>
      <c r="AB349" s="30">
        <f t="shared" si="131"/>
        <v>0</v>
      </c>
      <c r="AC349" s="30">
        <f t="shared" si="131"/>
        <v>0</v>
      </c>
      <c r="AD349" s="30">
        <f t="shared" si="131"/>
        <v>0</v>
      </c>
      <c r="AE349" s="30">
        <f t="shared" si="131"/>
        <v>0</v>
      </c>
      <c r="AF349" s="30">
        <f t="shared" si="131"/>
        <v>0</v>
      </c>
    </row>
    <row r="350" spans="10:32" x14ac:dyDescent="0.35">
      <c r="J350" t="str">
        <f>IF(Namedrug1="","Drug 1",Namedrug1)</f>
        <v>Drug 1</v>
      </c>
      <c r="K350" s="33">
        <f t="shared" si="129"/>
        <v>0</v>
      </c>
      <c r="L350" s="33">
        <f t="shared" si="129"/>
        <v>0</v>
      </c>
      <c r="M350" s="33">
        <f t="shared" si="129"/>
        <v>0</v>
      </c>
      <c r="N350" s="33">
        <f t="shared" si="129"/>
        <v>0</v>
      </c>
      <c r="O350" s="33">
        <f t="shared" si="129"/>
        <v>0</v>
      </c>
      <c r="P350" s="33">
        <f t="shared" si="129"/>
        <v>0</v>
      </c>
      <c r="R350" t="str">
        <f>IF(Namedrug1="","Drug 1",Namedrug1)</f>
        <v>Drug 1</v>
      </c>
      <c r="S350" s="33">
        <f t="shared" si="130"/>
        <v>0</v>
      </c>
      <c r="T350" s="33">
        <f t="shared" si="130"/>
        <v>0</v>
      </c>
      <c r="U350" s="33">
        <f t="shared" si="130"/>
        <v>0</v>
      </c>
      <c r="V350" s="33">
        <f t="shared" si="130"/>
        <v>0</v>
      </c>
      <c r="W350" s="33">
        <f t="shared" si="130"/>
        <v>0</v>
      </c>
      <c r="X350" s="33">
        <f t="shared" si="130"/>
        <v>0</v>
      </c>
      <c r="Z350" t="str">
        <f>IF(Namedrug1="","Drug 1",Namedrug1)</f>
        <v>Drug 1</v>
      </c>
      <c r="AA350" s="30">
        <f t="shared" si="132"/>
        <v>0</v>
      </c>
      <c r="AB350" s="30">
        <f t="shared" si="131"/>
        <v>0</v>
      </c>
      <c r="AC350" s="30">
        <f t="shared" si="131"/>
        <v>0</v>
      </c>
      <c r="AD350" s="30">
        <f t="shared" si="131"/>
        <v>0</v>
      </c>
      <c r="AE350" s="30">
        <f t="shared" si="131"/>
        <v>0</v>
      </c>
      <c r="AF350" s="30">
        <f t="shared" si="131"/>
        <v>0</v>
      </c>
    </row>
    <row r="351" spans="10:32" x14ac:dyDescent="0.35">
      <c r="J351" t="str">
        <f>IF(Namedrug2="","Drug 2",Namedrug2)</f>
        <v>Drug 2</v>
      </c>
      <c r="K351" s="33">
        <f t="shared" si="129"/>
        <v>0</v>
      </c>
      <c r="L351" s="33">
        <f t="shared" si="129"/>
        <v>0</v>
      </c>
      <c r="M351" s="33">
        <f t="shared" si="129"/>
        <v>0</v>
      </c>
      <c r="N351" s="33">
        <f t="shared" si="129"/>
        <v>0</v>
      </c>
      <c r="O351" s="33">
        <f t="shared" si="129"/>
        <v>0</v>
      </c>
      <c r="P351" s="33">
        <f t="shared" si="129"/>
        <v>0</v>
      </c>
      <c r="R351" t="str">
        <f>IF(Namedrug2="","Drug 2",Namedrug2)</f>
        <v>Drug 2</v>
      </c>
      <c r="S351" s="33">
        <f t="shared" si="130"/>
        <v>0</v>
      </c>
      <c r="T351" s="33">
        <f t="shared" si="130"/>
        <v>0</v>
      </c>
      <c r="U351" s="33">
        <f t="shared" si="130"/>
        <v>0</v>
      </c>
      <c r="V351" s="33">
        <f t="shared" si="130"/>
        <v>0</v>
      </c>
      <c r="W351" s="33">
        <f t="shared" si="130"/>
        <v>0</v>
      </c>
      <c r="X351" s="33">
        <f t="shared" si="130"/>
        <v>0</v>
      </c>
      <c r="Z351" t="str">
        <f>IF(Namedrug2="","Drug 2",Namedrug2)</f>
        <v>Drug 2</v>
      </c>
      <c r="AA351" s="30">
        <f t="shared" si="132"/>
        <v>0</v>
      </c>
      <c r="AB351" s="30">
        <f t="shared" si="131"/>
        <v>0</v>
      </c>
      <c r="AC351" s="30">
        <f t="shared" si="131"/>
        <v>0</v>
      </c>
      <c r="AD351" s="30">
        <f t="shared" si="131"/>
        <v>0</v>
      </c>
      <c r="AE351" s="30">
        <f t="shared" si="131"/>
        <v>0</v>
      </c>
      <c r="AF351" s="30">
        <f t="shared" si="131"/>
        <v>0</v>
      </c>
    </row>
    <row r="352" spans="10:32" x14ac:dyDescent="0.35">
      <c r="J352" t="str">
        <f>IF(Namedrug3="","Drug 3",Namedrug3)</f>
        <v>Drug 3</v>
      </c>
      <c r="K352" s="33">
        <f t="shared" si="129"/>
        <v>0</v>
      </c>
      <c r="L352" s="33">
        <f t="shared" si="129"/>
        <v>0</v>
      </c>
      <c r="M352" s="33">
        <f t="shared" si="129"/>
        <v>0</v>
      </c>
      <c r="N352" s="33">
        <f t="shared" si="129"/>
        <v>0</v>
      </c>
      <c r="O352" s="33">
        <f t="shared" si="129"/>
        <v>0</v>
      </c>
      <c r="P352" s="33">
        <f t="shared" si="129"/>
        <v>0</v>
      </c>
      <c r="R352" t="str">
        <f>IF(Namedrug3="","Drug 3",Namedrug3)</f>
        <v>Drug 3</v>
      </c>
      <c r="S352" s="33">
        <f t="shared" si="130"/>
        <v>0</v>
      </c>
      <c r="T352" s="33">
        <f t="shared" si="130"/>
        <v>0</v>
      </c>
      <c r="U352" s="33">
        <f t="shared" si="130"/>
        <v>0</v>
      </c>
      <c r="V352" s="33">
        <f t="shared" si="130"/>
        <v>0</v>
      </c>
      <c r="W352" s="33">
        <f t="shared" si="130"/>
        <v>0</v>
      </c>
      <c r="X352" s="33">
        <f t="shared" si="130"/>
        <v>0</v>
      </c>
      <c r="Z352" t="str">
        <f>IF(Namedrug3="","Drug 3",Namedrug3)</f>
        <v>Drug 3</v>
      </c>
      <c r="AA352" s="30">
        <f t="shared" si="132"/>
        <v>0</v>
      </c>
      <c r="AB352" s="30">
        <f t="shared" si="131"/>
        <v>0</v>
      </c>
      <c r="AC352" s="30">
        <f t="shared" si="131"/>
        <v>0</v>
      </c>
      <c r="AD352" s="30">
        <f t="shared" si="131"/>
        <v>0</v>
      </c>
      <c r="AE352" s="30">
        <f t="shared" si="131"/>
        <v>0</v>
      </c>
      <c r="AF352" s="30">
        <f t="shared" si="131"/>
        <v>0</v>
      </c>
    </row>
    <row r="353" spans="10:33" x14ac:dyDescent="0.35">
      <c r="J353" t="str">
        <f>IF(Namedrug4="","Drug 4",Namedrug4)</f>
        <v>Drug 4</v>
      </c>
      <c r="K353" s="33">
        <f t="shared" si="129"/>
        <v>0</v>
      </c>
      <c r="L353" s="33">
        <f t="shared" si="129"/>
        <v>0</v>
      </c>
      <c r="M353" s="33">
        <f>IF(Switch_Prev_Incidence="Prevalence",M116,M279)</f>
        <v>0</v>
      </c>
      <c r="N353" s="33">
        <f t="shared" si="129"/>
        <v>0</v>
      </c>
      <c r="O353" s="33">
        <f t="shared" si="129"/>
        <v>0</v>
      </c>
      <c r="P353" s="33">
        <f t="shared" si="129"/>
        <v>0</v>
      </c>
      <c r="R353" t="str">
        <f>IF(Namedrug4="","Drug 4",Namedrug4)</f>
        <v>Drug 4</v>
      </c>
      <c r="S353" s="33">
        <f t="shared" si="130"/>
        <v>0</v>
      </c>
      <c r="T353" s="33">
        <f t="shared" si="130"/>
        <v>0</v>
      </c>
      <c r="U353" s="33">
        <f t="shared" si="130"/>
        <v>0</v>
      </c>
      <c r="V353" s="33">
        <f t="shared" si="130"/>
        <v>0</v>
      </c>
      <c r="W353" s="33">
        <f t="shared" si="130"/>
        <v>0</v>
      </c>
      <c r="X353" s="33">
        <f t="shared" si="130"/>
        <v>0</v>
      </c>
      <c r="Z353" t="str">
        <f>IF(Namedrug4="","Drug 4",Namedrug4)</f>
        <v>Drug 4</v>
      </c>
      <c r="AA353" s="30">
        <f t="shared" si="132"/>
        <v>0</v>
      </c>
      <c r="AB353" s="30">
        <f t="shared" si="131"/>
        <v>0</v>
      </c>
      <c r="AC353" s="30">
        <f t="shared" si="131"/>
        <v>0</v>
      </c>
      <c r="AD353" s="30">
        <f t="shared" si="131"/>
        <v>0</v>
      </c>
      <c r="AE353" s="30">
        <f t="shared" si="131"/>
        <v>0</v>
      </c>
      <c r="AF353" s="30">
        <f t="shared" si="131"/>
        <v>0</v>
      </c>
    </row>
    <row r="354" spans="10:33" x14ac:dyDescent="0.35">
      <c r="J354" t="str">
        <f>IF(Namedrug5="","Drug 5",Namedrug5)</f>
        <v>Drug 5</v>
      </c>
      <c r="K354" s="33">
        <f t="shared" si="129"/>
        <v>0</v>
      </c>
      <c r="L354" s="33">
        <f t="shared" si="129"/>
        <v>0</v>
      </c>
      <c r="M354" s="33">
        <f t="shared" si="129"/>
        <v>0</v>
      </c>
      <c r="N354" s="33">
        <f t="shared" si="129"/>
        <v>0</v>
      </c>
      <c r="O354" s="33">
        <f t="shared" si="129"/>
        <v>0</v>
      </c>
      <c r="P354" s="33">
        <f t="shared" si="129"/>
        <v>0</v>
      </c>
      <c r="R354" t="str">
        <f>IF(Namedrug5="","Drug 5",Namedrug5)</f>
        <v>Drug 5</v>
      </c>
      <c r="S354" s="33">
        <f t="shared" si="130"/>
        <v>0</v>
      </c>
      <c r="T354" s="33">
        <f t="shared" si="130"/>
        <v>0</v>
      </c>
      <c r="U354" s="33">
        <f t="shared" si="130"/>
        <v>0</v>
      </c>
      <c r="V354" s="33">
        <f t="shared" si="130"/>
        <v>0</v>
      </c>
      <c r="W354" s="33">
        <f t="shared" si="130"/>
        <v>0</v>
      </c>
      <c r="X354" s="33">
        <f t="shared" si="130"/>
        <v>0</v>
      </c>
      <c r="Z354" t="str">
        <f>IF(Namedrug5="","Drug 5",Namedrug5)</f>
        <v>Drug 5</v>
      </c>
      <c r="AA354" s="30">
        <f t="shared" si="132"/>
        <v>0</v>
      </c>
      <c r="AB354" s="30">
        <f t="shared" si="131"/>
        <v>0</v>
      </c>
      <c r="AC354" s="30">
        <f t="shared" si="131"/>
        <v>0</v>
      </c>
      <c r="AD354" s="30">
        <f t="shared" si="131"/>
        <v>0</v>
      </c>
      <c r="AE354" s="30">
        <f t="shared" si="131"/>
        <v>0</v>
      </c>
      <c r="AF354" s="30">
        <f t="shared" si="131"/>
        <v>0</v>
      </c>
    </row>
    <row r="355" spans="10:33" x14ac:dyDescent="0.35">
      <c r="J355" t="str">
        <f>IF(Namedrug6="","Drug 6",Namedrug6)</f>
        <v>Drug 6</v>
      </c>
      <c r="K355" s="33">
        <f t="shared" si="129"/>
        <v>0</v>
      </c>
      <c r="L355" s="33">
        <f t="shared" si="129"/>
        <v>0</v>
      </c>
      <c r="M355" s="33">
        <f t="shared" si="129"/>
        <v>0</v>
      </c>
      <c r="N355" s="33">
        <f t="shared" si="129"/>
        <v>0</v>
      </c>
      <c r="O355" s="33">
        <f t="shared" si="129"/>
        <v>0</v>
      </c>
      <c r="P355" s="33">
        <f t="shared" si="129"/>
        <v>0</v>
      </c>
      <c r="R355" t="str">
        <f>IF(Namedrug6="","Drug 6",Namedrug6)</f>
        <v>Drug 6</v>
      </c>
      <c r="S355" s="33">
        <f t="shared" si="130"/>
        <v>0</v>
      </c>
      <c r="T355" s="33">
        <f t="shared" si="130"/>
        <v>0</v>
      </c>
      <c r="U355" s="33">
        <f t="shared" si="130"/>
        <v>0</v>
      </c>
      <c r="V355" s="33">
        <f t="shared" si="130"/>
        <v>0</v>
      </c>
      <c r="W355" s="33">
        <f t="shared" si="130"/>
        <v>0</v>
      </c>
      <c r="X355" s="33">
        <f t="shared" si="130"/>
        <v>0</v>
      </c>
      <c r="Z355" t="str">
        <f>IF(Namedrug6="","Drug 6",Namedrug6)</f>
        <v>Drug 6</v>
      </c>
      <c r="AA355" s="30">
        <f t="shared" si="132"/>
        <v>0</v>
      </c>
      <c r="AB355" s="30">
        <f t="shared" si="131"/>
        <v>0</v>
      </c>
      <c r="AC355" s="30">
        <f t="shared" si="131"/>
        <v>0</v>
      </c>
      <c r="AD355" s="30">
        <f t="shared" si="131"/>
        <v>0</v>
      </c>
      <c r="AE355" s="30">
        <f t="shared" si="131"/>
        <v>0</v>
      </c>
      <c r="AF355" s="30">
        <f t="shared" si="131"/>
        <v>0</v>
      </c>
    </row>
    <row r="356" spans="10:33" x14ac:dyDescent="0.35">
      <c r="J356" t="str">
        <f>IF(Namedrug7="","Drug 7",Namedrug7)</f>
        <v>Drug 7</v>
      </c>
      <c r="K356" s="33">
        <f t="shared" si="129"/>
        <v>0</v>
      </c>
      <c r="L356" s="33">
        <f t="shared" si="129"/>
        <v>0</v>
      </c>
      <c r="M356" s="33">
        <f t="shared" si="129"/>
        <v>0</v>
      </c>
      <c r="N356" s="33">
        <f t="shared" si="129"/>
        <v>0</v>
      </c>
      <c r="O356" s="33">
        <f t="shared" si="129"/>
        <v>0</v>
      </c>
      <c r="P356" s="33">
        <f t="shared" si="129"/>
        <v>0</v>
      </c>
      <c r="R356" t="str">
        <f>IF(Namedrug7="","Drug 7",Namedrug7)</f>
        <v>Drug 7</v>
      </c>
      <c r="S356" s="33">
        <f t="shared" si="130"/>
        <v>0</v>
      </c>
      <c r="T356" s="33">
        <f t="shared" si="130"/>
        <v>0</v>
      </c>
      <c r="U356" s="33">
        <f t="shared" si="130"/>
        <v>0</v>
      </c>
      <c r="V356" s="33">
        <f t="shared" si="130"/>
        <v>0</v>
      </c>
      <c r="W356" s="33">
        <f t="shared" si="130"/>
        <v>0</v>
      </c>
      <c r="X356" s="33">
        <f t="shared" si="130"/>
        <v>0</v>
      </c>
      <c r="Z356" t="str">
        <f>IF(Namedrug7="","Drug 7",Namedrug7)</f>
        <v>Drug 7</v>
      </c>
      <c r="AA356" s="30">
        <f t="shared" si="132"/>
        <v>0</v>
      </c>
      <c r="AB356" s="30">
        <f t="shared" si="131"/>
        <v>0</v>
      </c>
      <c r="AC356" s="30">
        <f t="shared" si="131"/>
        <v>0</v>
      </c>
      <c r="AD356" s="30">
        <f t="shared" si="131"/>
        <v>0</v>
      </c>
      <c r="AE356" s="30">
        <f t="shared" si="131"/>
        <v>0</v>
      </c>
      <c r="AF356" s="30">
        <f t="shared" si="131"/>
        <v>0</v>
      </c>
    </row>
    <row r="357" spans="10:33" x14ac:dyDescent="0.35">
      <c r="J357" t="str">
        <f>IF(Namedrug8="","Drug 8",Namedrug8)</f>
        <v>Drug 8</v>
      </c>
      <c r="K357" s="33">
        <f t="shared" si="129"/>
        <v>0</v>
      </c>
      <c r="L357" s="33">
        <f t="shared" si="129"/>
        <v>0</v>
      </c>
      <c r="M357" s="33">
        <f t="shared" si="129"/>
        <v>0</v>
      </c>
      <c r="N357" s="33">
        <f t="shared" si="129"/>
        <v>0</v>
      </c>
      <c r="O357" s="33">
        <f t="shared" si="129"/>
        <v>0</v>
      </c>
      <c r="P357" s="33">
        <f t="shared" si="129"/>
        <v>0</v>
      </c>
      <c r="R357" t="str">
        <f>IF(Namedrug8="","Drug 8",Namedrug8)</f>
        <v>Drug 8</v>
      </c>
      <c r="S357" s="33">
        <f t="shared" si="130"/>
        <v>0</v>
      </c>
      <c r="T357" s="33">
        <f t="shared" si="130"/>
        <v>0</v>
      </c>
      <c r="U357" s="33">
        <f t="shared" si="130"/>
        <v>0</v>
      </c>
      <c r="V357" s="33">
        <f t="shared" si="130"/>
        <v>0</v>
      </c>
      <c r="W357" s="33">
        <f t="shared" si="130"/>
        <v>0</v>
      </c>
      <c r="X357" s="33">
        <f t="shared" si="130"/>
        <v>0</v>
      </c>
      <c r="Z357" t="str">
        <f>IF(Namedrug8="","Drug 8",Namedrug8)</f>
        <v>Drug 8</v>
      </c>
      <c r="AA357" s="30">
        <f t="shared" si="132"/>
        <v>0</v>
      </c>
      <c r="AB357" s="30">
        <f t="shared" si="131"/>
        <v>0</v>
      </c>
      <c r="AC357" s="30">
        <f t="shared" si="131"/>
        <v>0</v>
      </c>
      <c r="AD357" s="30">
        <f t="shared" si="131"/>
        <v>0</v>
      </c>
      <c r="AE357" s="30">
        <f t="shared" si="131"/>
        <v>0</v>
      </c>
      <c r="AF357" s="30">
        <f t="shared" si="131"/>
        <v>0</v>
      </c>
    </row>
    <row r="358" spans="10:33" x14ac:dyDescent="0.35">
      <c r="J358" t="str">
        <f>IF(Namedrug9="","Drug 9",Namedrug9)</f>
        <v>Drug 9</v>
      </c>
      <c r="K358" s="33">
        <f t="shared" si="129"/>
        <v>0</v>
      </c>
      <c r="L358" s="33">
        <f t="shared" si="129"/>
        <v>0</v>
      </c>
      <c r="M358" s="33">
        <f t="shared" si="129"/>
        <v>0</v>
      </c>
      <c r="N358" s="33">
        <f t="shared" si="129"/>
        <v>0</v>
      </c>
      <c r="O358" s="33">
        <f t="shared" si="129"/>
        <v>0</v>
      </c>
      <c r="P358" s="33">
        <f t="shared" si="129"/>
        <v>0</v>
      </c>
      <c r="R358" t="str">
        <f>IF(Namedrug9="","Drug 9",Namedrug9)</f>
        <v>Drug 9</v>
      </c>
      <c r="S358" s="33">
        <f t="shared" si="130"/>
        <v>0</v>
      </c>
      <c r="T358" s="33">
        <f t="shared" si="130"/>
        <v>0</v>
      </c>
      <c r="U358" s="33">
        <f t="shared" si="130"/>
        <v>0</v>
      </c>
      <c r="V358" s="33">
        <f t="shared" si="130"/>
        <v>0</v>
      </c>
      <c r="W358" s="33">
        <f t="shared" si="130"/>
        <v>0</v>
      </c>
      <c r="X358" s="33">
        <f t="shared" si="130"/>
        <v>0</v>
      </c>
      <c r="Z358" t="str">
        <f>IF(Namedrug9="","Drug 9",Namedrug9)</f>
        <v>Drug 9</v>
      </c>
      <c r="AA358" s="30">
        <f t="shared" si="132"/>
        <v>0</v>
      </c>
      <c r="AB358" s="30">
        <f t="shared" si="131"/>
        <v>0</v>
      </c>
      <c r="AC358" s="30">
        <f t="shared" si="131"/>
        <v>0</v>
      </c>
      <c r="AD358" s="30">
        <f t="shared" si="131"/>
        <v>0</v>
      </c>
      <c r="AE358" s="30">
        <f t="shared" si="131"/>
        <v>0</v>
      </c>
      <c r="AF358" s="30">
        <f t="shared" si="131"/>
        <v>0</v>
      </c>
    </row>
    <row r="359" spans="10:33" x14ac:dyDescent="0.35">
      <c r="J359" t="str">
        <f>IF(Namedrug10="","Drug 10",Namedrug10)</f>
        <v>Drug 10</v>
      </c>
      <c r="K359" s="33">
        <f t="shared" si="129"/>
        <v>0</v>
      </c>
      <c r="L359" s="33">
        <f t="shared" si="129"/>
        <v>0</v>
      </c>
      <c r="M359" s="33">
        <f t="shared" si="129"/>
        <v>0</v>
      </c>
      <c r="N359" s="33">
        <f t="shared" si="129"/>
        <v>0</v>
      </c>
      <c r="O359" s="33">
        <f t="shared" si="129"/>
        <v>0</v>
      </c>
      <c r="P359" s="33">
        <f t="shared" si="129"/>
        <v>0</v>
      </c>
      <c r="R359" t="str">
        <f>IF(Namedrug10="","Drug 10",Namedrug10)</f>
        <v>Drug 10</v>
      </c>
      <c r="S359" s="33">
        <f t="shared" si="130"/>
        <v>0</v>
      </c>
      <c r="T359" s="33">
        <f t="shared" si="130"/>
        <v>0</v>
      </c>
      <c r="U359" s="33">
        <f t="shared" si="130"/>
        <v>0</v>
      </c>
      <c r="V359" s="33">
        <f t="shared" si="130"/>
        <v>0</v>
      </c>
      <c r="W359" s="33">
        <f t="shared" si="130"/>
        <v>0</v>
      </c>
      <c r="X359" s="33">
        <f t="shared" si="130"/>
        <v>0</v>
      </c>
      <c r="Z359" t="str">
        <f>IF(Namedrug10="","Drug 10",Namedrug10)</f>
        <v>Drug 10</v>
      </c>
      <c r="AA359" s="30">
        <f t="shared" si="132"/>
        <v>0</v>
      </c>
      <c r="AB359" s="30">
        <f t="shared" si="131"/>
        <v>0</v>
      </c>
      <c r="AC359" s="30">
        <f t="shared" si="131"/>
        <v>0</v>
      </c>
      <c r="AD359" s="30">
        <f t="shared" si="131"/>
        <v>0</v>
      </c>
      <c r="AE359" s="30">
        <f t="shared" si="131"/>
        <v>0</v>
      </c>
      <c r="AF359" s="30">
        <f t="shared" si="131"/>
        <v>0</v>
      </c>
    </row>
    <row r="360" spans="10:33" x14ac:dyDescent="0.35">
      <c r="J360" s="1" t="s">
        <v>74</v>
      </c>
      <c r="K360" s="33">
        <f t="shared" si="129"/>
        <v>0</v>
      </c>
      <c r="L360" s="33">
        <f>IF(Switch_Prev_Incidence="Prevalence",L123,L286)</f>
        <v>0</v>
      </c>
      <c r="M360" s="33">
        <f t="shared" si="129"/>
        <v>0</v>
      </c>
      <c r="N360" s="33">
        <f t="shared" si="129"/>
        <v>0</v>
      </c>
      <c r="O360" s="33">
        <f t="shared" si="129"/>
        <v>0</v>
      </c>
      <c r="P360" s="33">
        <f t="shared" si="129"/>
        <v>0</v>
      </c>
      <c r="R360" s="1" t="s">
        <v>74</v>
      </c>
      <c r="S360" s="33">
        <f t="shared" si="130"/>
        <v>0</v>
      </c>
      <c r="T360" s="33">
        <f t="shared" si="130"/>
        <v>0</v>
      </c>
      <c r="U360" s="33">
        <f t="shared" si="130"/>
        <v>0</v>
      </c>
      <c r="V360" s="33">
        <f t="shared" si="130"/>
        <v>0</v>
      </c>
      <c r="W360" s="33">
        <f t="shared" si="130"/>
        <v>0</v>
      </c>
      <c r="X360" s="33">
        <f t="shared" si="130"/>
        <v>0</v>
      </c>
      <c r="Z360" s="1" t="s">
        <v>74</v>
      </c>
      <c r="AA360" s="32">
        <f>SUM(AA348:AA359)</f>
        <v>0</v>
      </c>
      <c r="AB360" s="32">
        <f>SUM(AB348:AB359)</f>
        <v>0</v>
      </c>
      <c r="AC360" s="32">
        <f t="shared" ref="AC360:AF360" si="133">SUM(AC348:AC359)</f>
        <v>0</v>
      </c>
      <c r="AD360" s="32">
        <f t="shared" si="133"/>
        <v>0</v>
      </c>
      <c r="AE360" s="32">
        <f t="shared" si="133"/>
        <v>0</v>
      </c>
      <c r="AF360" s="32">
        <f t="shared" si="133"/>
        <v>0</v>
      </c>
    </row>
    <row r="361" spans="10:33" x14ac:dyDescent="0.35">
      <c r="J361" s="2" t="s">
        <v>272</v>
      </c>
      <c r="K361" s="96">
        <f t="shared" ref="K361:P361" si="134">SUM(K348:K359)</f>
        <v>0</v>
      </c>
      <c r="L361" s="96">
        <f>SUM(L348:L359)</f>
        <v>0</v>
      </c>
      <c r="M361" s="96">
        <f t="shared" si="134"/>
        <v>0</v>
      </c>
      <c r="N361" s="96">
        <f t="shared" si="134"/>
        <v>0</v>
      </c>
      <c r="O361" s="96">
        <f t="shared" si="134"/>
        <v>0</v>
      </c>
      <c r="P361" s="96">
        <f t="shared" si="134"/>
        <v>0</v>
      </c>
      <c r="Q361" s="2"/>
      <c r="R361" s="2" t="s">
        <v>272</v>
      </c>
      <c r="S361" s="96">
        <f t="shared" ref="S361:X361" si="135">SUM(S348:S359)</f>
        <v>0</v>
      </c>
      <c r="T361" s="96">
        <f t="shared" si="135"/>
        <v>0</v>
      </c>
      <c r="U361" s="96">
        <f t="shared" si="135"/>
        <v>0</v>
      </c>
      <c r="V361" s="96">
        <f t="shared" si="135"/>
        <v>0</v>
      </c>
      <c r="W361" s="96">
        <f t="shared" si="135"/>
        <v>0</v>
      </c>
      <c r="X361" s="96">
        <f t="shared" si="135"/>
        <v>0</v>
      </c>
      <c r="Y361" s="2"/>
      <c r="Z361" s="2" t="s">
        <v>272</v>
      </c>
      <c r="AA361" s="97">
        <f t="shared" ref="AA361:AF361" si="136">IF(Switch_Prev_Incidence="Prevalence",AA123,AA286)</f>
        <v>0</v>
      </c>
      <c r="AB361" s="97">
        <f t="shared" si="136"/>
        <v>0</v>
      </c>
      <c r="AC361" s="97">
        <f t="shared" si="136"/>
        <v>0</v>
      </c>
      <c r="AD361" s="97">
        <f t="shared" si="136"/>
        <v>0</v>
      </c>
      <c r="AE361" s="97">
        <f t="shared" si="136"/>
        <v>0</v>
      </c>
      <c r="AF361" s="97">
        <f t="shared" si="136"/>
        <v>0</v>
      </c>
      <c r="AG361" s="2"/>
    </row>
    <row r="362" spans="10:33" x14ac:dyDescent="0.35">
      <c r="J362" s="2"/>
      <c r="K362" s="96"/>
      <c r="L362" s="96"/>
      <c r="M362" s="96"/>
      <c r="N362" s="96"/>
      <c r="O362" s="96"/>
      <c r="P362" s="96"/>
      <c r="Q362" s="2"/>
      <c r="R362" s="2"/>
      <c r="S362" s="96"/>
      <c r="T362" s="96"/>
      <c r="U362" s="96"/>
      <c r="V362" s="96"/>
      <c r="W362" s="96"/>
      <c r="X362" s="96"/>
      <c r="Y362" s="2"/>
      <c r="Z362" s="2"/>
      <c r="AA362" s="97"/>
      <c r="AB362" s="97"/>
      <c r="AC362" s="97"/>
      <c r="AD362" s="97"/>
      <c r="AE362" s="97"/>
      <c r="AF362" s="97"/>
      <c r="AG362" s="2"/>
    </row>
    <row r="363" spans="10:33" x14ac:dyDescent="0.35">
      <c r="K363" s="1" t="s">
        <v>273</v>
      </c>
      <c r="S363" s="1" t="s">
        <v>273</v>
      </c>
      <c r="Z363" t="s">
        <v>274</v>
      </c>
    </row>
    <row r="364" spans="10:33" x14ac:dyDescent="0.35">
      <c r="K364" s="1" t="s">
        <v>105</v>
      </c>
      <c r="L364" s="1" t="s">
        <v>106</v>
      </c>
      <c r="M364" s="1" t="s">
        <v>107</v>
      </c>
      <c r="N364" s="1" t="s">
        <v>108</v>
      </c>
      <c r="O364" s="1" t="s">
        <v>109</v>
      </c>
      <c r="P364" s="1" t="s">
        <v>110</v>
      </c>
      <c r="S364" s="1" t="s">
        <v>105</v>
      </c>
      <c r="T364" s="1" t="s">
        <v>106</v>
      </c>
      <c r="U364" s="1" t="s">
        <v>107</v>
      </c>
      <c r="V364" s="1" t="s">
        <v>108</v>
      </c>
      <c r="W364" s="1" t="s">
        <v>109</v>
      </c>
      <c r="X364" s="1" t="s">
        <v>110</v>
      </c>
      <c r="AA364" s="1" t="s">
        <v>105</v>
      </c>
      <c r="AB364" s="1" t="s">
        <v>106</v>
      </c>
      <c r="AC364" s="1" t="s">
        <v>107</v>
      </c>
      <c r="AD364" s="1" t="s">
        <v>108</v>
      </c>
      <c r="AE364" s="1" t="s">
        <v>109</v>
      </c>
      <c r="AF364" s="1" t="s">
        <v>110</v>
      </c>
    </row>
    <row r="365" spans="10:33" x14ac:dyDescent="0.35">
      <c r="J365" t="str">
        <f>IF(Name_DUR="","Drug Under Review",Name_DUR)</f>
        <v>Drug Under Review</v>
      </c>
      <c r="K365" s="33">
        <f t="shared" ref="K365:P376" si="137">IF(Switch_Prev_Incidence="Prevalence",K128,K290)</f>
        <v>0</v>
      </c>
      <c r="L365" s="33">
        <f t="shared" si="137"/>
        <v>0</v>
      </c>
      <c r="M365" s="33">
        <f t="shared" si="137"/>
        <v>0</v>
      </c>
      <c r="N365" s="33">
        <f t="shared" si="137"/>
        <v>0</v>
      </c>
      <c r="O365" s="33">
        <f t="shared" si="137"/>
        <v>0</v>
      </c>
      <c r="P365" s="33">
        <f t="shared" si="137"/>
        <v>0</v>
      </c>
      <c r="R365" t="str">
        <f>IF(Name_DUR="","Drug Under Review",Name_DUR)</f>
        <v>Drug Under Review</v>
      </c>
      <c r="S365" s="33">
        <f t="shared" ref="S365:X376" si="138">IF(Switch_Prev_Incidence="Prevalence",S128,S290)</f>
        <v>0</v>
      </c>
      <c r="T365" s="33">
        <f t="shared" si="138"/>
        <v>0</v>
      </c>
      <c r="U365" s="33">
        <f t="shared" si="138"/>
        <v>0</v>
      </c>
      <c r="V365" s="33">
        <f t="shared" si="138"/>
        <v>0</v>
      </c>
      <c r="W365" s="33">
        <f t="shared" si="138"/>
        <v>0</v>
      </c>
      <c r="X365" s="33">
        <f t="shared" si="138"/>
        <v>0</v>
      </c>
      <c r="Z365" t="str">
        <f>IF(Name_DUR="","Drug Under Review",Name_DUR)</f>
        <v>Drug Under Review</v>
      </c>
      <c r="AA365" s="33">
        <f>S365-K365</f>
        <v>0</v>
      </c>
      <c r="AB365" s="33">
        <f t="shared" ref="AB365:AF376" si="139">T365-L365</f>
        <v>0</v>
      </c>
      <c r="AC365" s="33">
        <f t="shared" si="139"/>
        <v>0</v>
      </c>
      <c r="AD365" s="33">
        <f t="shared" si="139"/>
        <v>0</v>
      </c>
      <c r="AE365" s="33">
        <f t="shared" si="139"/>
        <v>0</v>
      </c>
      <c r="AF365" s="33">
        <f t="shared" si="139"/>
        <v>0</v>
      </c>
    </row>
    <row r="366" spans="10:33" x14ac:dyDescent="0.35">
      <c r="J366" t="s">
        <v>151</v>
      </c>
      <c r="K366" s="33">
        <f t="shared" si="137"/>
        <v>0</v>
      </c>
      <c r="L366" s="33">
        <f t="shared" si="137"/>
        <v>0</v>
      </c>
      <c r="M366" s="33">
        <f t="shared" si="137"/>
        <v>0</v>
      </c>
      <c r="N366" s="33">
        <f t="shared" si="137"/>
        <v>0</v>
      </c>
      <c r="O366" s="33">
        <f t="shared" si="137"/>
        <v>0</v>
      </c>
      <c r="P366" s="33">
        <f t="shared" si="137"/>
        <v>0</v>
      </c>
      <c r="R366" t="s">
        <v>151</v>
      </c>
      <c r="S366" s="33">
        <f t="shared" si="138"/>
        <v>0</v>
      </c>
      <c r="T366" s="33">
        <f t="shared" si="138"/>
        <v>0</v>
      </c>
      <c r="U366" s="33">
        <f t="shared" si="138"/>
        <v>0</v>
      </c>
      <c r="V366" s="33">
        <f t="shared" si="138"/>
        <v>0</v>
      </c>
      <c r="W366" s="33">
        <f t="shared" si="138"/>
        <v>0</v>
      </c>
      <c r="X366" s="33">
        <f t="shared" si="138"/>
        <v>0</v>
      </c>
      <c r="Z366" t="s">
        <v>151</v>
      </c>
      <c r="AA366" s="33">
        <f t="shared" ref="AA366:AA376" si="140">S366-K366</f>
        <v>0</v>
      </c>
      <c r="AB366" s="33">
        <f t="shared" si="139"/>
        <v>0</v>
      </c>
      <c r="AC366" s="33">
        <f t="shared" si="139"/>
        <v>0</v>
      </c>
      <c r="AD366" s="33">
        <f t="shared" si="139"/>
        <v>0</v>
      </c>
      <c r="AE366" s="33">
        <f t="shared" si="139"/>
        <v>0</v>
      </c>
      <c r="AF366" s="33">
        <f t="shared" si="139"/>
        <v>0</v>
      </c>
    </row>
    <row r="367" spans="10:33" x14ac:dyDescent="0.35">
      <c r="J367" t="str">
        <f>IF(Namedrug1="","Drug 1",Namedrug1)</f>
        <v>Drug 1</v>
      </c>
      <c r="K367" s="33">
        <f t="shared" si="137"/>
        <v>0</v>
      </c>
      <c r="L367" s="33">
        <f t="shared" si="137"/>
        <v>0</v>
      </c>
      <c r="M367" s="33">
        <f t="shared" si="137"/>
        <v>0</v>
      </c>
      <c r="N367" s="33">
        <f t="shared" si="137"/>
        <v>0</v>
      </c>
      <c r="O367" s="33">
        <f t="shared" si="137"/>
        <v>0</v>
      </c>
      <c r="P367" s="33">
        <f t="shared" si="137"/>
        <v>0</v>
      </c>
      <c r="R367" t="str">
        <f>IF(Namedrug1="","Drug 1",Namedrug1)</f>
        <v>Drug 1</v>
      </c>
      <c r="S367" s="33">
        <f t="shared" si="138"/>
        <v>0</v>
      </c>
      <c r="T367" s="33">
        <f t="shared" si="138"/>
        <v>0</v>
      </c>
      <c r="U367" s="33">
        <f t="shared" si="138"/>
        <v>0</v>
      </c>
      <c r="V367" s="33">
        <f t="shared" si="138"/>
        <v>0</v>
      </c>
      <c r="W367" s="33">
        <f t="shared" si="138"/>
        <v>0</v>
      </c>
      <c r="X367" s="33">
        <f t="shared" si="138"/>
        <v>0</v>
      </c>
      <c r="Z367" t="str">
        <f>IF(Namedrug1="","Drug 1",Namedrug1)</f>
        <v>Drug 1</v>
      </c>
      <c r="AA367" s="33">
        <f t="shared" si="140"/>
        <v>0</v>
      </c>
      <c r="AB367" s="33">
        <f t="shared" si="139"/>
        <v>0</v>
      </c>
      <c r="AC367" s="33">
        <f t="shared" si="139"/>
        <v>0</v>
      </c>
      <c r="AD367" s="33">
        <f t="shared" si="139"/>
        <v>0</v>
      </c>
      <c r="AE367" s="33">
        <f t="shared" si="139"/>
        <v>0</v>
      </c>
      <c r="AF367" s="33">
        <f t="shared" si="139"/>
        <v>0</v>
      </c>
    </row>
    <row r="368" spans="10:33" x14ac:dyDescent="0.35">
      <c r="J368" t="str">
        <f>IF(Namedrug2="","Drug 2",Namedrug2)</f>
        <v>Drug 2</v>
      </c>
      <c r="K368" s="33">
        <f t="shared" si="137"/>
        <v>0</v>
      </c>
      <c r="L368" s="33">
        <f t="shared" si="137"/>
        <v>0</v>
      </c>
      <c r="M368" s="33">
        <f t="shared" si="137"/>
        <v>0</v>
      </c>
      <c r="N368" s="33">
        <f t="shared" si="137"/>
        <v>0</v>
      </c>
      <c r="O368" s="33">
        <f t="shared" si="137"/>
        <v>0</v>
      </c>
      <c r="P368" s="33">
        <f t="shared" si="137"/>
        <v>0</v>
      </c>
      <c r="R368" t="str">
        <f>IF(Namedrug2="","Drug 2",Namedrug2)</f>
        <v>Drug 2</v>
      </c>
      <c r="S368" s="33">
        <f t="shared" si="138"/>
        <v>0</v>
      </c>
      <c r="T368" s="33">
        <f t="shared" si="138"/>
        <v>0</v>
      </c>
      <c r="U368" s="33">
        <f t="shared" si="138"/>
        <v>0</v>
      </c>
      <c r="V368" s="33">
        <f t="shared" si="138"/>
        <v>0</v>
      </c>
      <c r="W368" s="33">
        <f t="shared" si="138"/>
        <v>0</v>
      </c>
      <c r="X368" s="33">
        <f t="shared" si="138"/>
        <v>0</v>
      </c>
      <c r="Z368" t="str">
        <f>IF(Namedrug2="","Drug 2",Namedrug2)</f>
        <v>Drug 2</v>
      </c>
      <c r="AA368" s="33">
        <f t="shared" si="140"/>
        <v>0</v>
      </c>
      <c r="AB368" s="33">
        <f t="shared" si="139"/>
        <v>0</v>
      </c>
      <c r="AC368" s="33">
        <f t="shared" si="139"/>
        <v>0</v>
      </c>
      <c r="AD368" s="33">
        <f t="shared" si="139"/>
        <v>0</v>
      </c>
      <c r="AE368" s="33">
        <f t="shared" si="139"/>
        <v>0</v>
      </c>
      <c r="AF368" s="33">
        <f t="shared" si="139"/>
        <v>0</v>
      </c>
    </row>
    <row r="369" spans="10:32" x14ac:dyDescent="0.35">
      <c r="J369" t="str">
        <f>IF(Namedrug3="","Drug 3",Namedrug3)</f>
        <v>Drug 3</v>
      </c>
      <c r="K369" s="33">
        <f t="shared" si="137"/>
        <v>0</v>
      </c>
      <c r="L369" s="33">
        <f t="shared" si="137"/>
        <v>0</v>
      </c>
      <c r="M369" s="33">
        <f t="shared" si="137"/>
        <v>0</v>
      </c>
      <c r="N369" s="33">
        <f t="shared" si="137"/>
        <v>0</v>
      </c>
      <c r="O369" s="33">
        <f t="shared" si="137"/>
        <v>0</v>
      </c>
      <c r="P369" s="33">
        <f t="shared" si="137"/>
        <v>0</v>
      </c>
      <c r="R369" t="str">
        <f>IF(Namedrug3="","Drug 3",Namedrug3)</f>
        <v>Drug 3</v>
      </c>
      <c r="S369" s="33">
        <f t="shared" si="138"/>
        <v>0</v>
      </c>
      <c r="T369" s="33">
        <f t="shared" si="138"/>
        <v>0</v>
      </c>
      <c r="U369" s="33">
        <f t="shared" si="138"/>
        <v>0</v>
      </c>
      <c r="V369" s="33">
        <f t="shared" si="138"/>
        <v>0</v>
      </c>
      <c r="W369" s="33">
        <f t="shared" si="138"/>
        <v>0</v>
      </c>
      <c r="X369" s="33">
        <f t="shared" si="138"/>
        <v>0</v>
      </c>
      <c r="Z369" t="str">
        <f>IF(Namedrug3="","Drug 3",Namedrug3)</f>
        <v>Drug 3</v>
      </c>
      <c r="AA369" s="33">
        <f t="shared" si="140"/>
        <v>0</v>
      </c>
      <c r="AB369" s="33">
        <f t="shared" si="139"/>
        <v>0</v>
      </c>
      <c r="AC369" s="33">
        <f t="shared" si="139"/>
        <v>0</v>
      </c>
      <c r="AD369" s="33">
        <f t="shared" si="139"/>
        <v>0</v>
      </c>
      <c r="AE369" s="33">
        <f t="shared" si="139"/>
        <v>0</v>
      </c>
      <c r="AF369" s="33">
        <f t="shared" si="139"/>
        <v>0</v>
      </c>
    </row>
    <row r="370" spans="10:32" x14ac:dyDescent="0.35">
      <c r="J370" t="str">
        <f>IF(Namedrug4="","Drug 4",Namedrug4)</f>
        <v>Drug 4</v>
      </c>
      <c r="K370" s="33">
        <f t="shared" si="137"/>
        <v>0</v>
      </c>
      <c r="L370" s="33">
        <f t="shared" si="137"/>
        <v>0</v>
      </c>
      <c r="M370" s="33">
        <f t="shared" si="137"/>
        <v>0</v>
      </c>
      <c r="N370" s="33">
        <f t="shared" si="137"/>
        <v>0</v>
      </c>
      <c r="O370" s="33">
        <f t="shared" si="137"/>
        <v>0</v>
      </c>
      <c r="P370" s="33">
        <f t="shared" si="137"/>
        <v>0</v>
      </c>
      <c r="R370" t="str">
        <f>IF(Namedrug4="","Drug 4",Namedrug4)</f>
        <v>Drug 4</v>
      </c>
      <c r="S370" s="33">
        <f t="shared" si="138"/>
        <v>0</v>
      </c>
      <c r="T370" s="33">
        <f t="shared" si="138"/>
        <v>0</v>
      </c>
      <c r="U370" s="33">
        <f t="shared" si="138"/>
        <v>0</v>
      </c>
      <c r="V370" s="33">
        <f t="shared" si="138"/>
        <v>0</v>
      </c>
      <c r="W370" s="33">
        <f t="shared" si="138"/>
        <v>0</v>
      </c>
      <c r="X370" s="33">
        <f t="shared" si="138"/>
        <v>0</v>
      </c>
      <c r="Z370" t="str">
        <f>IF(Namedrug4="","Drug 4",Namedrug4)</f>
        <v>Drug 4</v>
      </c>
      <c r="AA370" s="33">
        <f t="shared" si="140"/>
        <v>0</v>
      </c>
      <c r="AB370" s="33">
        <f t="shared" si="139"/>
        <v>0</v>
      </c>
      <c r="AC370" s="33">
        <f t="shared" si="139"/>
        <v>0</v>
      </c>
      <c r="AD370" s="33">
        <f t="shared" si="139"/>
        <v>0</v>
      </c>
      <c r="AE370" s="33">
        <f t="shared" si="139"/>
        <v>0</v>
      </c>
      <c r="AF370" s="33">
        <f t="shared" si="139"/>
        <v>0</v>
      </c>
    </row>
    <row r="371" spans="10:32" x14ac:dyDescent="0.35">
      <c r="J371" t="str">
        <f>IF(Namedrug5="","Drug 5",Namedrug5)</f>
        <v>Drug 5</v>
      </c>
      <c r="K371" s="33">
        <f t="shared" si="137"/>
        <v>0</v>
      </c>
      <c r="L371" s="33">
        <f t="shared" si="137"/>
        <v>0</v>
      </c>
      <c r="M371" s="33">
        <f t="shared" si="137"/>
        <v>0</v>
      </c>
      <c r="N371" s="33">
        <f t="shared" si="137"/>
        <v>0</v>
      </c>
      <c r="O371" s="33">
        <f t="shared" si="137"/>
        <v>0</v>
      </c>
      <c r="P371" s="33">
        <f t="shared" si="137"/>
        <v>0</v>
      </c>
      <c r="R371" t="str">
        <f>IF(Namedrug5="","Drug 5",Namedrug5)</f>
        <v>Drug 5</v>
      </c>
      <c r="S371" s="33">
        <f t="shared" si="138"/>
        <v>0</v>
      </c>
      <c r="T371" s="33">
        <f t="shared" si="138"/>
        <v>0</v>
      </c>
      <c r="U371" s="33">
        <f t="shared" si="138"/>
        <v>0</v>
      </c>
      <c r="V371" s="33">
        <f t="shared" si="138"/>
        <v>0</v>
      </c>
      <c r="W371" s="33">
        <f t="shared" si="138"/>
        <v>0</v>
      </c>
      <c r="X371" s="33">
        <f t="shared" si="138"/>
        <v>0</v>
      </c>
      <c r="Z371" t="str">
        <f>IF(Namedrug5="","Drug 5",Namedrug5)</f>
        <v>Drug 5</v>
      </c>
      <c r="AA371" s="33">
        <f t="shared" si="140"/>
        <v>0</v>
      </c>
      <c r="AB371" s="33">
        <f t="shared" si="139"/>
        <v>0</v>
      </c>
      <c r="AC371" s="33">
        <f t="shared" si="139"/>
        <v>0</v>
      </c>
      <c r="AD371" s="33">
        <f t="shared" si="139"/>
        <v>0</v>
      </c>
      <c r="AE371" s="33">
        <f t="shared" si="139"/>
        <v>0</v>
      </c>
      <c r="AF371" s="33">
        <f t="shared" si="139"/>
        <v>0</v>
      </c>
    </row>
    <row r="372" spans="10:32" x14ac:dyDescent="0.35">
      <c r="J372" t="str">
        <f>IF(Namedrug6="","Drug 6",Namedrug6)</f>
        <v>Drug 6</v>
      </c>
      <c r="K372" s="33">
        <f t="shared" si="137"/>
        <v>0</v>
      </c>
      <c r="L372" s="33">
        <f t="shared" si="137"/>
        <v>0</v>
      </c>
      <c r="M372" s="33">
        <f t="shared" si="137"/>
        <v>0</v>
      </c>
      <c r="N372" s="33">
        <f t="shared" si="137"/>
        <v>0</v>
      </c>
      <c r="O372" s="33">
        <f t="shared" si="137"/>
        <v>0</v>
      </c>
      <c r="P372" s="33">
        <f t="shared" si="137"/>
        <v>0</v>
      </c>
      <c r="R372" t="str">
        <f>IF(Namedrug6="","Drug 6",Namedrug6)</f>
        <v>Drug 6</v>
      </c>
      <c r="S372" s="33">
        <f t="shared" si="138"/>
        <v>0</v>
      </c>
      <c r="T372" s="33">
        <f t="shared" si="138"/>
        <v>0</v>
      </c>
      <c r="U372" s="33">
        <f t="shared" si="138"/>
        <v>0</v>
      </c>
      <c r="V372" s="33">
        <f t="shared" si="138"/>
        <v>0</v>
      </c>
      <c r="W372" s="33">
        <f t="shared" si="138"/>
        <v>0</v>
      </c>
      <c r="X372" s="33">
        <f t="shared" si="138"/>
        <v>0</v>
      </c>
      <c r="Z372" t="str">
        <f>IF(Namedrug6="","Drug 6",Namedrug6)</f>
        <v>Drug 6</v>
      </c>
      <c r="AA372" s="33">
        <f t="shared" si="140"/>
        <v>0</v>
      </c>
      <c r="AB372" s="33">
        <f t="shared" si="139"/>
        <v>0</v>
      </c>
      <c r="AC372" s="33">
        <f t="shared" si="139"/>
        <v>0</v>
      </c>
      <c r="AD372" s="33">
        <f t="shared" si="139"/>
        <v>0</v>
      </c>
      <c r="AE372" s="33">
        <f t="shared" si="139"/>
        <v>0</v>
      </c>
      <c r="AF372" s="33">
        <f t="shared" si="139"/>
        <v>0</v>
      </c>
    </row>
    <row r="373" spans="10:32" x14ac:dyDescent="0.35">
      <c r="J373" t="str">
        <f>IF(Namedrug7="","Drug 7",Namedrug7)</f>
        <v>Drug 7</v>
      </c>
      <c r="K373" s="33">
        <f t="shared" si="137"/>
        <v>0</v>
      </c>
      <c r="L373" s="33">
        <f t="shared" si="137"/>
        <v>0</v>
      </c>
      <c r="M373" s="33">
        <f t="shared" si="137"/>
        <v>0</v>
      </c>
      <c r="N373" s="33">
        <f t="shared" si="137"/>
        <v>0</v>
      </c>
      <c r="O373" s="33">
        <f t="shared" si="137"/>
        <v>0</v>
      </c>
      <c r="P373" s="33">
        <f t="shared" si="137"/>
        <v>0</v>
      </c>
      <c r="R373" t="str">
        <f>IF(Namedrug7="","Drug 7",Namedrug7)</f>
        <v>Drug 7</v>
      </c>
      <c r="S373" s="33">
        <f t="shared" si="138"/>
        <v>0</v>
      </c>
      <c r="T373" s="33">
        <f t="shared" si="138"/>
        <v>0</v>
      </c>
      <c r="U373" s="33">
        <f t="shared" si="138"/>
        <v>0</v>
      </c>
      <c r="V373" s="33">
        <f t="shared" si="138"/>
        <v>0</v>
      </c>
      <c r="W373" s="33">
        <f t="shared" si="138"/>
        <v>0</v>
      </c>
      <c r="X373" s="33">
        <f t="shared" si="138"/>
        <v>0</v>
      </c>
      <c r="Z373" t="str">
        <f>IF(Namedrug7="","Drug 7",Namedrug7)</f>
        <v>Drug 7</v>
      </c>
      <c r="AA373" s="33">
        <f t="shared" si="140"/>
        <v>0</v>
      </c>
      <c r="AB373" s="33">
        <f t="shared" si="139"/>
        <v>0</v>
      </c>
      <c r="AC373" s="33">
        <f t="shared" si="139"/>
        <v>0</v>
      </c>
      <c r="AD373" s="33">
        <f t="shared" si="139"/>
        <v>0</v>
      </c>
      <c r="AE373" s="33">
        <f t="shared" si="139"/>
        <v>0</v>
      </c>
      <c r="AF373" s="33">
        <f t="shared" si="139"/>
        <v>0</v>
      </c>
    </row>
    <row r="374" spans="10:32" x14ac:dyDescent="0.35">
      <c r="J374" t="str">
        <f>IF(Namedrug8="","Drug 8",Namedrug8)</f>
        <v>Drug 8</v>
      </c>
      <c r="K374" s="33">
        <f t="shared" si="137"/>
        <v>0</v>
      </c>
      <c r="L374" s="33">
        <f t="shared" si="137"/>
        <v>0</v>
      </c>
      <c r="M374" s="33">
        <f t="shared" si="137"/>
        <v>0</v>
      </c>
      <c r="N374" s="33">
        <f t="shared" si="137"/>
        <v>0</v>
      </c>
      <c r="O374" s="33">
        <f t="shared" si="137"/>
        <v>0</v>
      </c>
      <c r="P374" s="33">
        <f t="shared" si="137"/>
        <v>0</v>
      </c>
      <c r="R374" t="str">
        <f>IF(Namedrug8="","Drug 8",Namedrug8)</f>
        <v>Drug 8</v>
      </c>
      <c r="S374" s="33">
        <f t="shared" si="138"/>
        <v>0</v>
      </c>
      <c r="T374" s="33">
        <f t="shared" si="138"/>
        <v>0</v>
      </c>
      <c r="U374" s="33">
        <f t="shared" si="138"/>
        <v>0</v>
      </c>
      <c r="V374" s="33">
        <f t="shared" si="138"/>
        <v>0</v>
      </c>
      <c r="W374" s="33">
        <f t="shared" si="138"/>
        <v>0</v>
      </c>
      <c r="X374" s="33">
        <f t="shared" si="138"/>
        <v>0</v>
      </c>
      <c r="Z374" t="str">
        <f>IF(Namedrug8="","Drug 8",Namedrug8)</f>
        <v>Drug 8</v>
      </c>
      <c r="AA374" s="33">
        <f t="shared" si="140"/>
        <v>0</v>
      </c>
      <c r="AB374" s="33">
        <f t="shared" si="139"/>
        <v>0</v>
      </c>
      <c r="AC374" s="33">
        <f t="shared" si="139"/>
        <v>0</v>
      </c>
      <c r="AD374" s="33">
        <f t="shared" si="139"/>
        <v>0</v>
      </c>
      <c r="AE374" s="33">
        <f t="shared" si="139"/>
        <v>0</v>
      </c>
      <c r="AF374" s="33">
        <f t="shared" si="139"/>
        <v>0</v>
      </c>
    </row>
    <row r="375" spans="10:32" x14ac:dyDescent="0.35">
      <c r="J375" t="str">
        <f>IF(Namedrug9="","Drug 9",Namedrug9)</f>
        <v>Drug 9</v>
      </c>
      <c r="K375" s="33">
        <f t="shared" si="137"/>
        <v>0</v>
      </c>
      <c r="L375" s="33">
        <f t="shared" si="137"/>
        <v>0</v>
      </c>
      <c r="M375" s="33">
        <f t="shared" si="137"/>
        <v>0</v>
      </c>
      <c r="N375" s="33">
        <f t="shared" si="137"/>
        <v>0</v>
      </c>
      <c r="O375" s="33">
        <f t="shared" si="137"/>
        <v>0</v>
      </c>
      <c r="P375" s="33">
        <f t="shared" si="137"/>
        <v>0</v>
      </c>
      <c r="R375" t="str">
        <f>IF(Namedrug9="","Drug 9",Namedrug9)</f>
        <v>Drug 9</v>
      </c>
      <c r="S375" s="33">
        <f t="shared" si="138"/>
        <v>0</v>
      </c>
      <c r="T375" s="33">
        <f t="shared" si="138"/>
        <v>0</v>
      </c>
      <c r="U375" s="33">
        <f t="shared" si="138"/>
        <v>0</v>
      </c>
      <c r="V375" s="33">
        <f t="shared" si="138"/>
        <v>0</v>
      </c>
      <c r="W375" s="33">
        <f t="shared" si="138"/>
        <v>0</v>
      </c>
      <c r="X375" s="33">
        <f t="shared" si="138"/>
        <v>0</v>
      </c>
      <c r="Z375" t="str">
        <f>IF(Namedrug9="","Drug 9",Namedrug9)</f>
        <v>Drug 9</v>
      </c>
      <c r="AA375" s="33">
        <f t="shared" si="140"/>
        <v>0</v>
      </c>
      <c r="AB375" s="33">
        <f t="shared" si="139"/>
        <v>0</v>
      </c>
      <c r="AC375" s="33">
        <f t="shared" si="139"/>
        <v>0</v>
      </c>
      <c r="AD375" s="33">
        <f t="shared" si="139"/>
        <v>0</v>
      </c>
      <c r="AE375" s="33">
        <f t="shared" si="139"/>
        <v>0</v>
      </c>
      <c r="AF375" s="33">
        <f t="shared" si="139"/>
        <v>0</v>
      </c>
    </row>
    <row r="376" spans="10:32" x14ac:dyDescent="0.35">
      <c r="J376" t="str">
        <f>IF(Namedrug10="","Drug 10",Namedrug10)</f>
        <v>Drug 10</v>
      </c>
      <c r="K376" s="33">
        <f t="shared" si="137"/>
        <v>0</v>
      </c>
      <c r="L376" s="33">
        <f t="shared" si="137"/>
        <v>0</v>
      </c>
      <c r="M376" s="33">
        <f t="shared" si="137"/>
        <v>0</v>
      </c>
      <c r="N376" s="33">
        <f t="shared" si="137"/>
        <v>0</v>
      </c>
      <c r="O376" s="33">
        <f t="shared" si="137"/>
        <v>0</v>
      </c>
      <c r="P376" s="33">
        <f t="shared" si="137"/>
        <v>0</v>
      </c>
      <c r="R376" t="str">
        <f>IF(Namedrug10="","Drug 10",Namedrug10)</f>
        <v>Drug 10</v>
      </c>
      <c r="S376" s="33">
        <f t="shared" si="138"/>
        <v>0</v>
      </c>
      <c r="T376" s="33">
        <f t="shared" si="138"/>
        <v>0</v>
      </c>
      <c r="U376" s="33">
        <f t="shared" si="138"/>
        <v>0</v>
      </c>
      <c r="V376" s="33">
        <f t="shared" si="138"/>
        <v>0</v>
      </c>
      <c r="W376" s="33">
        <f t="shared" si="138"/>
        <v>0</v>
      </c>
      <c r="X376" s="33">
        <f t="shared" si="138"/>
        <v>0</v>
      </c>
      <c r="Z376" t="str">
        <f>IF(Namedrug10="","Drug 10",Namedrug10)</f>
        <v>Drug 10</v>
      </c>
      <c r="AA376" s="33">
        <f t="shared" si="140"/>
        <v>0</v>
      </c>
      <c r="AB376" s="33">
        <f t="shared" si="139"/>
        <v>0</v>
      </c>
      <c r="AC376" s="33">
        <f t="shared" si="139"/>
        <v>0</v>
      </c>
      <c r="AD376" s="33">
        <f t="shared" si="139"/>
        <v>0</v>
      </c>
      <c r="AE376" s="33">
        <f t="shared" si="139"/>
        <v>0</v>
      </c>
      <c r="AF376" s="33">
        <f t="shared" si="139"/>
        <v>0</v>
      </c>
    </row>
    <row r="377" spans="10:32" x14ac:dyDescent="0.35">
      <c r="J377" s="1" t="s">
        <v>74</v>
      </c>
      <c r="K377" s="32">
        <f>SUM(K365:K376)</f>
        <v>0</v>
      </c>
      <c r="L377" s="32">
        <f t="shared" ref="L377:P377" si="141">SUM(L365:L376)</f>
        <v>0</v>
      </c>
      <c r="M377" s="32">
        <f t="shared" si="141"/>
        <v>0</v>
      </c>
      <c r="N377" s="32">
        <f t="shared" si="141"/>
        <v>0</v>
      </c>
      <c r="O377" s="32">
        <f t="shared" si="141"/>
        <v>0</v>
      </c>
      <c r="P377" s="32">
        <f t="shared" si="141"/>
        <v>0</v>
      </c>
      <c r="R377" s="1" t="s">
        <v>74</v>
      </c>
      <c r="S377" s="32">
        <f>SUM(S365:S376)</f>
        <v>0</v>
      </c>
      <c r="T377" s="32">
        <f t="shared" ref="T377:X377" si="142">SUM(T365:T376)</f>
        <v>0</v>
      </c>
      <c r="U377" s="32">
        <f t="shared" si="142"/>
        <v>0</v>
      </c>
      <c r="V377" s="32">
        <f t="shared" si="142"/>
        <v>0</v>
      </c>
      <c r="W377" s="32">
        <f t="shared" si="142"/>
        <v>0</v>
      </c>
      <c r="X377" s="32">
        <f t="shared" si="142"/>
        <v>0</v>
      </c>
      <c r="Z377" s="1" t="s">
        <v>74</v>
      </c>
      <c r="AA377" s="32">
        <f>SUM(AA365:AA376)</f>
        <v>0</v>
      </c>
      <c r="AB377" s="32">
        <f t="shared" ref="AB377:AF377" si="143">SUM(AB365:AB376)</f>
        <v>0</v>
      </c>
      <c r="AC377" s="32">
        <f t="shared" si="143"/>
        <v>0</v>
      </c>
      <c r="AD377" s="32">
        <f t="shared" si="143"/>
        <v>0</v>
      </c>
      <c r="AE377" s="32">
        <f t="shared" si="143"/>
        <v>0</v>
      </c>
      <c r="AF377" s="32">
        <f t="shared" si="143"/>
        <v>0</v>
      </c>
    </row>
    <row r="378" spans="10:32" x14ac:dyDescent="0.35">
      <c r="J378" s="2" t="s">
        <v>272</v>
      </c>
      <c r="K378" s="98">
        <f t="shared" ref="K378:P378" si="144">IF(Switch_Prev_Incidence="Prevalence",K140,K302)</f>
        <v>0</v>
      </c>
      <c r="L378" s="98">
        <f t="shared" si="144"/>
        <v>0</v>
      </c>
      <c r="M378" s="98">
        <f t="shared" si="144"/>
        <v>0</v>
      </c>
      <c r="N378" s="98">
        <f t="shared" si="144"/>
        <v>0</v>
      </c>
      <c r="O378" s="98">
        <f t="shared" si="144"/>
        <v>0</v>
      </c>
      <c r="P378" s="98">
        <f t="shared" si="144"/>
        <v>0</v>
      </c>
      <c r="S378" s="98">
        <f t="shared" ref="S378:X378" si="145">IF(Switch_Prev_Incidence="Prevalence",S140,S302)</f>
        <v>0</v>
      </c>
      <c r="T378" s="98">
        <f t="shared" si="145"/>
        <v>0</v>
      </c>
      <c r="U378" s="98">
        <f t="shared" si="145"/>
        <v>0</v>
      </c>
      <c r="V378" s="98">
        <f t="shared" si="145"/>
        <v>0</v>
      </c>
      <c r="W378" s="98">
        <f t="shared" si="145"/>
        <v>0</v>
      </c>
      <c r="X378" s="98">
        <f t="shared" si="145"/>
        <v>0</v>
      </c>
      <c r="AA378" s="98">
        <f t="shared" ref="AA378:AF378" si="146">IF(Switch_Prev_Incidence="Prevalence",AA140,AA302)</f>
        <v>0</v>
      </c>
      <c r="AB378" s="98">
        <f t="shared" si="146"/>
        <v>0</v>
      </c>
      <c r="AC378" s="98">
        <f t="shared" si="146"/>
        <v>0</v>
      </c>
      <c r="AD378" s="98">
        <f t="shared" si="146"/>
        <v>0</v>
      </c>
      <c r="AE378" s="98">
        <f t="shared" si="146"/>
        <v>0</v>
      </c>
      <c r="AF378" s="98">
        <f t="shared" si="146"/>
        <v>0</v>
      </c>
    </row>
    <row r="379" spans="10:32" x14ac:dyDescent="0.35">
      <c r="J379" s="2"/>
      <c r="K379" s="98"/>
      <c r="L379" s="98"/>
      <c r="M379" s="98"/>
      <c r="N379" s="98"/>
      <c r="O379" s="98"/>
      <c r="P379" s="98"/>
      <c r="S379" s="98"/>
      <c r="T379" s="98"/>
      <c r="U379" s="98"/>
      <c r="V379" s="98"/>
      <c r="W379" s="98"/>
      <c r="X379" s="98"/>
      <c r="AA379" s="98"/>
      <c r="AB379" s="98"/>
      <c r="AC379" s="98"/>
      <c r="AD379" s="98"/>
      <c r="AE379" s="98"/>
      <c r="AF379" s="98"/>
    </row>
    <row r="380" spans="10:32" x14ac:dyDescent="0.35">
      <c r="K380" s="1" t="s">
        <v>267</v>
      </c>
      <c r="S380" s="1" t="s">
        <v>267</v>
      </c>
      <c r="Z380" t="s">
        <v>274</v>
      </c>
    </row>
    <row r="381" spans="10:32" x14ac:dyDescent="0.35">
      <c r="K381" s="1" t="s">
        <v>105</v>
      </c>
      <c r="L381" s="1" t="s">
        <v>106</v>
      </c>
      <c r="M381" s="1" t="s">
        <v>107</v>
      </c>
      <c r="N381" s="1" t="s">
        <v>108</v>
      </c>
      <c r="O381" s="1" t="s">
        <v>109</v>
      </c>
      <c r="P381" s="1" t="s">
        <v>110</v>
      </c>
      <c r="S381" s="1" t="s">
        <v>105</v>
      </c>
      <c r="T381" s="1" t="s">
        <v>106</v>
      </c>
      <c r="U381" s="1" t="s">
        <v>107</v>
      </c>
      <c r="V381" s="1" t="s">
        <v>108</v>
      </c>
      <c r="W381" s="1" t="s">
        <v>109</v>
      </c>
      <c r="X381" s="1" t="s">
        <v>110</v>
      </c>
      <c r="AA381" s="1" t="s">
        <v>105</v>
      </c>
      <c r="AB381" s="1" t="s">
        <v>106</v>
      </c>
      <c r="AC381" s="1" t="s">
        <v>107</v>
      </c>
      <c r="AD381" s="1" t="s">
        <v>108</v>
      </c>
      <c r="AE381" s="1" t="s">
        <v>109</v>
      </c>
      <c r="AF381" s="1" t="s">
        <v>110</v>
      </c>
    </row>
    <row r="382" spans="10:32" x14ac:dyDescent="0.35">
      <c r="J382" t="str">
        <f>IF(Name_DUR="","Drug Under Review",Name_DUR)</f>
        <v>Drug Under Review</v>
      </c>
      <c r="K382" s="33">
        <f t="shared" ref="K382:P393" si="147">IF(Switch_Prev_Incidence="Prevalence",K145,K307)</f>
        <v>0</v>
      </c>
      <c r="L382" s="33">
        <f t="shared" si="147"/>
        <v>0</v>
      </c>
      <c r="M382" s="33">
        <f t="shared" si="147"/>
        <v>0</v>
      </c>
      <c r="N382" s="33">
        <f t="shared" si="147"/>
        <v>0</v>
      </c>
      <c r="O382" s="33">
        <f t="shared" si="147"/>
        <v>0</v>
      </c>
      <c r="P382" s="33">
        <f t="shared" si="147"/>
        <v>0</v>
      </c>
      <c r="R382" t="str">
        <f>IF(Name_DUR="","Drug Under Review",Name_DUR)</f>
        <v>Drug Under Review</v>
      </c>
      <c r="S382" s="33">
        <f t="shared" ref="S382:X393" si="148">IF(Switch_Prev_Incidence="Prevalence",S145,S307)</f>
        <v>0</v>
      </c>
      <c r="T382" s="33">
        <f t="shared" si="148"/>
        <v>0</v>
      </c>
      <c r="U382" s="33">
        <f t="shared" si="148"/>
        <v>0</v>
      </c>
      <c r="V382" s="33">
        <f t="shared" si="148"/>
        <v>0</v>
      </c>
      <c r="W382" s="33">
        <f t="shared" si="148"/>
        <v>0</v>
      </c>
      <c r="X382" s="33">
        <f t="shared" si="148"/>
        <v>0</v>
      </c>
      <c r="Z382" t="str">
        <f>IF(Name_DUR="","Drug Under Review",Name_DUR)</f>
        <v>Drug Under Review</v>
      </c>
      <c r="AA382" s="33">
        <f>S382-K382</f>
        <v>0</v>
      </c>
      <c r="AB382" s="33">
        <f t="shared" ref="AB382:AF393" si="149">T382-L382</f>
        <v>0</v>
      </c>
      <c r="AC382" s="33">
        <f t="shared" si="149"/>
        <v>0</v>
      </c>
      <c r="AD382" s="33">
        <f t="shared" si="149"/>
        <v>0</v>
      </c>
      <c r="AE382" s="33">
        <f t="shared" si="149"/>
        <v>0</v>
      </c>
      <c r="AF382" s="33">
        <f t="shared" si="149"/>
        <v>0</v>
      </c>
    </row>
    <row r="383" spans="10:32" x14ac:dyDescent="0.35">
      <c r="J383" t="s">
        <v>151</v>
      </c>
      <c r="K383" s="33">
        <f t="shared" si="147"/>
        <v>0</v>
      </c>
      <c r="L383" s="33">
        <f t="shared" si="147"/>
        <v>0</v>
      </c>
      <c r="M383" s="33">
        <f t="shared" si="147"/>
        <v>0</v>
      </c>
      <c r="N383" s="33">
        <f t="shared" si="147"/>
        <v>0</v>
      </c>
      <c r="O383" s="33">
        <f t="shared" si="147"/>
        <v>0</v>
      </c>
      <c r="P383" s="33">
        <f t="shared" si="147"/>
        <v>0</v>
      </c>
      <c r="R383" t="s">
        <v>151</v>
      </c>
      <c r="S383" s="33">
        <f t="shared" si="148"/>
        <v>0</v>
      </c>
      <c r="T383" s="33">
        <f t="shared" si="148"/>
        <v>0</v>
      </c>
      <c r="U383" s="33">
        <f t="shared" si="148"/>
        <v>0</v>
      </c>
      <c r="V383" s="33">
        <f t="shared" si="148"/>
        <v>0</v>
      </c>
      <c r="W383" s="33">
        <f t="shared" si="148"/>
        <v>0</v>
      </c>
      <c r="X383" s="33">
        <f t="shared" si="148"/>
        <v>0</v>
      </c>
      <c r="Z383" t="s">
        <v>151</v>
      </c>
      <c r="AA383" s="33">
        <f t="shared" ref="AA383:AA393" si="150">S383-K383</f>
        <v>0</v>
      </c>
      <c r="AB383" s="33">
        <f t="shared" si="149"/>
        <v>0</v>
      </c>
      <c r="AC383" s="33">
        <f t="shared" si="149"/>
        <v>0</v>
      </c>
      <c r="AD383" s="33">
        <f t="shared" si="149"/>
        <v>0</v>
      </c>
      <c r="AE383" s="33">
        <f t="shared" si="149"/>
        <v>0</v>
      </c>
      <c r="AF383" s="33">
        <f t="shared" si="149"/>
        <v>0</v>
      </c>
    </row>
    <row r="384" spans="10:32" x14ac:dyDescent="0.35">
      <c r="J384" t="str">
        <f>IF(Namedrug1="","Drug 1",Namedrug1)</f>
        <v>Drug 1</v>
      </c>
      <c r="K384" s="33">
        <f t="shared" si="147"/>
        <v>0</v>
      </c>
      <c r="L384" s="33">
        <f t="shared" si="147"/>
        <v>0</v>
      </c>
      <c r="M384" s="33">
        <f t="shared" si="147"/>
        <v>0</v>
      </c>
      <c r="N384" s="33">
        <f t="shared" si="147"/>
        <v>0</v>
      </c>
      <c r="O384" s="33">
        <f t="shared" si="147"/>
        <v>0</v>
      </c>
      <c r="P384" s="33">
        <f t="shared" si="147"/>
        <v>0</v>
      </c>
      <c r="R384" t="str">
        <f>IF(Namedrug1="","Drug 1",Namedrug1)</f>
        <v>Drug 1</v>
      </c>
      <c r="S384" s="33">
        <f t="shared" si="148"/>
        <v>0</v>
      </c>
      <c r="T384" s="33">
        <f t="shared" si="148"/>
        <v>0</v>
      </c>
      <c r="U384" s="33">
        <f t="shared" si="148"/>
        <v>0</v>
      </c>
      <c r="V384" s="33">
        <f t="shared" si="148"/>
        <v>0</v>
      </c>
      <c r="W384" s="33">
        <f t="shared" si="148"/>
        <v>0</v>
      </c>
      <c r="X384" s="33">
        <f t="shared" si="148"/>
        <v>0</v>
      </c>
      <c r="Z384" t="str">
        <f>IF(Namedrug1="","Drug 1",Namedrug1)</f>
        <v>Drug 1</v>
      </c>
      <c r="AA384" s="33">
        <f t="shared" si="150"/>
        <v>0</v>
      </c>
      <c r="AB384" s="33">
        <f t="shared" si="149"/>
        <v>0</v>
      </c>
      <c r="AC384" s="33">
        <f t="shared" si="149"/>
        <v>0</v>
      </c>
      <c r="AD384" s="33">
        <f t="shared" si="149"/>
        <v>0</v>
      </c>
      <c r="AE384" s="33">
        <f t="shared" si="149"/>
        <v>0</v>
      </c>
      <c r="AF384" s="33">
        <f t="shared" si="149"/>
        <v>0</v>
      </c>
    </row>
    <row r="385" spans="10:32" x14ac:dyDescent="0.35">
      <c r="J385" t="str">
        <f>IF(Namedrug2="","Drug 2",Namedrug2)</f>
        <v>Drug 2</v>
      </c>
      <c r="K385" s="33">
        <f t="shared" si="147"/>
        <v>0</v>
      </c>
      <c r="L385" s="33">
        <f t="shared" si="147"/>
        <v>0</v>
      </c>
      <c r="M385" s="33">
        <f t="shared" si="147"/>
        <v>0</v>
      </c>
      <c r="N385" s="33">
        <f t="shared" si="147"/>
        <v>0</v>
      </c>
      <c r="O385" s="33">
        <f t="shared" si="147"/>
        <v>0</v>
      </c>
      <c r="P385" s="33">
        <f t="shared" si="147"/>
        <v>0</v>
      </c>
      <c r="R385" t="str">
        <f>IF(Namedrug2="","Drug 2",Namedrug2)</f>
        <v>Drug 2</v>
      </c>
      <c r="S385" s="33">
        <f t="shared" si="148"/>
        <v>0</v>
      </c>
      <c r="T385" s="33">
        <f t="shared" si="148"/>
        <v>0</v>
      </c>
      <c r="U385" s="33">
        <f t="shared" si="148"/>
        <v>0</v>
      </c>
      <c r="V385" s="33">
        <f t="shared" si="148"/>
        <v>0</v>
      </c>
      <c r="W385" s="33">
        <f t="shared" si="148"/>
        <v>0</v>
      </c>
      <c r="X385" s="33">
        <f t="shared" si="148"/>
        <v>0</v>
      </c>
      <c r="Z385" t="str">
        <f>IF(Namedrug2="","Drug 2",Namedrug2)</f>
        <v>Drug 2</v>
      </c>
      <c r="AA385" s="33">
        <f t="shared" si="150"/>
        <v>0</v>
      </c>
      <c r="AB385" s="33">
        <f t="shared" si="149"/>
        <v>0</v>
      </c>
      <c r="AC385" s="33">
        <f t="shared" si="149"/>
        <v>0</v>
      </c>
      <c r="AD385" s="33">
        <f t="shared" si="149"/>
        <v>0</v>
      </c>
      <c r="AE385" s="33">
        <f t="shared" si="149"/>
        <v>0</v>
      </c>
      <c r="AF385" s="33">
        <f t="shared" si="149"/>
        <v>0</v>
      </c>
    </row>
    <row r="386" spans="10:32" x14ac:dyDescent="0.35">
      <c r="J386" t="str">
        <f>IF(Namedrug3="","Drug 3",Namedrug3)</f>
        <v>Drug 3</v>
      </c>
      <c r="K386" s="33">
        <f t="shared" si="147"/>
        <v>0</v>
      </c>
      <c r="L386" s="33">
        <f t="shared" si="147"/>
        <v>0</v>
      </c>
      <c r="M386" s="33">
        <f t="shared" si="147"/>
        <v>0</v>
      </c>
      <c r="N386" s="33">
        <f t="shared" si="147"/>
        <v>0</v>
      </c>
      <c r="O386" s="33">
        <f t="shared" si="147"/>
        <v>0</v>
      </c>
      <c r="P386" s="33">
        <f t="shared" si="147"/>
        <v>0</v>
      </c>
      <c r="R386" t="str">
        <f>IF(Namedrug3="","Drug 3",Namedrug3)</f>
        <v>Drug 3</v>
      </c>
      <c r="S386" s="33">
        <f t="shared" si="148"/>
        <v>0</v>
      </c>
      <c r="T386" s="33">
        <f t="shared" si="148"/>
        <v>0</v>
      </c>
      <c r="U386" s="33">
        <f t="shared" si="148"/>
        <v>0</v>
      </c>
      <c r="V386" s="33">
        <f t="shared" si="148"/>
        <v>0</v>
      </c>
      <c r="W386" s="33">
        <f t="shared" si="148"/>
        <v>0</v>
      </c>
      <c r="X386" s="33">
        <f t="shared" si="148"/>
        <v>0</v>
      </c>
      <c r="Z386" t="str">
        <f>IF(Namedrug3="","Drug 3",Namedrug3)</f>
        <v>Drug 3</v>
      </c>
      <c r="AA386" s="33">
        <f t="shared" si="150"/>
        <v>0</v>
      </c>
      <c r="AB386" s="33">
        <f t="shared" si="149"/>
        <v>0</v>
      </c>
      <c r="AC386" s="33">
        <f t="shared" si="149"/>
        <v>0</v>
      </c>
      <c r="AD386" s="33">
        <f t="shared" si="149"/>
        <v>0</v>
      </c>
      <c r="AE386" s="33">
        <f t="shared" si="149"/>
        <v>0</v>
      </c>
      <c r="AF386" s="33">
        <f t="shared" si="149"/>
        <v>0</v>
      </c>
    </row>
    <row r="387" spans="10:32" x14ac:dyDescent="0.35">
      <c r="J387" t="str">
        <f>IF(Namedrug4="","Drug 4",Namedrug4)</f>
        <v>Drug 4</v>
      </c>
      <c r="K387" s="33">
        <f t="shared" si="147"/>
        <v>0</v>
      </c>
      <c r="L387" s="33">
        <f t="shared" si="147"/>
        <v>0</v>
      </c>
      <c r="M387" s="33">
        <f t="shared" si="147"/>
        <v>0</v>
      </c>
      <c r="N387" s="33">
        <f t="shared" si="147"/>
        <v>0</v>
      </c>
      <c r="O387" s="33">
        <f t="shared" si="147"/>
        <v>0</v>
      </c>
      <c r="P387" s="33">
        <f t="shared" si="147"/>
        <v>0</v>
      </c>
      <c r="R387" t="str">
        <f>IF(Namedrug4="","Drug 4",Namedrug4)</f>
        <v>Drug 4</v>
      </c>
      <c r="S387" s="33">
        <f t="shared" si="148"/>
        <v>0</v>
      </c>
      <c r="T387" s="33">
        <f t="shared" si="148"/>
        <v>0</v>
      </c>
      <c r="U387" s="33">
        <f t="shared" si="148"/>
        <v>0</v>
      </c>
      <c r="V387" s="33">
        <f t="shared" si="148"/>
        <v>0</v>
      </c>
      <c r="W387" s="33">
        <f t="shared" si="148"/>
        <v>0</v>
      </c>
      <c r="X387" s="33">
        <f t="shared" si="148"/>
        <v>0</v>
      </c>
      <c r="Z387" t="str">
        <f>IF(Namedrug4="","Drug 4",Namedrug4)</f>
        <v>Drug 4</v>
      </c>
      <c r="AA387" s="33">
        <f t="shared" si="150"/>
        <v>0</v>
      </c>
      <c r="AB387" s="33">
        <f t="shared" si="149"/>
        <v>0</v>
      </c>
      <c r="AC387" s="33">
        <f t="shared" si="149"/>
        <v>0</v>
      </c>
      <c r="AD387" s="33">
        <f t="shared" si="149"/>
        <v>0</v>
      </c>
      <c r="AE387" s="33">
        <f t="shared" si="149"/>
        <v>0</v>
      </c>
      <c r="AF387" s="33">
        <f t="shared" si="149"/>
        <v>0</v>
      </c>
    </row>
    <row r="388" spans="10:32" x14ac:dyDescent="0.35">
      <c r="J388" t="str">
        <f>IF(Namedrug5="","Drug 5",Namedrug5)</f>
        <v>Drug 5</v>
      </c>
      <c r="K388" s="33">
        <f t="shared" si="147"/>
        <v>0</v>
      </c>
      <c r="L388" s="33">
        <f t="shared" si="147"/>
        <v>0</v>
      </c>
      <c r="M388" s="33">
        <f t="shared" si="147"/>
        <v>0</v>
      </c>
      <c r="N388" s="33">
        <f t="shared" si="147"/>
        <v>0</v>
      </c>
      <c r="O388" s="33">
        <f t="shared" si="147"/>
        <v>0</v>
      </c>
      <c r="P388" s="33">
        <f t="shared" si="147"/>
        <v>0</v>
      </c>
      <c r="R388" t="str">
        <f>IF(Namedrug5="","Drug 5",Namedrug5)</f>
        <v>Drug 5</v>
      </c>
      <c r="S388" s="33">
        <f t="shared" si="148"/>
        <v>0</v>
      </c>
      <c r="T388" s="33">
        <f t="shared" si="148"/>
        <v>0</v>
      </c>
      <c r="U388" s="33">
        <f t="shared" si="148"/>
        <v>0</v>
      </c>
      <c r="V388" s="33">
        <f t="shared" si="148"/>
        <v>0</v>
      </c>
      <c r="W388" s="33">
        <f t="shared" si="148"/>
        <v>0</v>
      </c>
      <c r="X388" s="33">
        <f t="shared" si="148"/>
        <v>0</v>
      </c>
      <c r="Z388" t="str">
        <f>IF(Namedrug5="","Drug 5",Namedrug5)</f>
        <v>Drug 5</v>
      </c>
      <c r="AA388" s="33">
        <f t="shared" si="150"/>
        <v>0</v>
      </c>
      <c r="AB388" s="33">
        <f t="shared" si="149"/>
        <v>0</v>
      </c>
      <c r="AC388" s="33">
        <f t="shared" si="149"/>
        <v>0</v>
      </c>
      <c r="AD388" s="33">
        <f t="shared" si="149"/>
        <v>0</v>
      </c>
      <c r="AE388" s="33">
        <f t="shared" si="149"/>
        <v>0</v>
      </c>
      <c r="AF388" s="33">
        <f t="shared" si="149"/>
        <v>0</v>
      </c>
    </row>
    <row r="389" spans="10:32" x14ac:dyDescent="0.35">
      <c r="J389" t="str">
        <f>IF(Namedrug6="","Drug 6",Namedrug6)</f>
        <v>Drug 6</v>
      </c>
      <c r="K389" s="33">
        <f t="shared" si="147"/>
        <v>0</v>
      </c>
      <c r="L389" s="33">
        <f t="shared" si="147"/>
        <v>0</v>
      </c>
      <c r="M389" s="33">
        <f t="shared" si="147"/>
        <v>0</v>
      </c>
      <c r="N389" s="33">
        <f t="shared" si="147"/>
        <v>0</v>
      </c>
      <c r="O389" s="33">
        <f t="shared" si="147"/>
        <v>0</v>
      </c>
      <c r="P389" s="33">
        <f t="shared" si="147"/>
        <v>0</v>
      </c>
      <c r="R389" t="str">
        <f>IF(Namedrug6="","Drug 6",Namedrug6)</f>
        <v>Drug 6</v>
      </c>
      <c r="S389" s="33">
        <f t="shared" si="148"/>
        <v>0</v>
      </c>
      <c r="T389" s="33">
        <f t="shared" si="148"/>
        <v>0</v>
      </c>
      <c r="U389" s="33">
        <f t="shared" si="148"/>
        <v>0</v>
      </c>
      <c r="V389" s="33">
        <f t="shared" si="148"/>
        <v>0</v>
      </c>
      <c r="W389" s="33">
        <f t="shared" si="148"/>
        <v>0</v>
      </c>
      <c r="X389" s="33">
        <f t="shared" si="148"/>
        <v>0</v>
      </c>
      <c r="Z389" t="str">
        <f>IF(Namedrug6="","Drug 6",Namedrug6)</f>
        <v>Drug 6</v>
      </c>
      <c r="AA389" s="33">
        <f t="shared" si="150"/>
        <v>0</v>
      </c>
      <c r="AB389" s="33">
        <f t="shared" si="149"/>
        <v>0</v>
      </c>
      <c r="AC389" s="33">
        <f t="shared" si="149"/>
        <v>0</v>
      </c>
      <c r="AD389" s="33">
        <f t="shared" si="149"/>
        <v>0</v>
      </c>
      <c r="AE389" s="33">
        <f t="shared" si="149"/>
        <v>0</v>
      </c>
      <c r="AF389" s="33">
        <f t="shared" si="149"/>
        <v>0</v>
      </c>
    </row>
    <row r="390" spans="10:32" x14ac:dyDescent="0.35">
      <c r="J390" t="str">
        <f>IF(Namedrug7="","Drug 7",Namedrug7)</f>
        <v>Drug 7</v>
      </c>
      <c r="K390" s="33">
        <f t="shared" si="147"/>
        <v>0</v>
      </c>
      <c r="L390" s="33">
        <f t="shared" si="147"/>
        <v>0</v>
      </c>
      <c r="M390" s="33">
        <f t="shared" si="147"/>
        <v>0</v>
      </c>
      <c r="N390" s="33">
        <f t="shared" si="147"/>
        <v>0</v>
      </c>
      <c r="O390" s="33">
        <f t="shared" si="147"/>
        <v>0</v>
      </c>
      <c r="P390" s="33">
        <f t="shared" si="147"/>
        <v>0</v>
      </c>
      <c r="R390" t="str">
        <f>IF(Namedrug7="","Drug 7",Namedrug7)</f>
        <v>Drug 7</v>
      </c>
      <c r="S390" s="33">
        <f t="shared" si="148"/>
        <v>0</v>
      </c>
      <c r="T390" s="33">
        <f t="shared" si="148"/>
        <v>0</v>
      </c>
      <c r="U390" s="33">
        <f t="shared" si="148"/>
        <v>0</v>
      </c>
      <c r="V390" s="33">
        <f t="shared" si="148"/>
        <v>0</v>
      </c>
      <c r="W390" s="33">
        <f t="shared" si="148"/>
        <v>0</v>
      </c>
      <c r="X390" s="33">
        <f t="shared" si="148"/>
        <v>0</v>
      </c>
      <c r="Z390" t="str">
        <f>IF(Namedrug7="","Drug 7",Namedrug7)</f>
        <v>Drug 7</v>
      </c>
      <c r="AA390" s="33">
        <f t="shared" si="150"/>
        <v>0</v>
      </c>
      <c r="AB390" s="33">
        <f t="shared" si="149"/>
        <v>0</v>
      </c>
      <c r="AC390" s="33">
        <f t="shared" si="149"/>
        <v>0</v>
      </c>
      <c r="AD390" s="33">
        <f t="shared" si="149"/>
        <v>0</v>
      </c>
      <c r="AE390" s="33">
        <f t="shared" si="149"/>
        <v>0</v>
      </c>
      <c r="AF390" s="33">
        <f t="shared" si="149"/>
        <v>0</v>
      </c>
    </row>
    <row r="391" spans="10:32" x14ac:dyDescent="0.35">
      <c r="J391" t="str">
        <f>IF(Namedrug8="","Drug 8",Namedrug8)</f>
        <v>Drug 8</v>
      </c>
      <c r="K391" s="33">
        <f t="shared" si="147"/>
        <v>0</v>
      </c>
      <c r="L391" s="33">
        <f t="shared" si="147"/>
        <v>0</v>
      </c>
      <c r="M391" s="33">
        <f t="shared" si="147"/>
        <v>0</v>
      </c>
      <c r="N391" s="33">
        <f t="shared" si="147"/>
        <v>0</v>
      </c>
      <c r="O391" s="33">
        <f t="shared" si="147"/>
        <v>0</v>
      </c>
      <c r="P391" s="33">
        <f t="shared" si="147"/>
        <v>0</v>
      </c>
      <c r="R391" t="str">
        <f>IF(Namedrug8="","Drug 8",Namedrug8)</f>
        <v>Drug 8</v>
      </c>
      <c r="S391" s="33">
        <f t="shared" si="148"/>
        <v>0</v>
      </c>
      <c r="T391" s="33">
        <f t="shared" si="148"/>
        <v>0</v>
      </c>
      <c r="U391" s="33">
        <f t="shared" si="148"/>
        <v>0</v>
      </c>
      <c r="V391" s="33">
        <f t="shared" si="148"/>
        <v>0</v>
      </c>
      <c r="W391" s="33">
        <f t="shared" si="148"/>
        <v>0</v>
      </c>
      <c r="X391" s="33">
        <f t="shared" si="148"/>
        <v>0</v>
      </c>
      <c r="Z391" t="str">
        <f>IF(Namedrug8="","Drug 8",Namedrug8)</f>
        <v>Drug 8</v>
      </c>
      <c r="AA391" s="33">
        <f t="shared" si="150"/>
        <v>0</v>
      </c>
      <c r="AB391" s="33">
        <f t="shared" si="149"/>
        <v>0</v>
      </c>
      <c r="AC391" s="33">
        <f t="shared" si="149"/>
        <v>0</v>
      </c>
      <c r="AD391" s="33">
        <f t="shared" si="149"/>
        <v>0</v>
      </c>
      <c r="AE391" s="33">
        <f t="shared" si="149"/>
        <v>0</v>
      </c>
      <c r="AF391" s="33">
        <f t="shared" si="149"/>
        <v>0</v>
      </c>
    </row>
    <row r="392" spans="10:32" x14ac:dyDescent="0.35">
      <c r="J392" t="str">
        <f>IF(Namedrug9="","Drug 9",Namedrug9)</f>
        <v>Drug 9</v>
      </c>
      <c r="K392" s="33">
        <f t="shared" si="147"/>
        <v>0</v>
      </c>
      <c r="L392" s="33">
        <f t="shared" si="147"/>
        <v>0</v>
      </c>
      <c r="M392" s="33">
        <f t="shared" si="147"/>
        <v>0</v>
      </c>
      <c r="N392" s="33">
        <f t="shared" si="147"/>
        <v>0</v>
      </c>
      <c r="O392" s="33">
        <f t="shared" si="147"/>
        <v>0</v>
      </c>
      <c r="P392" s="33">
        <f t="shared" si="147"/>
        <v>0</v>
      </c>
      <c r="R392" t="str">
        <f>IF(Namedrug9="","Drug 9",Namedrug9)</f>
        <v>Drug 9</v>
      </c>
      <c r="S392" s="33">
        <f t="shared" si="148"/>
        <v>0</v>
      </c>
      <c r="T392" s="33">
        <f t="shared" si="148"/>
        <v>0</v>
      </c>
      <c r="U392" s="33">
        <f t="shared" si="148"/>
        <v>0</v>
      </c>
      <c r="V392" s="33">
        <f t="shared" si="148"/>
        <v>0</v>
      </c>
      <c r="W392" s="33">
        <f t="shared" si="148"/>
        <v>0</v>
      </c>
      <c r="X392" s="33">
        <f t="shared" si="148"/>
        <v>0</v>
      </c>
      <c r="Z392" t="str">
        <f>IF(Namedrug9="","Drug 9",Namedrug9)</f>
        <v>Drug 9</v>
      </c>
      <c r="AA392" s="33">
        <f t="shared" si="150"/>
        <v>0</v>
      </c>
      <c r="AB392" s="33">
        <f t="shared" si="149"/>
        <v>0</v>
      </c>
      <c r="AC392" s="33">
        <f t="shared" si="149"/>
        <v>0</v>
      </c>
      <c r="AD392" s="33">
        <f t="shared" si="149"/>
        <v>0</v>
      </c>
      <c r="AE392" s="33">
        <f t="shared" si="149"/>
        <v>0</v>
      </c>
      <c r="AF392" s="33">
        <f t="shared" si="149"/>
        <v>0</v>
      </c>
    </row>
    <row r="393" spans="10:32" x14ac:dyDescent="0.35">
      <c r="J393" t="str">
        <f>IF(Namedrug10="","Drug 10",Namedrug10)</f>
        <v>Drug 10</v>
      </c>
      <c r="K393" s="33">
        <f t="shared" si="147"/>
        <v>0</v>
      </c>
      <c r="L393" s="33">
        <f t="shared" si="147"/>
        <v>0</v>
      </c>
      <c r="M393" s="33">
        <f t="shared" si="147"/>
        <v>0</v>
      </c>
      <c r="N393" s="33">
        <f t="shared" si="147"/>
        <v>0</v>
      </c>
      <c r="O393" s="33">
        <f t="shared" si="147"/>
        <v>0</v>
      </c>
      <c r="P393" s="33">
        <f t="shared" si="147"/>
        <v>0</v>
      </c>
      <c r="R393" t="str">
        <f>IF(Namedrug10="","Drug 10",Namedrug10)</f>
        <v>Drug 10</v>
      </c>
      <c r="S393" s="33">
        <f t="shared" si="148"/>
        <v>0</v>
      </c>
      <c r="T393" s="33">
        <f t="shared" si="148"/>
        <v>0</v>
      </c>
      <c r="U393" s="33">
        <f t="shared" si="148"/>
        <v>0</v>
      </c>
      <c r="V393" s="33">
        <f t="shared" si="148"/>
        <v>0</v>
      </c>
      <c r="W393" s="33">
        <f t="shared" si="148"/>
        <v>0</v>
      </c>
      <c r="X393" s="33">
        <f t="shared" si="148"/>
        <v>0</v>
      </c>
      <c r="Z393" t="str">
        <f>IF(Namedrug10="","Drug 10",Namedrug10)</f>
        <v>Drug 10</v>
      </c>
      <c r="AA393" s="33">
        <f t="shared" si="150"/>
        <v>0</v>
      </c>
      <c r="AB393" s="33">
        <f t="shared" si="149"/>
        <v>0</v>
      </c>
      <c r="AC393" s="33">
        <f t="shared" si="149"/>
        <v>0</v>
      </c>
      <c r="AD393" s="33">
        <f t="shared" si="149"/>
        <v>0</v>
      </c>
      <c r="AE393" s="33">
        <f t="shared" si="149"/>
        <v>0</v>
      </c>
      <c r="AF393" s="33">
        <f t="shared" si="149"/>
        <v>0</v>
      </c>
    </row>
    <row r="394" spans="10:32" x14ac:dyDescent="0.35">
      <c r="J394" s="1" t="s">
        <v>74</v>
      </c>
      <c r="K394" s="32">
        <f>SUM(K382:K393)</f>
        <v>0</v>
      </c>
      <c r="L394" s="32">
        <f t="shared" ref="L394:P394" si="151">SUM(L382:L393)</f>
        <v>0</v>
      </c>
      <c r="M394" s="32">
        <f t="shared" si="151"/>
        <v>0</v>
      </c>
      <c r="N394" s="32">
        <f t="shared" si="151"/>
        <v>0</v>
      </c>
      <c r="O394" s="32">
        <f t="shared" si="151"/>
        <v>0</v>
      </c>
      <c r="P394" s="32">
        <f t="shared" si="151"/>
        <v>0</v>
      </c>
      <c r="R394" s="1" t="s">
        <v>74</v>
      </c>
      <c r="S394" s="32">
        <f>SUM(S382:S393)</f>
        <v>0</v>
      </c>
      <c r="T394" s="32">
        <f t="shared" ref="T394:X394" si="152">SUM(T382:T393)</f>
        <v>0</v>
      </c>
      <c r="U394" s="32">
        <f t="shared" si="152"/>
        <v>0</v>
      </c>
      <c r="V394" s="32">
        <f t="shared" si="152"/>
        <v>0</v>
      </c>
      <c r="W394" s="32">
        <f t="shared" si="152"/>
        <v>0</v>
      </c>
      <c r="X394" s="32">
        <f t="shared" si="152"/>
        <v>0</v>
      </c>
      <c r="Z394" s="1" t="s">
        <v>74</v>
      </c>
      <c r="AA394" s="32">
        <f>SUM(AA382:AA393)</f>
        <v>0</v>
      </c>
      <c r="AB394" s="32">
        <f t="shared" ref="AB394:AF394" si="153">SUM(AB382:AB393)</f>
        <v>0</v>
      </c>
      <c r="AC394" s="32">
        <f t="shared" si="153"/>
        <v>0</v>
      </c>
      <c r="AD394" s="32">
        <f t="shared" si="153"/>
        <v>0</v>
      </c>
      <c r="AE394" s="32">
        <f t="shared" si="153"/>
        <v>0</v>
      </c>
      <c r="AF394" s="32">
        <f t="shared" si="153"/>
        <v>0</v>
      </c>
    </row>
    <row r="395" spans="10:32" x14ac:dyDescent="0.35">
      <c r="J395" s="2" t="s">
        <v>272</v>
      </c>
      <c r="K395" s="98">
        <f t="shared" ref="K395:P395" si="154">IF(Switch_Prev_Incidence="Prevalence",K157,K319)</f>
        <v>0</v>
      </c>
      <c r="L395" s="98">
        <f t="shared" si="154"/>
        <v>0</v>
      </c>
      <c r="M395" s="98">
        <f t="shared" si="154"/>
        <v>0</v>
      </c>
      <c r="N395" s="98">
        <f t="shared" si="154"/>
        <v>0</v>
      </c>
      <c r="O395" s="98">
        <f t="shared" si="154"/>
        <v>0</v>
      </c>
      <c r="P395" s="98">
        <f t="shared" si="154"/>
        <v>0</v>
      </c>
      <c r="S395" s="98">
        <f t="shared" ref="S395:X395" si="155">IF(Switch_Prev_Incidence="Prevalence",S157,S319)</f>
        <v>0</v>
      </c>
      <c r="T395" s="98">
        <f t="shared" si="155"/>
        <v>0</v>
      </c>
      <c r="U395" s="98">
        <f t="shared" si="155"/>
        <v>0</v>
      </c>
      <c r="V395" s="98">
        <f t="shared" si="155"/>
        <v>0</v>
      </c>
      <c r="W395" s="98">
        <f t="shared" si="155"/>
        <v>0</v>
      </c>
      <c r="X395" s="98">
        <f t="shared" si="155"/>
        <v>0</v>
      </c>
      <c r="AA395" s="98">
        <f t="shared" ref="AA395:AF395" si="156">IF(Switch_Prev_Incidence="Prevalence",AA157,AA319)</f>
        <v>0</v>
      </c>
      <c r="AB395" s="98">
        <f t="shared" si="156"/>
        <v>0</v>
      </c>
      <c r="AC395" s="98">
        <f t="shared" si="156"/>
        <v>0</v>
      </c>
      <c r="AD395" s="98">
        <f t="shared" si="156"/>
        <v>0</v>
      </c>
      <c r="AE395" s="98">
        <f t="shared" si="156"/>
        <v>0</v>
      </c>
      <c r="AF395" s="98">
        <f t="shared" si="156"/>
        <v>0</v>
      </c>
    </row>
    <row r="396" spans="10:32" x14ac:dyDescent="0.35">
      <c r="J396" s="2"/>
      <c r="K396" s="98"/>
      <c r="L396" s="98"/>
      <c r="M396" s="98"/>
      <c r="N396" s="98"/>
      <c r="O396" s="98"/>
      <c r="P396" s="98"/>
      <c r="S396" s="98"/>
      <c r="T396" s="98"/>
      <c r="U396" s="98"/>
      <c r="V396" s="98"/>
      <c r="W396" s="98"/>
      <c r="X396" s="98"/>
      <c r="AA396" s="98"/>
      <c r="AB396" s="98"/>
      <c r="AC396" s="98"/>
      <c r="AD396" s="98"/>
      <c r="AE396" s="98"/>
      <c r="AF396" s="98"/>
    </row>
    <row r="397" spans="10:32" x14ac:dyDescent="0.35">
      <c r="K397" s="1" t="s">
        <v>226</v>
      </c>
      <c r="S397" s="1" t="s">
        <v>226</v>
      </c>
      <c r="Z397" t="s">
        <v>274</v>
      </c>
    </row>
    <row r="398" spans="10:32" x14ac:dyDescent="0.35">
      <c r="K398" s="1" t="s">
        <v>105</v>
      </c>
      <c r="L398" s="1" t="s">
        <v>106</v>
      </c>
      <c r="M398" s="1" t="s">
        <v>107</v>
      </c>
      <c r="N398" s="1" t="s">
        <v>108</v>
      </c>
      <c r="O398" s="1" t="s">
        <v>109</v>
      </c>
      <c r="P398" s="1" t="s">
        <v>110</v>
      </c>
      <c r="S398" s="1" t="s">
        <v>105</v>
      </c>
      <c r="T398" s="1" t="s">
        <v>106</v>
      </c>
      <c r="U398" s="1" t="s">
        <v>107</v>
      </c>
      <c r="V398" s="1" t="s">
        <v>108</v>
      </c>
      <c r="W398" s="1" t="s">
        <v>109</v>
      </c>
      <c r="X398" s="1" t="s">
        <v>110</v>
      </c>
      <c r="AA398" s="1" t="s">
        <v>105</v>
      </c>
      <c r="AB398" s="1" t="s">
        <v>106</v>
      </c>
      <c r="AC398" s="1" t="s">
        <v>107</v>
      </c>
      <c r="AD398" s="1" t="s">
        <v>108</v>
      </c>
      <c r="AE398" s="1" t="s">
        <v>109</v>
      </c>
      <c r="AF398" s="1" t="s">
        <v>110</v>
      </c>
    </row>
    <row r="399" spans="10:32" x14ac:dyDescent="0.35">
      <c r="J399" t="str">
        <f>IF(Name_DUR="","Drug Under Review",Name_DUR)</f>
        <v>Drug Under Review</v>
      </c>
      <c r="K399" s="33">
        <f t="shared" ref="K399:P399" si="157">IF(Switch_Prev_Incidence="Prevalence",K163,K325)</f>
        <v>0</v>
      </c>
      <c r="L399" s="33">
        <f t="shared" si="157"/>
        <v>0</v>
      </c>
      <c r="M399" s="33">
        <f t="shared" si="157"/>
        <v>0</v>
      </c>
      <c r="N399" s="33">
        <f t="shared" si="157"/>
        <v>0</v>
      </c>
      <c r="O399" s="33">
        <f t="shared" si="157"/>
        <v>0</v>
      </c>
      <c r="P399" s="33">
        <f t="shared" si="157"/>
        <v>0</v>
      </c>
      <c r="R399" t="str">
        <f>R325</f>
        <v>Drug Under Review</v>
      </c>
      <c r="S399" s="33">
        <f t="shared" ref="S399:X399" si="158">IF(Switch_Prev_Incidence="Prevalence",S163,S325)</f>
        <v>0</v>
      </c>
      <c r="T399" s="33">
        <f t="shared" si="158"/>
        <v>0</v>
      </c>
      <c r="U399" s="33">
        <f t="shared" si="158"/>
        <v>0</v>
      </c>
      <c r="V399" s="33">
        <f t="shared" si="158"/>
        <v>0</v>
      </c>
      <c r="W399" s="33">
        <f t="shared" si="158"/>
        <v>0</v>
      </c>
      <c r="X399" s="33">
        <f t="shared" si="158"/>
        <v>0</v>
      </c>
      <c r="Z399" t="str">
        <f>IF(Name_DUR="","Drug Under Review",Name_DUR)</f>
        <v>Drug Under Review</v>
      </c>
      <c r="AA399" s="33">
        <f t="shared" ref="AA399:AF399" si="159">S399-K399</f>
        <v>0</v>
      </c>
      <c r="AB399" s="33">
        <f t="shared" si="159"/>
        <v>0</v>
      </c>
      <c r="AC399" s="33">
        <f t="shared" si="159"/>
        <v>0</v>
      </c>
      <c r="AD399" s="33">
        <f t="shared" si="159"/>
        <v>0</v>
      </c>
      <c r="AE399" s="33">
        <f t="shared" si="159"/>
        <v>0</v>
      </c>
      <c r="AF399" s="33">
        <f t="shared" si="159"/>
        <v>0</v>
      </c>
    </row>
    <row r="400" spans="10:32" x14ac:dyDescent="0.35">
      <c r="J400" s="1" t="s">
        <v>74</v>
      </c>
      <c r="K400" s="39">
        <f>SUM(K399:K399)</f>
        <v>0</v>
      </c>
      <c r="L400" s="39">
        <f t="shared" ref="L400:P400" si="160">SUM(L399:L399)</f>
        <v>0</v>
      </c>
      <c r="M400" s="39">
        <f t="shared" si="160"/>
        <v>0</v>
      </c>
      <c r="N400" s="39">
        <f t="shared" si="160"/>
        <v>0</v>
      </c>
      <c r="O400" s="39">
        <f t="shared" si="160"/>
        <v>0</v>
      </c>
      <c r="P400" s="39">
        <f t="shared" si="160"/>
        <v>0</v>
      </c>
      <c r="R400" s="1" t="s">
        <v>74</v>
      </c>
      <c r="S400" s="39">
        <f>SUM(S399:S399)</f>
        <v>0</v>
      </c>
      <c r="T400" s="39">
        <f t="shared" ref="T400:W400" si="161">SUM(T399:T399)</f>
        <v>0</v>
      </c>
      <c r="U400" s="39">
        <f t="shared" si="161"/>
        <v>0</v>
      </c>
      <c r="V400" s="39">
        <f t="shared" si="161"/>
        <v>0</v>
      </c>
      <c r="W400" s="39">
        <f t="shared" si="161"/>
        <v>0</v>
      </c>
      <c r="X400" s="39">
        <f>SUM(X399:X399)</f>
        <v>0</v>
      </c>
      <c r="Z400" s="1" t="s">
        <v>74</v>
      </c>
      <c r="AA400" s="39">
        <f t="shared" ref="AA400:AF400" si="162">SUM(AA399:AA399)</f>
        <v>0</v>
      </c>
      <c r="AB400" s="39">
        <f t="shared" si="162"/>
        <v>0</v>
      </c>
      <c r="AC400" s="39">
        <f t="shared" si="162"/>
        <v>0</v>
      </c>
      <c r="AD400" s="39">
        <f t="shared" si="162"/>
        <v>0</v>
      </c>
      <c r="AE400" s="39">
        <f t="shared" si="162"/>
        <v>0</v>
      </c>
      <c r="AF400" s="39">
        <f t="shared" si="162"/>
        <v>0</v>
      </c>
    </row>
    <row r="401" spans="10:32" x14ac:dyDescent="0.35">
      <c r="J401" s="1"/>
      <c r="K401" s="32"/>
      <c r="L401" s="32"/>
      <c r="M401" s="32"/>
      <c r="N401" s="32"/>
      <c r="O401" s="32"/>
      <c r="P401" s="32"/>
      <c r="R401" s="1"/>
      <c r="S401" s="32"/>
      <c r="T401" s="32"/>
      <c r="U401" s="32"/>
      <c r="V401" s="32"/>
      <c r="W401" s="32"/>
      <c r="X401" s="32"/>
      <c r="Z401" s="1"/>
      <c r="AA401" s="32"/>
      <c r="AB401" s="32"/>
      <c r="AC401" s="32"/>
      <c r="AD401" s="32"/>
      <c r="AE401" s="32"/>
      <c r="AF401" s="32"/>
    </row>
    <row r="402" spans="10:32" x14ac:dyDescent="0.35">
      <c r="K402" s="1" t="s">
        <v>275</v>
      </c>
      <c r="S402" s="1" t="s">
        <v>275</v>
      </c>
      <c r="Z402" t="s">
        <v>274</v>
      </c>
    </row>
    <row r="403" spans="10:32" x14ac:dyDescent="0.35">
      <c r="K403" s="1" t="s">
        <v>105</v>
      </c>
      <c r="L403" s="1" t="s">
        <v>106</v>
      </c>
      <c r="M403" s="1" t="s">
        <v>107</v>
      </c>
      <c r="N403" s="1" t="s">
        <v>108</v>
      </c>
      <c r="O403" s="1" t="s">
        <v>109</v>
      </c>
      <c r="P403" s="1" t="s">
        <v>110</v>
      </c>
      <c r="S403" s="1" t="s">
        <v>105</v>
      </c>
      <c r="T403" s="1" t="s">
        <v>106</v>
      </c>
      <c r="U403" s="1" t="s">
        <v>107</v>
      </c>
      <c r="V403" s="1" t="s">
        <v>108</v>
      </c>
      <c r="W403" s="1" t="s">
        <v>109</v>
      </c>
      <c r="X403" s="1" t="s">
        <v>110</v>
      </c>
      <c r="AA403" s="1" t="s">
        <v>105</v>
      </c>
      <c r="AB403" s="1" t="s">
        <v>106</v>
      </c>
      <c r="AC403" s="1" t="s">
        <v>107</v>
      </c>
      <c r="AD403" s="1" t="s">
        <v>108</v>
      </c>
      <c r="AE403" s="1" t="s">
        <v>109</v>
      </c>
      <c r="AF403" s="1" t="s">
        <v>110</v>
      </c>
    </row>
    <row r="404" spans="10:32" x14ac:dyDescent="0.35">
      <c r="J404" t="str">
        <f>IF(Name_DUR="","Drug Under Review",Name_DUR)</f>
        <v>Drug Under Review</v>
      </c>
      <c r="K404" s="33">
        <f t="shared" ref="K404:P415" si="163">K348+K365+K382</f>
        <v>0</v>
      </c>
      <c r="L404" s="33">
        <f t="shared" si="163"/>
        <v>0</v>
      </c>
      <c r="M404" s="33">
        <f t="shared" si="163"/>
        <v>0</v>
      </c>
      <c r="N404" s="33">
        <f t="shared" si="163"/>
        <v>0</v>
      </c>
      <c r="O404" s="33">
        <f t="shared" si="163"/>
        <v>0</v>
      </c>
      <c r="P404" s="33">
        <f t="shared" si="163"/>
        <v>0</v>
      </c>
      <c r="R404" t="str">
        <f>IF(Name_DUR="","Drug Under Review",Name_DUR)</f>
        <v>Drug Under Review</v>
      </c>
      <c r="S404" s="33">
        <f t="shared" ref="S404:X415" si="164">S348+S365+S382</f>
        <v>0</v>
      </c>
      <c r="T404" s="33">
        <f t="shared" si="164"/>
        <v>0</v>
      </c>
      <c r="U404" s="33">
        <f t="shared" si="164"/>
        <v>0</v>
      </c>
      <c r="V404" s="33">
        <f t="shared" si="164"/>
        <v>0</v>
      </c>
      <c r="W404" s="33">
        <f t="shared" si="164"/>
        <v>0</v>
      </c>
      <c r="X404" s="33">
        <f t="shared" si="164"/>
        <v>0</v>
      </c>
      <c r="Z404" t="str">
        <f>IF(Name_DUR="","Drug Under Review",Name_DUR)</f>
        <v>Drug Under Review</v>
      </c>
      <c r="AA404" s="33">
        <f>S404-K404</f>
        <v>0</v>
      </c>
      <c r="AB404" s="33">
        <f t="shared" ref="AB404:AF415" si="165">T404-L404</f>
        <v>0</v>
      </c>
      <c r="AC404" s="33">
        <f t="shared" si="165"/>
        <v>0</v>
      </c>
      <c r="AD404" s="33">
        <f t="shared" si="165"/>
        <v>0</v>
      </c>
      <c r="AE404" s="33">
        <f t="shared" si="165"/>
        <v>0</v>
      </c>
      <c r="AF404" s="33">
        <f t="shared" si="165"/>
        <v>0</v>
      </c>
    </row>
    <row r="405" spans="10:32" x14ac:dyDescent="0.35">
      <c r="J405" t="s">
        <v>151</v>
      </c>
      <c r="K405" s="33">
        <f t="shared" si="163"/>
        <v>0</v>
      </c>
      <c r="L405" s="33">
        <f t="shared" si="163"/>
        <v>0</v>
      </c>
      <c r="M405" s="33">
        <f t="shared" si="163"/>
        <v>0</v>
      </c>
      <c r="N405" s="33">
        <f t="shared" si="163"/>
        <v>0</v>
      </c>
      <c r="O405" s="33">
        <f t="shared" si="163"/>
        <v>0</v>
      </c>
      <c r="P405" s="33">
        <f t="shared" si="163"/>
        <v>0</v>
      </c>
      <c r="R405" t="s">
        <v>151</v>
      </c>
      <c r="S405" s="33">
        <f t="shared" si="164"/>
        <v>0</v>
      </c>
      <c r="T405" s="33">
        <f t="shared" si="164"/>
        <v>0</v>
      </c>
      <c r="U405" s="33">
        <f t="shared" si="164"/>
        <v>0</v>
      </c>
      <c r="V405" s="33">
        <f t="shared" si="164"/>
        <v>0</v>
      </c>
      <c r="W405" s="33">
        <f t="shared" si="164"/>
        <v>0</v>
      </c>
      <c r="X405" s="33">
        <f t="shared" si="164"/>
        <v>0</v>
      </c>
      <c r="Z405" t="s">
        <v>151</v>
      </c>
      <c r="AA405" s="33">
        <f t="shared" ref="AA405:AA415" si="166">S405-K405</f>
        <v>0</v>
      </c>
      <c r="AB405" s="33">
        <f t="shared" si="165"/>
        <v>0</v>
      </c>
      <c r="AC405" s="33">
        <f t="shared" si="165"/>
        <v>0</v>
      </c>
      <c r="AD405" s="33">
        <f t="shared" si="165"/>
        <v>0</v>
      </c>
      <c r="AE405" s="33">
        <f t="shared" si="165"/>
        <v>0</v>
      </c>
      <c r="AF405" s="33">
        <f t="shared" si="165"/>
        <v>0</v>
      </c>
    </row>
    <row r="406" spans="10:32" x14ac:dyDescent="0.35">
      <c r="J406" t="str">
        <f>IF(Namedrug1="","Drug 1",Namedrug1)</f>
        <v>Drug 1</v>
      </c>
      <c r="K406" s="33">
        <f t="shared" si="163"/>
        <v>0</v>
      </c>
      <c r="L406" s="33">
        <f t="shared" si="163"/>
        <v>0</v>
      </c>
      <c r="M406" s="33">
        <f t="shared" si="163"/>
        <v>0</v>
      </c>
      <c r="N406" s="33">
        <f t="shared" si="163"/>
        <v>0</v>
      </c>
      <c r="O406" s="33">
        <f t="shared" si="163"/>
        <v>0</v>
      </c>
      <c r="P406" s="33">
        <f t="shared" si="163"/>
        <v>0</v>
      </c>
      <c r="R406" t="str">
        <f>IF(Namedrug1="","Drug 1",Namedrug1)</f>
        <v>Drug 1</v>
      </c>
      <c r="S406" s="33">
        <f t="shared" si="164"/>
        <v>0</v>
      </c>
      <c r="T406" s="33">
        <f t="shared" si="164"/>
        <v>0</v>
      </c>
      <c r="U406" s="33">
        <f t="shared" si="164"/>
        <v>0</v>
      </c>
      <c r="V406" s="33">
        <f t="shared" si="164"/>
        <v>0</v>
      </c>
      <c r="W406" s="33">
        <f t="shared" si="164"/>
        <v>0</v>
      </c>
      <c r="X406" s="33">
        <f t="shared" si="164"/>
        <v>0</v>
      </c>
      <c r="Z406" t="str">
        <f>IF(Namedrug1="","Drug 1",Namedrug1)</f>
        <v>Drug 1</v>
      </c>
      <c r="AA406" s="33">
        <f t="shared" si="166"/>
        <v>0</v>
      </c>
      <c r="AB406" s="33">
        <f t="shared" si="165"/>
        <v>0</v>
      </c>
      <c r="AC406" s="33">
        <f t="shared" si="165"/>
        <v>0</v>
      </c>
      <c r="AD406" s="33">
        <f t="shared" si="165"/>
        <v>0</v>
      </c>
      <c r="AE406" s="33">
        <f t="shared" si="165"/>
        <v>0</v>
      </c>
      <c r="AF406" s="33">
        <f t="shared" si="165"/>
        <v>0</v>
      </c>
    </row>
    <row r="407" spans="10:32" x14ac:dyDescent="0.35">
      <c r="J407" t="str">
        <f>IF(Namedrug2="","Drug 2",Namedrug2)</f>
        <v>Drug 2</v>
      </c>
      <c r="K407" s="33">
        <f t="shared" si="163"/>
        <v>0</v>
      </c>
      <c r="L407" s="33">
        <f t="shared" si="163"/>
        <v>0</v>
      </c>
      <c r="M407" s="33">
        <f t="shared" si="163"/>
        <v>0</v>
      </c>
      <c r="N407" s="33">
        <f t="shared" si="163"/>
        <v>0</v>
      </c>
      <c r="O407" s="33">
        <f t="shared" si="163"/>
        <v>0</v>
      </c>
      <c r="P407" s="33">
        <f t="shared" si="163"/>
        <v>0</v>
      </c>
      <c r="R407" t="str">
        <f>IF(Namedrug2="","Drug 2",Namedrug2)</f>
        <v>Drug 2</v>
      </c>
      <c r="S407" s="33">
        <f t="shared" si="164"/>
        <v>0</v>
      </c>
      <c r="T407" s="33">
        <f t="shared" si="164"/>
        <v>0</v>
      </c>
      <c r="U407" s="33">
        <f t="shared" si="164"/>
        <v>0</v>
      </c>
      <c r="V407" s="33">
        <f t="shared" si="164"/>
        <v>0</v>
      </c>
      <c r="W407" s="33">
        <f t="shared" si="164"/>
        <v>0</v>
      </c>
      <c r="X407" s="33">
        <f t="shared" si="164"/>
        <v>0</v>
      </c>
      <c r="Z407" t="str">
        <f>IF(Namedrug2="","Drug 2",Namedrug2)</f>
        <v>Drug 2</v>
      </c>
      <c r="AA407" s="33">
        <f t="shared" si="166"/>
        <v>0</v>
      </c>
      <c r="AB407" s="33">
        <f t="shared" si="165"/>
        <v>0</v>
      </c>
      <c r="AC407" s="33">
        <f t="shared" si="165"/>
        <v>0</v>
      </c>
      <c r="AD407" s="33">
        <f t="shared" si="165"/>
        <v>0</v>
      </c>
      <c r="AE407" s="33">
        <f t="shared" si="165"/>
        <v>0</v>
      </c>
      <c r="AF407" s="33">
        <f t="shared" si="165"/>
        <v>0</v>
      </c>
    </row>
    <row r="408" spans="10:32" x14ac:dyDescent="0.35">
      <c r="J408" t="str">
        <f>IF(Namedrug3="","Drug 3",Namedrug3)</f>
        <v>Drug 3</v>
      </c>
      <c r="K408" s="33">
        <f t="shared" si="163"/>
        <v>0</v>
      </c>
      <c r="L408" s="33">
        <f t="shared" si="163"/>
        <v>0</v>
      </c>
      <c r="M408" s="33">
        <f t="shared" si="163"/>
        <v>0</v>
      </c>
      <c r="N408" s="33">
        <f t="shared" si="163"/>
        <v>0</v>
      </c>
      <c r="O408" s="33">
        <f t="shared" si="163"/>
        <v>0</v>
      </c>
      <c r="P408" s="33">
        <f t="shared" si="163"/>
        <v>0</v>
      </c>
      <c r="R408" t="str">
        <f>IF(Namedrug3="","Drug 3",Namedrug3)</f>
        <v>Drug 3</v>
      </c>
      <c r="S408" s="33">
        <f t="shared" si="164"/>
        <v>0</v>
      </c>
      <c r="T408" s="33">
        <f t="shared" si="164"/>
        <v>0</v>
      </c>
      <c r="U408" s="33">
        <f t="shared" si="164"/>
        <v>0</v>
      </c>
      <c r="V408" s="33">
        <f t="shared" si="164"/>
        <v>0</v>
      </c>
      <c r="W408" s="33">
        <f t="shared" si="164"/>
        <v>0</v>
      </c>
      <c r="X408" s="33">
        <f t="shared" si="164"/>
        <v>0</v>
      </c>
      <c r="Z408" t="str">
        <f>IF(Namedrug3="","Drug 3",Namedrug3)</f>
        <v>Drug 3</v>
      </c>
      <c r="AA408" s="33">
        <f t="shared" si="166"/>
        <v>0</v>
      </c>
      <c r="AB408" s="33">
        <f t="shared" si="165"/>
        <v>0</v>
      </c>
      <c r="AC408" s="33">
        <f t="shared" si="165"/>
        <v>0</v>
      </c>
      <c r="AD408" s="33">
        <f t="shared" si="165"/>
        <v>0</v>
      </c>
      <c r="AE408" s="33">
        <f t="shared" si="165"/>
        <v>0</v>
      </c>
      <c r="AF408" s="33">
        <f t="shared" si="165"/>
        <v>0</v>
      </c>
    </row>
    <row r="409" spans="10:32" x14ac:dyDescent="0.35">
      <c r="J409" t="str">
        <f>IF(Namedrug4="","Drug 4",Namedrug4)</f>
        <v>Drug 4</v>
      </c>
      <c r="K409" s="33">
        <f t="shared" si="163"/>
        <v>0</v>
      </c>
      <c r="L409" s="33">
        <f t="shared" si="163"/>
        <v>0</v>
      </c>
      <c r="M409" s="33">
        <f t="shared" si="163"/>
        <v>0</v>
      </c>
      <c r="N409" s="33">
        <f t="shared" si="163"/>
        <v>0</v>
      </c>
      <c r="O409" s="33">
        <f t="shared" si="163"/>
        <v>0</v>
      </c>
      <c r="P409" s="33">
        <f t="shared" si="163"/>
        <v>0</v>
      </c>
      <c r="R409" t="str">
        <f>IF(Namedrug4="","Drug 4",Namedrug4)</f>
        <v>Drug 4</v>
      </c>
      <c r="S409" s="33">
        <f t="shared" si="164"/>
        <v>0</v>
      </c>
      <c r="T409" s="33">
        <f t="shared" si="164"/>
        <v>0</v>
      </c>
      <c r="U409" s="33">
        <f t="shared" si="164"/>
        <v>0</v>
      </c>
      <c r="V409" s="33">
        <f t="shared" si="164"/>
        <v>0</v>
      </c>
      <c r="W409" s="33">
        <f t="shared" si="164"/>
        <v>0</v>
      </c>
      <c r="X409" s="33">
        <f t="shared" si="164"/>
        <v>0</v>
      </c>
      <c r="Z409" t="str">
        <f>IF(Namedrug4="","Drug 4",Namedrug4)</f>
        <v>Drug 4</v>
      </c>
      <c r="AA409" s="33">
        <f t="shared" si="166"/>
        <v>0</v>
      </c>
      <c r="AB409" s="33">
        <f t="shared" si="165"/>
        <v>0</v>
      </c>
      <c r="AC409" s="33">
        <f t="shared" si="165"/>
        <v>0</v>
      </c>
      <c r="AD409" s="33">
        <f t="shared" si="165"/>
        <v>0</v>
      </c>
      <c r="AE409" s="33">
        <f t="shared" si="165"/>
        <v>0</v>
      </c>
      <c r="AF409" s="33">
        <f t="shared" si="165"/>
        <v>0</v>
      </c>
    </row>
    <row r="410" spans="10:32" x14ac:dyDescent="0.35">
      <c r="J410" t="str">
        <f>IF(Namedrug5="","Drug 5",Namedrug5)</f>
        <v>Drug 5</v>
      </c>
      <c r="K410" s="33">
        <f t="shared" si="163"/>
        <v>0</v>
      </c>
      <c r="L410" s="33">
        <f t="shared" si="163"/>
        <v>0</v>
      </c>
      <c r="M410" s="33">
        <f t="shared" si="163"/>
        <v>0</v>
      </c>
      <c r="N410" s="33">
        <f t="shared" si="163"/>
        <v>0</v>
      </c>
      <c r="O410" s="33">
        <f t="shared" si="163"/>
        <v>0</v>
      </c>
      <c r="P410" s="33">
        <f t="shared" si="163"/>
        <v>0</v>
      </c>
      <c r="R410" t="str">
        <f>IF(Namedrug5="","Drug 5",Namedrug5)</f>
        <v>Drug 5</v>
      </c>
      <c r="S410" s="33">
        <f t="shared" si="164"/>
        <v>0</v>
      </c>
      <c r="T410" s="33">
        <f t="shared" si="164"/>
        <v>0</v>
      </c>
      <c r="U410" s="33">
        <f t="shared" si="164"/>
        <v>0</v>
      </c>
      <c r="V410" s="33">
        <f t="shared" si="164"/>
        <v>0</v>
      </c>
      <c r="W410" s="33">
        <f t="shared" si="164"/>
        <v>0</v>
      </c>
      <c r="X410" s="33">
        <f t="shared" si="164"/>
        <v>0</v>
      </c>
      <c r="Z410" t="str">
        <f>IF(Namedrug5="","Drug 5",Namedrug5)</f>
        <v>Drug 5</v>
      </c>
      <c r="AA410" s="33">
        <f t="shared" si="166"/>
        <v>0</v>
      </c>
      <c r="AB410" s="33">
        <f t="shared" si="165"/>
        <v>0</v>
      </c>
      <c r="AC410" s="33">
        <f t="shared" si="165"/>
        <v>0</v>
      </c>
      <c r="AD410" s="33">
        <f t="shared" si="165"/>
        <v>0</v>
      </c>
      <c r="AE410" s="33">
        <f t="shared" si="165"/>
        <v>0</v>
      </c>
      <c r="AF410" s="33">
        <f t="shared" si="165"/>
        <v>0</v>
      </c>
    </row>
    <row r="411" spans="10:32" x14ac:dyDescent="0.35">
      <c r="J411" t="str">
        <f>IF(Namedrug6="","Drug 6",Namedrug6)</f>
        <v>Drug 6</v>
      </c>
      <c r="K411" s="33">
        <f t="shared" si="163"/>
        <v>0</v>
      </c>
      <c r="L411" s="33">
        <f t="shared" si="163"/>
        <v>0</v>
      </c>
      <c r="M411" s="33">
        <f t="shared" si="163"/>
        <v>0</v>
      </c>
      <c r="N411" s="33">
        <f t="shared" si="163"/>
        <v>0</v>
      </c>
      <c r="O411" s="33">
        <f t="shared" si="163"/>
        <v>0</v>
      </c>
      <c r="P411" s="33">
        <f t="shared" si="163"/>
        <v>0</v>
      </c>
      <c r="R411" t="str">
        <f>IF(Namedrug6="","Drug 6",Namedrug6)</f>
        <v>Drug 6</v>
      </c>
      <c r="S411" s="33">
        <f t="shared" si="164"/>
        <v>0</v>
      </c>
      <c r="T411" s="33">
        <f t="shared" si="164"/>
        <v>0</v>
      </c>
      <c r="U411" s="33">
        <f t="shared" si="164"/>
        <v>0</v>
      </c>
      <c r="V411" s="33">
        <f t="shared" si="164"/>
        <v>0</v>
      </c>
      <c r="W411" s="33">
        <f t="shared" si="164"/>
        <v>0</v>
      </c>
      <c r="X411" s="33">
        <f t="shared" si="164"/>
        <v>0</v>
      </c>
      <c r="Z411" t="str">
        <f>IF(Namedrug6="","Drug 6",Namedrug6)</f>
        <v>Drug 6</v>
      </c>
      <c r="AA411" s="33">
        <f t="shared" si="166"/>
        <v>0</v>
      </c>
      <c r="AB411" s="33">
        <f t="shared" si="165"/>
        <v>0</v>
      </c>
      <c r="AC411" s="33">
        <f t="shared" si="165"/>
        <v>0</v>
      </c>
      <c r="AD411" s="33">
        <f t="shared" si="165"/>
        <v>0</v>
      </c>
      <c r="AE411" s="33">
        <f t="shared" si="165"/>
        <v>0</v>
      </c>
      <c r="AF411" s="33">
        <f t="shared" si="165"/>
        <v>0</v>
      </c>
    </row>
    <row r="412" spans="10:32" x14ac:dyDescent="0.35">
      <c r="J412" t="str">
        <f>IF(Namedrug7="","Drug 7",Namedrug7)</f>
        <v>Drug 7</v>
      </c>
      <c r="K412" s="33">
        <f t="shared" si="163"/>
        <v>0</v>
      </c>
      <c r="L412" s="33">
        <f t="shared" si="163"/>
        <v>0</v>
      </c>
      <c r="M412" s="33">
        <f t="shared" si="163"/>
        <v>0</v>
      </c>
      <c r="N412" s="33">
        <f t="shared" si="163"/>
        <v>0</v>
      </c>
      <c r="O412" s="33">
        <f t="shared" si="163"/>
        <v>0</v>
      </c>
      <c r="P412" s="33">
        <f t="shared" si="163"/>
        <v>0</v>
      </c>
      <c r="R412" t="str">
        <f>IF(Namedrug7="","Drug 7",Namedrug7)</f>
        <v>Drug 7</v>
      </c>
      <c r="S412" s="33">
        <f t="shared" si="164"/>
        <v>0</v>
      </c>
      <c r="T412" s="33">
        <f t="shared" si="164"/>
        <v>0</v>
      </c>
      <c r="U412" s="33">
        <f t="shared" si="164"/>
        <v>0</v>
      </c>
      <c r="V412" s="33">
        <f t="shared" si="164"/>
        <v>0</v>
      </c>
      <c r="W412" s="33">
        <f t="shared" si="164"/>
        <v>0</v>
      </c>
      <c r="X412" s="33">
        <f t="shared" si="164"/>
        <v>0</v>
      </c>
      <c r="Z412" t="str">
        <f>IF(Namedrug7="","Drug 7",Namedrug7)</f>
        <v>Drug 7</v>
      </c>
      <c r="AA412" s="33">
        <f t="shared" si="166"/>
        <v>0</v>
      </c>
      <c r="AB412" s="33">
        <f t="shared" si="165"/>
        <v>0</v>
      </c>
      <c r="AC412" s="33">
        <f t="shared" si="165"/>
        <v>0</v>
      </c>
      <c r="AD412" s="33">
        <f t="shared" si="165"/>
        <v>0</v>
      </c>
      <c r="AE412" s="33">
        <f t="shared" si="165"/>
        <v>0</v>
      </c>
      <c r="AF412" s="33">
        <f t="shared" si="165"/>
        <v>0</v>
      </c>
    </row>
    <row r="413" spans="10:32" x14ac:dyDescent="0.35">
      <c r="J413" t="str">
        <f>IF(Namedrug8="","Drug 8",Namedrug8)</f>
        <v>Drug 8</v>
      </c>
      <c r="K413" s="33">
        <f t="shared" si="163"/>
        <v>0</v>
      </c>
      <c r="L413" s="33">
        <f t="shared" si="163"/>
        <v>0</v>
      </c>
      <c r="M413" s="33">
        <f t="shared" si="163"/>
        <v>0</v>
      </c>
      <c r="N413" s="33">
        <f t="shared" si="163"/>
        <v>0</v>
      </c>
      <c r="O413" s="33">
        <f t="shared" si="163"/>
        <v>0</v>
      </c>
      <c r="P413" s="33">
        <f t="shared" si="163"/>
        <v>0</v>
      </c>
      <c r="R413" t="str">
        <f>IF(Namedrug8="","Drug 8",Namedrug8)</f>
        <v>Drug 8</v>
      </c>
      <c r="S413" s="33">
        <f t="shared" si="164"/>
        <v>0</v>
      </c>
      <c r="T413" s="33">
        <f t="shared" si="164"/>
        <v>0</v>
      </c>
      <c r="U413" s="33">
        <f t="shared" si="164"/>
        <v>0</v>
      </c>
      <c r="V413" s="33">
        <f t="shared" si="164"/>
        <v>0</v>
      </c>
      <c r="W413" s="33">
        <f t="shared" si="164"/>
        <v>0</v>
      </c>
      <c r="X413" s="33">
        <f t="shared" si="164"/>
        <v>0</v>
      </c>
      <c r="Z413" t="str">
        <f>IF(Namedrug8="","Drug 8",Namedrug8)</f>
        <v>Drug 8</v>
      </c>
      <c r="AA413" s="33">
        <f t="shared" si="166"/>
        <v>0</v>
      </c>
      <c r="AB413" s="33">
        <f t="shared" si="165"/>
        <v>0</v>
      </c>
      <c r="AC413" s="33">
        <f t="shared" si="165"/>
        <v>0</v>
      </c>
      <c r="AD413" s="33">
        <f t="shared" si="165"/>
        <v>0</v>
      </c>
      <c r="AE413" s="33">
        <f t="shared" si="165"/>
        <v>0</v>
      </c>
      <c r="AF413" s="33">
        <f t="shared" si="165"/>
        <v>0</v>
      </c>
    </row>
    <row r="414" spans="10:32" x14ac:dyDescent="0.35">
      <c r="J414" t="str">
        <f>IF(Namedrug9="","Drug 9",Namedrug9)</f>
        <v>Drug 9</v>
      </c>
      <c r="K414" s="33">
        <f t="shared" si="163"/>
        <v>0</v>
      </c>
      <c r="L414" s="33">
        <f t="shared" si="163"/>
        <v>0</v>
      </c>
      <c r="M414" s="33">
        <f t="shared" si="163"/>
        <v>0</v>
      </c>
      <c r="N414" s="33">
        <f t="shared" si="163"/>
        <v>0</v>
      </c>
      <c r="O414" s="33">
        <f t="shared" si="163"/>
        <v>0</v>
      </c>
      <c r="P414" s="33">
        <f t="shared" si="163"/>
        <v>0</v>
      </c>
      <c r="R414" t="str">
        <f>IF(Namedrug9="","Drug 9",Namedrug9)</f>
        <v>Drug 9</v>
      </c>
      <c r="S414" s="33">
        <f t="shared" si="164"/>
        <v>0</v>
      </c>
      <c r="T414" s="33">
        <f t="shared" si="164"/>
        <v>0</v>
      </c>
      <c r="U414" s="33">
        <f t="shared" si="164"/>
        <v>0</v>
      </c>
      <c r="V414" s="33">
        <f t="shared" si="164"/>
        <v>0</v>
      </c>
      <c r="W414" s="33">
        <f t="shared" si="164"/>
        <v>0</v>
      </c>
      <c r="X414" s="33">
        <f t="shared" si="164"/>
        <v>0</v>
      </c>
      <c r="Z414" t="str">
        <f>IF(Namedrug9="","Drug 9",Namedrug9)</f>
        <v>Drug 9</v>
      </c>
      <c r="AA414" s="33">
        <f t="shared" si="166"/>
        <v>0</v>
      </c>
      <c r="AB414" s="33">
        <f t="shared" si="165"/>
        <v>0</v>
      </c>
      <c r="AC414" s="33">
        <f t="shared" si="165"/>
        <v>0</v>
      </c>
      <c r="AD414" s="33">
        <f t="shared" si="165"/>
        <v>0</v>
      </c>
      <c r="AE414" s="33">
        <f t="shared" si="165"/>
        <v>0</v>
      </c>
      <c r="AF414" s="33">
        <f t="shared" si="165"/>
        <v>0</v>
      </c>
    </row>
    <row r="415" spans="10:32" x14ac:dyDescent="0.35">
      <c r="J415" t="str">
        <f>IF(Namedrug10="","Drug 10",Namedrug10)</f>
        <v>Drug 10</v>
      </c>
      <c r="K415" s="33">
        <f t="shared" si="163"/>
        <v>0</v>
      </c>
      <c r="L415" s="33">
        <f t="shared" si="163"/>
        <v>0</v>
      </c>
      <c r="M415" s="33">
        <f t="shared" si="163"/>
        <v>0</v>
      </c>
      <c r="N415" s="33">
        <f t="shared" si="163"/>
        <v>0</v>
      </c>
      <c r="O415" s="33">
        <f t="shared" si="163"/>
        <v>0</v>
      </c>
      <c r="P415" s="33">
        <f t="shared" si="163"/>
        <v>0</v>
      </c>
      <c r="R415" t="str">
        <f>IF(Namedrug10="","Drug 10",Namedrug10)</f>
        <v>Drug 10</v>
      </c>
      <c r="S415" s="33">
        <f t="shared" si="164"/>
        <v>0</v>
      </c>
      <c r="T415" s="33">
        <f t="shared" si="164"/>
        <v>0</v>
      </c>
      <c r="U415" s="33">
        <f t="shared" si="164"/>
        <v>0</v>
      </c>
      <c r="V415" s="33">
        <f t="shared" si="164"/>
        <v>0</v>
      </c>
      <c r="W415" s="33">
        <f t="shared" si="164"/>
        <v>0</v>
      </c>
      <c r="X415" s="33">
        <f t="shared" si="164"/>
        <v>0</v>
      </c>
      <c r="Z415" t="str">
        <f>IF(Namedrug10="","Drug 10",Namedrug10)</f>
        <v>Drug 10</v>
      </c>
      <c r="AA415" s="33">
        <f t="shared" si="166"/>
        <v>0</v>
      </c>
      <c r="AB415" s="33">
        <f t="shared" si="165"/>
        <v>0</v>
      </c>
      <c r="AC415" s="33">
        <f t="shared" si="165"/>
        <v>0</v>
      </c>
      <c r="AD415" s="33">
        <f t="shared" si="165"/>
        <v>0</v>
      </c>
      <c r="AE415" s="33">
        <f t="shared" si="165"/>
        <v>0</v>
      </c>
      <c r="AF415" s="33">
        <f t="shared" si="165"/>
        <v>0</v>
      </c>
    </row>
    <row r="416" spans="10:32" x14ac:dyDescent="0.35">
      <c r="J416" s="1" t="s">
        <v>74</v>
      </c>
      <c r="K416" s="32">
        <f t="shared" ref="K416:P416" si="167">SUM(K404:K415)</f>
        <v>0</v>
      </c>
      <c r="L416" s="32">
        <f t="shared" si="167"/>
        <v>0</v>
      </c>
      <c r="M416" s="32">
        <f t="shared" si="167"/>
        <v>0</v>
      </c>
      <c r="N416" s="32">
        <f t="shared" si="167"/>
        <v>0</v>
      </c>
      <c r="O416" s="32">
        <f t="shared" si="167"/>
        <v>0</v>
      </c>
      <c r="P416" s="32">
        <f t="shared" si="167"/>
        <v>0</v>
      </c>
      <c r="R416" s="1" t="s">
        <v>74</v>
      </c>
      <c r="S416" s="32">
        <f t="shared" ref="S416:X416" si="168">SUM(S404:S415)</f>
        <v>0</v>
      </c>
      <c r="T416" s="32">
        <f t="shared" si="168"/>
        <v>0</v>
      </c>
      <c r="U416" s="32">
        <f t="shared" si="168"/>
        <v>0</v>
      </c>
      <c r="V416" s="32">
        <f t="shared" si="168"/>
        <v>0</v>
      </c>
      <c r="W416" s="32">
        <f t="shared" si="168"/>
        <v>0</v>
      </c>
      <c r="X416" s="32">
        <f t="shared" si="168"/>
        <v>0</v>
      </c>
      <c r="Z416" s="1" t="s">
        <v>74</v>
      </c>
      <c r="AA416" s="32">
        <f t="shared" ref="AA416:AF416" si="169">SUM(AA404:AA415)</f>
        <v>0</v>
      </c>
      <c r="AB416" s="32">
        <f t="shared" si="169"/>
        <v>0</v>
      </c>
      <c r="AC416" s="32">
        <f t="shared" si="169"/>
        <v>0</v>
      </c>
      <c r="AD416" s="32">
        <f t="shared" si="169"/>
        <v>0</v>
      </c>
      <c r="AE416" s="32">
        <f t="shared" si="169"/>
        <v>0</v>
      </c>
      <c r="AF416" s="32">
        <f t="shared" si="169"/>
        <v>0</v>
      </c>
    </row>
    <row r="418" spans="10:32" x14ac:dyDescent="0.35">
      <c r="K418" s="1" t="s">
        <v>276</v>
      </c>
      <c r="S418" s="1" t="s">
        <v>276</v>
      </c>
    </row>
    <row r="419" spans="10:32" x14ac:dyDescent="0.35">
      <c r="K419" s="1" t="s">
        <v>105</v>
      </c>
      <c r="L419" s="1" t="s">
        <v>106</v>
      </c>
      <c r="M419" s="1" t="s">
        <v>107</v>
      </c>
      <c r="N419" s="1" t="s">
        <v>108</v>
      </c>
      <c r="O419" s="1" t="s">
        <v>109</v>
      </c>
      <c r="P419" s="1" t="s">
        <v>110</v>
      </c>
      <c r="S419" s="1" t="s">
        <v>105</v>
      </c>
      <c r="T419" s="1" t="s">
        <v>106</v>
      </c>
      <c r="U419" s="1" t="s">
        <v>107</v>
      </c>
      <c r="V419" s="1" t="s">
        <v>108</v>
      </c>
      <c r="W419" s="1" t="s">
        <v>109</v>
      </c>
      <c r="X419" s="1" t="s">
        <v>110</v>
      </c>
      <c r="AA419" s="1" t="s">
        <v>105</v>
      </c>
      <c r="AB419" s="1" t="s">
        <v>106</v>
      </c>
      <c r="AC419" s="1" t="s">
        <v>107</v>
      </c>
      <c r="AD419" s="1" t="s">
        <v>108</v>
      </c>
      <c r="AE419" s="1" t="s">
        <v>109</v>
      </c>
      <c r="AF419" s="1" t="s">
        <v>110</v>
      </c>
    </row>
    <row r="420" spans="10:32" x14ac:dyDescent="0.35">
      <c r="J420" t="s">
        <v>223</v>
      </c>
      <c r="K420" s="25">
        <f t="shared" ref="K420:P420" si="170">K360</f>
        <v>0</v>
      </c>
      <c r="L420" s="25">
        <f t="shared" si="170"/>
        <v>0</v>
      </c>
      <c r="M420" s="25">
        <f t="shared" si="170"/>
        <v>0</v>
      </c>
      <c r="N420" s="25">
        <f t="shared" si="170"/>
        <v>0</v>
      </c>
      <c r="O420" s="25">
        <f t="shared" si="170"/>
        <v>0</v>
      </c>
      <c r="P420" s="25">
        <f t="shared" si="170"/>
        <v>0</v>
      </c>
      <c r="R420" t="s">
        <v>223</v>
      </c>
      <c r="S420" s="25">
        <f t="shared" ref="S420:X420" si="171">S360</f>
        <v>0</v>
      </c>
      <c r="T420" s="25">
        <f t="shared" si="171"/>
        <v>0</v>
      </c>
      <c r="U420" s="25">
        <f t="shared" si="171"/>
        <v>0</v>
      </c>
      <c r="V420" s="25">
        <f t="shared" si="171"/>
        <v>0</v>
      </c>
      <c r="W420" s="25">
        <f t="shared" si="171"/>
        <v>0</v>
      </c>
      <c r="X420" s="25">
        <f t="shared" si="171"/>
        <v>0</v>
      </c>
      <c r="Z420" t="s">
        <v>223</v>
      </c>
      <c r="AA420" s="25">
        <f>S420-K420</f>
        <v>0</v>
      </c>
      <c r="AB420" s="25">
        <f t="shared" ref="AB420:AF423" si="172">T420-L420</f>
        <v>0</v>
      </c>
      <c r="AC420" s="25">
        <f t="shared" si="172"/>
        <v>0</v>
      </c>
      <c r="AD420" s="25">
        <f t="shared" si="172"/>
        <v>0</v>
      </c>
      <c r="AE420" s="25">
        <f t="shared" si="172"/>
        <v>0</v>
      </c>
      <c r="AF420" s="25">
        <f t="shared" si="172"/>
        <v>0</v>
      </c>
    </row>
    <row r="421" spans="10:32" x14ac:dyDescent="0.35">
      <c r="J421" t="s">
        <v>224</v>
      </c>
      <c r="K421" s="25">
        <f t="shared" ref="K421:P421" si="173">K377</f>
        <v>0</v>
      </c>
      <c r="L421" s="25">
        <f t="shared" si="173"/>
        <v>0</v>
      </c>
      <c r="M421" s="25">
        <f t="shared" si="173"/>
        <v>0</v>
      </c>
      <c r="N421" s="25">
        <f t="shared" si="173"/>
        <v>0</v>
      </c>
      <c r="O421" s="25">
        <f t="shared" si="173"/>
        <v>0</v>
      </c>
      <c r="P421" s="25">
        <f t="shared" si="173"/>
        <v>0</v>
      </c>
      <c r="R421" t="s">
        <v>224</v>
      </c>
      <c r="S421" s="25">
        <f t="shared" ref="S421:X421" si="174">S377</f>
        <v>0</v>
      </c>
      <c r="T421" s="25">
        <f t="shared" si="174"/>
        <v>0</v>
      </c>
      <c r="U421" s="25">
        <f t="shared" si="174"/>
        <v>0</v>
      </c>
      <c r="V421" s="25">
        <f t="shared" si="174"/>
        <v>0</v>
      </c>
      <c r="W421" s="25">
        <f t="shared" si="174"/>
        <v>0</v>
      </c>
      <c r="X421" s="25">
        <f t="shared" si="174"/>
        <v>0</v>
      </c>
      <c r="Z421" t="s">
        <v>224</v>
      </c>
      <c r="AA421" s="25">
        <f t="shared" ref="AA421:AA423" si="175">S421-K421</f>
        <v>0</v>
      </c>
      <c r="AB421" s="25">
        <f t="shared" si="172"/>
        <v>0</v>
      </c>
      <c r="AC421" s="25">
        <f t="shared" si="172"/>
        <v>0</v>
      </c>
      <c r="AD421" s="25">
        <f t="shared" si="172"/>
        <v>0</v>
      </c>
      <c r="AE421" s="25">
        <f t="shared" si="172"/>
        <v>0</v>
      </c>
      <c r="AF421" s="25">
        <f t="shared" si="172"/>
        <v>0</v>
      </c>
    </row>
    <row r="422" spans="10:32" x14ac:dyDescent="0.35">
      <c r="J422" t="s">
        <v>225</v>
      </c>
      <c r="K422" s="25">
        <f t="shared" ref="K422:P422" si="176">K394</f>
        <v>0</v>
      </c>
      <c r="L422" s="25">
        <f t="shared" si="176"/>
        <v>0</v>
      </c>
      <c r="M422" s="25">
        <f t="shared" si="176"/>
        <v>0</v>
      </c>
      <c r="N422" s="25">
        <f t="shared" si="176"/>
        <v>0</v>
      </c>
      <c r="O422" s="25">
        <f t="shared" si="176"/>
        <v>0</v>
      </c>
      <c r="P422" s="25">
        <f t="shared" si="176"/>
        <v>0</v>
      </c>
      <c r="R422" t="s">
        <v>225</v>
      </c>
      <c r="S422" s="25">
        <f t="shared" ref="S422:X422" si="177">S394</f>
        <v>0</v>
      </c>
      <c r="T422" s="25">
        <f t="shared" si="177"/>
        <v>0</v>
      </c>
      <c r="U422" s="25">
        <f t="shared" si="177"/>
        <v>0</v>
      </c>
      <c r="V422" s="25">
        <f t="shared" si="177"/>
        <v>0</v>
      </c>
      <c r="W422" s="25">
        <f t="shared" si="177"/>
        <v>0</v>
      </c>
      <c r="X422" s="25">
        <f t="shared" si="177"/>
        <v>0</v>
      </c>
      <c r="Z422" t="s">
        <v>225</v>
      </c>
      <c r="AA422" s="25">
        <f t="shared" si="175"/>
        <v>0</v>
      </c>
      <c r="AB422" s="25">
        <f t="shared" si="172"/>
        <v>0</v>
      </c>
      <c r="AC422" s="25">
        <f t="shared" si="172"/>
        <v>0</v>
      </c>
      <c r="AD422" s="25">
        <f t="shared" si="172"/>
        <v>0</v>
      </c>
      <c r="AE422" s="25">
        <f t="shared" si="172"/>
        <v>0</v>
      </c>
      <c r="AF422" s="25">
        <f t="shared" si="172"/>
        <v>0</v>
      </c>
    </row>
    <row r="423" spans="10:32" x14ac:dyDescent="0.35">
      <c r="J423" t="s">
        <v>226</v>
      </c>
      <c r="K423" s="25">
        <f t="shared" ref="K423:P423" si="178">K400</f>
        <v>0</v>
      </c>
      <c r="L423" s="25">
        <f t="shared" si="178"/>
        <v>0</v>
      </c>
      <c r="M423" s="25">
        <f t="shared" si="178"/>
        <v>0</v>
      </c>
      <c r="N423" s="25">
        <f t="shared" si="178"/>
        <v>0</v>
      </c>
      <c r="O423" s="25">
        <f t="shared" si="178"/>
        <v>0</v>
      </c>
      <c r="P423" s="25">
        <f t="shared" si="178"/>
        <v>0</v>
      </c>
      <c r="R423" t="s">
        <v>226</v>
      </c>
      <c r="S423" s="25">
        <f t="shared" ref="S423:X423" si="179">S400</f>
        <v>0</v>
      </c>
      <c r="T423" s="25">
        <f t="shared" si="179"/>
        <v>0</v>
      </c>
      <c r="U423" s="25">
        <f t="shared" si="179"/>
        <v>0</v>
      </c>
      <c r="V423" s="25">
        <f t="shared" si="179"/>
        <v>0</v>
      </c>
      <c r="W423" s="25">
        <f t="shared" si="179"/>
        <v>0</v>
      </c>
      <c r="X423" s="25">
        <f t="shared" si="179"/>
        <v>0</v>
      </c>
      <c r="Z423" t="s">
        <v>226</v>
      </c>
      <c r="AA423" s="25">
        <f t="shared" si="175"/>
        <v>0</v>
      </c>
      <c r="AB423" s="25">
        <f t="shared" si="172"/>
        <v>0</v>
      </c>
      <c r="AC423" s="25">
        <f t="shared" si="172"/>
        <v>0</v>
      </c>
      <c r="AD423" s="25">
        <f t="shared" si="172"/>
        <v>0</v>
      </c>
      <c r="AE423" s="25">
        <f t="shared" si="172"/>
        <v>0</v>
      </c>
      <c r="AF423" s="25">
        <f t="shared" si="172"/>
        <v>0</v>
      </c>
    </row>
    <row r="424" spans="10:32" x14ac:dyDescent="0.35">
      <c r="J424" s="1" t="s">
        <v>74</v>
      </c>
      <c r="K424" s="99">
        <f>SUM(K420:K423)</f>
        <v>0</v>
      </c>
      <c r="L424" s="99">
        <f t="shared" ref="L424:P424" si="180">SUM(L420:L423)</f>
        <v>0</v>
      </c>
      <c r="M424" s="99">
        <f t="shared" si="180"/>
        <v>0</v>
      </c>
      <c r="N424" s="99">
        <f t="shared" si="180"/>
        <v>0</v>
      </c>
      <c r="O424" s="99">
        <f t="shared" si="180"/>
        <v>0</v>
      </c>
      <c r="P424" s="99">
        <f t="shared" si="180"/>
        <v>0</v>
      </c>
      <c r="Q424" s="1"/>
      <c r="R424" s="1" t="s">
        <v>74</v>
      </c>
      <c r="S424" s="99">
        <f>SUM(S420:S423)</f>
        <v>0</v>
      </c>
      <c r="T424" s="99">
        <f t="shared" ref="T424:W424" si="181">SUM(T420:T423)</f>
        <v>0</v>
      </c>
      <c r="U424" s="99">
        <f t="shared" si="181"/>
        <v>0</v>
      </c>
      <c r="V424" s="99">
        <f t="shared" si="181"/>
        <v>0</v>
      </c>
      <c r="W424" s="99">
        <f t="shared" si="181"/>
        <v>0</v>
      </c>
      <c r="X424" s="99">
        <f>SUM(X420:X423)</f>
        <v>0</v>
      </c>
      <c r="Y424" s="1"/>
      <c r="Z424" s="1" t="s">
        <v>74</v>
      </c>
      <c r="AA424" s="99">
        <f>SUM(AA420:AA423)</f>
        <v>0</v>
      </c>
      <c r="AB424" s="99">
        <f t="shared" ref="AB424:AF424" si="182">SUM(AB420:AB423)</f>
        <v>0</v>
      </c>
      <c r="AC424" s="99">
        <f t="shared" si="182"/>
        <v>0</v>
      </c>
      <c r="AD424" s="99">
        <f t="shared" si="182"/>
        <v>0</v>
      </c>
      <c r="AE424" s="99">
        <f t="shared" si="182"/>
        <v>0</v>
      </c>
      <c r="AF424" s="99">
        <f t="shared" si="182"/>
        <v>0</v>
      </c>
    </row>
  </sheetData>
  <sheetProtection algorithmName="SHA-512" hashValue="S9pKjuqzscTTehwj1vUJGut8ocZ5SLFrwJuCp2bclt4O8dSn0SUKzj7UhmK4S/XA1U6PMT5x4MkW7T3oJoNh3g==" saltValue="JShMTJMa4n1wIbykDrWeEA==" spinCount="100000" sheet="1" objects="1" scenarios="1" formatColumns="0" formatRows="0"/>
  <conditionalFormatting sqref="J2:AF163">
    <cfRule type="expression" dxfId="1" priority="2">
      <formula>IF(OR(Switch_Prev_Incidence="Incidence with bolus of prevalent patients",Switch_Prev_Incidence="Incidence"),TRUE)</formula>
    </cfRule>
  </conditionalFormatting>
  <conditionalFormatting sqref="J165:AF325">
    <cfRule type="expression" dxfId="0" priority="1">
      <formula>IF(Switch_Prev_Incidence="Prevalence",TRUE)</formula>
    </cfRule>
  </conditionalFormatting>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5238A-7C7C-4643-9D0C-7113DA4C3BD2}">
  <sheetPr codeName="Sheet12"/>
  <dimension ref="B1:L35"/>
  <sheetViews>
    <sheetView zoomScaleNormal="100" workbookViewId="0"/>
  </sheetViews>
  <sheetFormatPr defaultRowHeight="14.5" x14ac:dyDescent="0.35"/>
  <cols>
    <col min="2" max="2" width="40" bestFit="1" customWidth="1"/>
    <col min="3" max="3" width="14.453125" customWidth="1"/>
    <col min="7" max="7" width="27.26953125" customWidth="1"/>
  </cols>
  <sheetData>
    <row r="1" spans="2:12" x14ac:dyDescent="0.35">
      <c r="E1">
        <v>0</v>
      </c>
      <c r="G1" s="137" t="s">
        <v>118</v>
      </c>
    </row>
    <row r="2" spans="2:12" x14ac:dyDescent="0.35">
      <c r="B2" s="136" t="s">
        <v>84</v>
      </c>
      <c r="C2">
        <f>IF(Switch_Prev_Incidence="prevalence",1,0)</f>
        <v>0</v>
      </c>
      <c r="E2" s="136">
        <v>1</v>
      </c>
      <c r="G2" s="136" t="s">
        <v>42</v>
      </c>
      <c r="L2" s="136" t="s">
        <v>212</v>
      </c>
    </row>
    <row r="3" spans="2:12" x14ac:dyDescent="0.35">
      <c r="B3" s="136" t="s">
        <v>91</v>
      </c>
      <c r="E3" s="136">
        <v>2</v>
      </c>
      <c r="G3" s="136" t="s">
        <v>43</v>
      </c>
      <c r="L3" s="136" t="s">
        <v>213</v>
      </c>
    </row>
    <row r="4" spans="2:12" x14ac:dyDescent="0.35">
      <c r="B4" s="136" t="s">
        <v>277</v>
      </c>
      <c r="E4" s="136">
        <v>3</v>
      </c>
      <c r="G4" s="136" t="s">
        <v>44</v>
      </c>
      <c r="L4" s="136" t="s">
        <v>213</v>
      </c>
    </row>
    <row r="5" spans="2:12" x14ac:dyDescent="0.35">
      <c r="B5" s="136" t="s">
        <v>278</v>
      </c>
      <c r="E5" s="136">
        <v>4</v>
      </c>
      <c r="G5" s="136" t="s">
        <v>45</v>
      </c>
      <c r="L5" s="136" t="s">
        <v>213</v>
      </c>
    </row>
    <row r="6" spans="2:12" x14ac:dyDescent="0.35">
      <c r="E6" s="136">
        <v>5</v>
      </c>
      <c r="G6" s="136" t="s">
        <v>46</v>
      </c>
    </row>
    <row r="7" spans="2:12" x14ac:dyDescent="0.35">
      <c r="B7" s="136" t="s">
        <v>212</v>
      </c>
      <c r="E7" s="136">
        <v>6</v>
      </c>
      <c r="G7" s="136" t="s">
        <v>47</v>
      </c>
    </row>
    <row r="8" spans="2:12" x14ac:dyDescent="0.35">
      <c r="B8" s="136" t="s">
        <v>213</v>
      </c>
      <c r="E8" s="136">
        <v>7</v>
      </c>
      <c r="G8" s="136" t="s">
        <v>48</v>
      </c>
    </row>
    <row r="9" spans="2:12" x14ac:dyDescent="0.35">
      <c r="E9" s="136">
        <v>8</v>
      </c>
      <c r="G9" s="136" t="s">
        <v>49</v>
      </c>
    </row>
    <row r="10" spans="2:12" x14ac:dyDescent="0.35">
      <c r="B10" s="136" t="s">
        <v>279</v>
      </c>
      <c r="E10" s="136">
        <v>9</v>
      </c>
      <c r="G10" s="136" t="s">
        <v>50</v>
      </c>
    </row>
    <row r="11" spans="2:12" x14ac:dyDescent="0.35">
      <c r="B11" s="136" t="s">
        <v>280</v>
      </c>
      <c r="E11" s="136">
        <v>10</v>
      </c>
      <c r="G11" s="136" t="s">
        <v>51</v>
      </c>
    </row>
    <row r="13" spans="2:12" x14ac:dyDescent="0.35">
      <c r="B13" s="136" t="s">
        <v>281</v>
      </c>
    </row>
    <row r="14" spans="2:12" x14ac:dyDescent="0.35">
      <c r="B14" s="136" t="s">
        <v>282</v>
      </c>
    </row>
    <row r="16" spans="2:12" x14ac:dyDescent="0.35">
      <c r="B16" s="136" t="s">
        <v>283</v>
      </c>
    </row>
    <row r="17" spans="2:12" x14ac:dyDescent="0.35">
      <c r="B17" s="136" t="s">
        <v>167</v>
      </c>
    </row>
    <row r="18" spans="2:12" x14ac:dyDescent="0.35">
      <c r="B18" s="136" t="s">
        <v>284</v>
      </c>
    </row>
    <row r="19" spans="2:12" x14ac:dyDescent="0.35">
      <c r="B19" s="136" t="s">
        <v>285</v>
      </c>
    </row>
    <row r="20" spans="2:12" x14ac:dyDescent="0.35">
      <c r="B20" s="136" t="s">
        <v>286</v>
      </c>
    </row>
    <row r="23" spans="2:12" x14ac:dyDescent="0.35">
      <c r="B23" s="408" t="s">
        <v>287</v>
      </c>
      <c r="C23" s="409"/>
      <c r="D23" s="409"/>
      <c r="E23" s="409"/>
      <c r="F23" s="409"/>
      <c r="G23" s="409"/>
      <c r="H23" s="409"/>
      <c r="I23" s="409"/>
      <c r="J23" s="409"/>
      <c r="K23" s="409"/>
      <c r="L23" s="409"/>
    </row>
    <row r="24" spans="2:12" x14ac:dyDescent="0.35">
      <c r="B24" s="136" t="s">
        <v>118</v>
      </c>
      <c r="E24" s="136">
        <v>3</v>
      </c>
    </row>
    <row r="25" spans="2:12" x14ac:dyDescent="0.35">
      <c r="B25" s="136" t="s">
        <v>212</v>
      </c>
      <c r="E25" s="136">
        <v>4</v>
      </c>
    </row>
    <row r="26" spans="2:12" x14ac:dyDescent="0.35">
      <c r="B26" s="136" t="s">
        <v>212</v>
      </c>
      <c r="E26" s="136">
        <v>5</v>
      </c>
    </row>
    <row r="27" spans="2:12" x14ac:dyDescent="0.35">
      <c r="B27" s="136" t="s">
        <v>213</v>
      </c>
    </row>
    <row r="28" spans="2:12" x14ac:dyDescent="0.35">
      <c r="B28" s="136" t="s">
        <v>213</v>
      </c>
    </row>
    <row r="29" spans="2:12" x14ac:dyDescent="0.35">
      <c r="B29" t="s">
        <v>288</v>
      </c>
    </row>
    <row r="30" spans="2:12" x14ac:dyDescent="0.35">
      <c r="B30">
        <v>0</v>
      </c>
    </row>
    <row r="31" spans="2:12" x14ac:dyDescent="0.35">
      <c r="B31">
        <v>0</v>
      </c>
    </row>
    <row r="32" spans="2:12" x14ac:dyDescent="0.35">
      <c r="B32">
        <v>0</v>
      </c>
    </row>
    <row r="33" spans="2:11" x14ac:dyDescent="0.35">
      <c r="B33">
        <v>0</v>
      </c>
      <c r="C33">
        <v>0</v>
      </c>
      <c r="D33">
        <v>0</v>
      </c>
      <c r="E33">
        <v>0</v>
      </c>
      <c r="F33">
        <v>0</v>
      </c>
      <c r="G33">
        <v>0</v>
      </c>
      <c r="H33">
        <v>0</v>
      </c>
      <c r="I33">
        <v>0</v>
      </c>
      <c r="J33">
        <v>0</v>
      </c>
      <c r="K33">
        <v>0</v>
      </c>
    </row>
    <row r="34" spans="2:11" x14ac:dyDescent="0.35">
      <c r="B34">
        <v>0</v>
      </c>
      <c r="C34">
        <v>0</v>
      </c>
      <c r="D34">
        <v>0</v>
      </c>
      <c r="E34">
        <v>0</v>
      </c>
      <c r="F34">
        <v>0</v>
      </c>
      <c r="G34">
        <v>0</v>
      </c>
      <c r="H34">
        <v>0</v>
      </c>
      <c r="I34">
        <v>0</v>
      </c>
      <c r="J34">
        <v>0</v>
      </c>
      <c r="K34">
        <v>0</v>
      </c>
    </row>
    <row r="35" spans="2:11" x14ac:dyDescent="0.35">
      <c r="B35">
        <v>0</v>
      </c>
      <c r="C35">
        <v>0</v>
      </c>
      <c r="D35">
        <v>0</v>
      </c>
      <c r="E35">
        <v>0</v>
      </c>
      <c r="F35">
        <v>0</v>
      </c>
      <c r="G35">
        <v>0</v>
      </c>
      <c r="H35">
        <v>0</v>
      </c>
      <c r="I35">
        <v>0</v>
      </c>
      <c r="J35">
        <v>0</v>
      </c>
      <c r="K35">
        <v>0</v>
      </c>
    </row>
  </sheetData>
  <sheetProtection algorithmName="SHA-512" hashValue="2EK5SgAqd0xAVp7FTJvobec1WMWOp4fmQyr7wk7e0r8io3/l8ILwEXCCfwUEi7XTxt0s60fuWFjI/yXc/6gpPw==" saltValue="hcBpL3wIE1WDpUdbd1fcrQ==" spinCount="100000" sheet="1" objects="1" scenarios="1" formatColumns="0" formatRows="0"/>
  <mergeCells count="1">
    <mergeCell ref="B23:L23"/>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ED0D9-E653-4DE8-B0D5-D4BC275FFD6A}">
  <sheetPr codeName="Sheet9"/>
  <dimension ref="A1:S37"/>
  <sheetViews>
    <sheetView zoomScaleNormal="100" workbookViewId="0">
      <selection activeCell="B7" sqref="B7"/>
    </sheetView>
  </sheetViews>
  <sheetFormatPr defaultRowHeight="14.5" x14ac:dyDescent="0.35"/>
  <cols>
    <col min="1" max="1" width="22.54296875" bestFit="1" customWidth="1"/>
    <col min="2" max="2" width="26" bestFit="1" customWidth="1"/>
    <col min="3" max="3" width="8.81640625" bestFit="1" customWidth="1"/>
    <col min="4" max="4" width="11" bestFit="1" customWidth="1"/>
    <col min="5" max="5" width="9.54296875" bestFit="1" customWidth="1"/>
    <col min="6" max="6" width="11.1796875" bestFit="1" customWidth="1"/>
    <col min="7" max="7" width="10.1796875" bestFit="1" customWidth="1"/>
    <col min="8" max="8" width="13.1796875" bestFit="1" customWidth="1"/>
    <col min="9" max="10" width="10.1796875" bestFit="1" customWidth="1"/>
    <col min="11" max="11" width="8.81640625" customWidth="1"/>
    <col min="19" max="19" width="14.26953125" bestFit="1" customWidth="1"/>
  </cols>
  <sheetData>
    <row r="1" spans="1:13" ht="43.5" x14ac:dyDescent="0.35">
      <c r="A1" t="s">
        <v>40</v>
      </c>
      <c r="B1" t="s">
        <v>42</v>
      </c>
      <c r="C1" s="4" t="s">
        <v>43</v>
      </c>
      <c r="D1" s="4" t="s">
        <v>44</v>
      </c>
      <c r="E1" s="4" t="s">
        <v>45</v>
      </c>
      <c r="F1" s="4" t="s">
        <v>46</v>
      </c>
      <c r="G1" s="4" t="s">
        <v>47</v>
      </c>
      <c r="H1" s="4" t="s">
        <v>48</v>
      </c>
      <c r="I1" s="4" t="s">
        <v>49</v>
      </c>
      <c r="J1" s="4" t="s">
        <v>50</v>
      </c>
      <c r="K1" s="4" t="s">
        <v>51</v>
      </c>
      <c r="M1" s="4"/>
    </row>
    <row r="2" spans="1:13" x14ac:dyDescent="0.35">
      <c r="A2" t="s">
        <v>289</v>
      </c>
      <c r="B2" s="7">
        <f>INDEX('NIHB and pop calcs, sequential'!$A$50:$AH$53,4,MATCH('Data store'!B$1,'NIHB and pop calcs, sequential'!$A$50:$AH$50,0))</f>
        <v>538605</v>
      </c>
      <c r="C2" s="7">
        <f>INDEX('NIHB and pop calcs, sequential'!$A$50:$AH$53,4,MATCH('Data store'!C$1,'NIHB and pop calcs, sequential'!$A$50:$AH$50,0))</f>
        <v>173787</v>
      </c>
      <c r="D2" s="7">
        <f>INDEX('NIHB and pop calcs, sequential'!$A$50:$AH$53,4,MATCH('Data store'!D$1,'NIHB and pop calcs, sequential'!$A$50:$AH$50,0))</f>
        <v>1058694</v>
      </c>
      <c r="E2" s="7">
        <f>INDEX('NIHB and pop calcs, sequential'!$A$50:$AH$53,4,MATCH('Data store'!E$1,'NIHB and pop calcs, sequential'!$A$50:$AH$50,0))</f>
        <v>834691</v>
      </c>
      <c r="F2" s="7">
        <f>INDEX('NIHB and pop calcs, sequential'!$A$50:$AH$53,4,MATCH('Data store'!F$1,'NIHB and pop calcs, sequential'!$A$50:$AH$50,0))</f>
        <v>15608369</v>
      </c>
      <c r="G2" s="7">
        <f>INDEX('NIHB and pop calcs, sequential'!$A$50:$AH$53,4,MATCH('Data store'!G$1,'NIHB and pop calcs, sequential'!$A$50:$AH$50,0))</f>
        <v>1454902</v>
      </c>
      <c r="H2" s="7">
        <f>INDEX('NIHB and pop calcs, sequential'!$A$50:$AH$53,4,MATCH('Data store'!H$1,'NIHB and pop calcs, sequential'!$A$50:$AH$50,0))</f>
        <v>1209107</v>
      </c>
      <c r="I2" s="7">
        <f>INDEX('NIHB and pop calcs, sequential'!$A$50:$AH$53,4,MATCH('Data store'!I$1,'NIHB and pop calcs, sequential'!$A$50:$AH$50,0))</f>
        <v>4695290</v>
      </c>
      <c r="J2" s="7">
        <f>INDEX('NIHB and pop calcs, sequential'!$A$50:$AH$53,4,MATCH('Data store'!J$1,'NIHB and pop calcs, sequential'!$A$50:$AH$50,0))</f>
        <v>5519013</v>
      </c>
      <c r="K2" s="360" t="s">
        <v>290</v>
      </c>
    </row>
    <row r="3" spans="1:13" x14ac:dyDescent="0.35">
      <c r="A3" t="s">
        <v>280</v>
      </c>
      <c r="B3" s="7">
        <f>INDEX(Range_Table1_NonOncPopSize,4,MATCH('Data store'!B$1,'NIHB and pop calcs, sequential'!$A$92:$AT$92,0))</f>
        <v>524221.1968790883</v>
      </c>
      <c r="C3" s="7">
        <f>INDEX(Range_Table1_NonOncPopSize,4,MATCH('Data store'!C$1,'NIHB and pop calcs, sequential'!$A$92:$AT$92,0))</f>
        <v>169145.90310529259</v>
      </c>
      <c r="D3" s="7">
        <f>INDEX(Range_Table1_NonOncPopSize,4,MATCH('Data store'!D$1,'NIHB and pop calcs, sequential'!$A$92:$AT$92,0))</f>
        <v>1030420.8757971231</v>
      </c>
      <c r="E3" s="7">
        <f>INDEX(Range_Table1_NonOncPopSize,4,MATCH('Data store'!E$1,'NIHB and pop calcs, sequential'!$A$92:$AT$92,0))</f>
        <v>812400.02421849605</v>
      </c>
      <c r="F3" s="7">
        <f>INDEX(Range_Table1_NonOncPopSize,4,MATCH('Data store'!F$1,'NIHB and pop calcs, sequential'!$A$92:$AT$92,0))</f>
        <v>15482499</v>
      </c>
      <c r="G3" s="7">
        <f>INDEX(Range_Table1_NonOncPopSize,4,MATCH('Data store'!G$1,'NIHB and pop calcs, sequential'!$A$92:$AT$92,0))</f>
        <v>1289047</v>
      </c>
      <c r="H3" s="7">
        <f>INDEX(Range_Table1_NonOncPopSize,4,MATCH('Data store'!H$1,'NIHB and pop calcs, sequential'!$A$92:$AT$92,0))</f>
        <v>1043760</v>
      </c>
      <c r="I3" s="7">
        <f>INDEX(Range_Table1_NonOncPopSize,4,MATCH('Data store'!I$1,'NIHB and pop calcs, sequential'!$A$92:$AT$92,0))</f>
        <v>4563494</v>
      </c>
      <c r="J3" s="7">
        <f>INDEX(Range_Table1_NonOncPopSize,4,MATCH('Data store'!J$1,'NIHB and pop calcs, sequential'!$A$92:$AT$92,0))</f>
        <v>5501116</v>
      </c>
      <c r="K3" s="7">
        <f>INDEX(Range_Table1_NonOncPopSize,4,MATCH('Data store'!K$1,'NIHB and pop calcs, sequential'!$A$92:$AT$92,0))</f>
        <v>833142</v>
      </c>
    </row>
    <row r="4" spans="1:13" x14ac:dyDescent="0.35">
      <c r="A4" t="s">
        <v>291</v>
      </c>
      <c r="B4" s="7">
        <f>INDEX(Range_Table3_OncologyTakeHome,4,MATCH('Data store'!B$1,'NIHB and pop calcs, sequential'!$A$134:$AT$134,0))</f>
        <v>524221.1968790883</v>
      </c>
      <c r="C4" s="7">
        <f>INDEX(Range_Table3_OncologyTakeHome,4,MATCH('Data store'!C$1,'NIHB and pop calcs, sequential'!$A$134:$AT$134,0))</f>
        <v>169145.90310529259</v>
      </c>
      <c r="D4" s="7">
        <f>INDEX(Range_Table3_OncologyTakeHome,4,MATCH('Data store'!D$1,'NIHB and pop calcs, sequential'!$A$134:$AT$134,0))</f>
        <v>1030420.8757971231</v>
      </c>
      <c r="E4" s="7">
        <f>INDEX(Range_Table3_OncologyTakeHome,4,MATCH('Data store'!E$1,'NIHB and pop calcs, sequential'!$A$134:$AT$134,0))</f>
        <v>812400.02421849605</v>
      </c>
      <c r="F4" s="7">
        <f>INDEX(Range_Table3_OncologyTakeHome,4,MATCH('Data store'!F$1,'NIHB and pop calcs, sequential'!$A$134:$AT$134,0))</f>
        <v>15482531</v>
      </c>
      <c r="G4" s="7">
        <f>INDEX(Range_Table3_OncologyTakeHome,4,MATCH('Data store'!G$1,'NIHB and pop calcs, sequential'!$A$134:$AT$134,0))</f>
        <v>1289047</v>
      </c>
      <c r="H4" s="7">
        <f>INDEX(Range_Table3_OncologyTakeHome,4,MATCH('Data store'!H$1,'NIHB and pop calcs, sequential'!$A$134:$AT$134,0))</f>
        <v>1209107</v>
      </c>
      <c r="I4" s="7">
        <f>INDEX(Range_Table3_OncologyTakeHome,4,MATCH('Data store'!I$1,'NIHB and pop calcs, sequential'!$A$134:$AT$134,0))</f>
        <v>4695290</v>
      </c>
      <c r="J4" s="7">
        <f>INDEX(Range_Table3_OncologyTakeHome,4,MATCH('Data store'!J$1,'NIHB and pop calcs, sequential'!$A$134:$AT$134,0))</f>
        <v>5501116</v>
      </c>
      <c r="K4" s="7">
        <f>INDEX(Range_Table3_OncologyTakeHome,4,MATCH('Data store'!K$1,'NIHB and pop calcs, sequential'!$A$134:$AT$134,0))</f>
        <v>535916</v>
      </c>
    </row>
    <row r="5" spans="1:13" x14ac:dyDescent="0.35">
      <c r="A5" t="s">
        <v>292</v>
      </c>
      <c r="B5" s="7">
        <f>INDEX(Range_Table2_OncIVPopSize,4,MATCH('Data store'!B$1,'NIHB and pop calcs, sequential'!$A$113:$AT$113,0))</f>
        <v>538605</v>
      </c>
      <c r="C5" s="7">
        <f>INDEX(Range_Table2_OncIVPopSize,4,MATCH('Data store'!C$1,'NIHB and pop calcs, sequential'!$A$113:$AT$113,0))</f>
        <v>173787</v>
      </c>
      <c r="D5" s="7">
        <f>INDEX(Range_Table2_OncIVPopSize,4,MATCH('Data store'!D$1,'NIHB and pop calcs, sequential'!$A$113:$AT$113,0))</f>
        <v>1058694</v>
      </c>
      <c r="E5" s="7">
        <f>INDEX(Range_Table2_OncIVPopSize,4,MATCH('Data store'!E$1,'NIHB and pop calcs, sequential'!$A$113:$AT$113,0))</f>
        <v>834691</v>
      </c>
      <c r="F5" s="7">
        <f>INDEX(Range_Table2_OncIVPopSize,4,MATCH('Data store'!F$1,'NIHB and pop calcs, sequential'!$A$113:$AT$113,0))</f>
        <v>15608369</v>
      </c>
      <c r="G5" s="7">
        <f>INDEX(Range_Table2_OncIVPopSize,4,MATCH('Data store'!G$1,'NIHB and pop calcs, sequential'!$A$113:$AT$113,0))</f>
        <v>1454902</v>
      </c>
      <c r="H5" s="7">
        <f>INDEX(Range_Table2_OncIVPopSize,4,MATCH('Data store'!H$1,'NIHB and pop calcs, sequential'!$A$113:$AT$113,0))</f>
        <v>1209107</v>
      </c>
      <c r="I5" s="7">
        <f>INDEX(Range_Table2_OncIVPopSize,4,MATCH('Data store'!I$1,'NIHB and pop calcs, sequential'!$A$113:$AT$113,0))</f>
        <v>4695290</v>
      </c>
      <c r="J5" s="7">
        <f>INDEX(Range_Table2_OncIVPopSize,4,MATCH('Data store'!J$1,'NIHB and pop calcs, sequential'!$A$113:$AT$113,0))</f>
        <v>5519013</v>
      </c>
      <c r="K5" s="7">
        <f>INDEX(Range_Table2_OncIVPopSize,4,MATCH('Data store'!K$1,'NIHB and pop calcs, sequential'!$A$113:$AT$113,0))</f>
        <v>0</v>
      </c>
    </row>
    <row r="6" spans="1:13" x14ac:dyDescent="0.35">
      <c r="A6" t="s">
        <v>54</v>
      </c>
      <c r="B6" s="220">
        <f>INDEX(Range_GrowthRates,MATCH(B$1,'Growth Rate'!$P$11:$P$24,0),2)</f>
        <v>5.1098133867071294E-3</v>
      </c>
      <c r="C6" s="220">
        <f>INDEX(Range_GrowthRates,MATCH(C$1,'Growth Rate'!$P$11:$P$24,0),2)</f>
        <v>2.6926114824698533E-2</v>
      </c>
      <c r="D6" s="220">
        <f>INDEX(Range_GrowthRates,MATCH(D$1,'Growth Rate'!$P$11:$P$24,0),2)</f>
        <v>2.0141349228706029E-2</v>
      </c>
      <c r="E6" s="220">
        <f>INDEX(Range_GrowthRates,MATCH(E$1,'Growth Rate'!$P$11:$P$24,0),2)</f>
        <v>1.7578632388061788E-2</v>
      </c>
      <c r="F6" s="220">
        <f>INDEX(Range_GrowthRates,MATCH(F$1,'Growth Rate'!$P$11:$P$24,0),2)</f>
        <v>1.6962343260415125E-2</v>
      </c>
      <c r="G6" s="220">
        <f>INDEX(Range_GrowthRates,MATCH(G$1,'Growth Rate'!$P$11:$P$24,0),2)</f>
        <v>1.4877356678884457E-2</v>
      </c>
      <c r="H6" s="220">
        <f>INDEX(Range_GrowthRates,MATCH(H$1,'Growth Rate'!$P$11:$P$24,0),2)</f>
        <v>9.3638254685812772E-3</v>
      </c>
      <c r="I6" s="220">
        <f>INDEX(Range_GrowthRates,MATCH(I$1,'Growth Rate'!$P$11:$P$24,0),2)</f>
        <v>1.852871994125127E-2</v>
      </c>
      <c r="J6" s="220">
        <f>INDEX(Range_GrowthRates,MATCH(J$1,'Growth Rate'!$P$11:$P$24,0),2)</f>
        <v>1.8982951176169771E-2</v>
      </c>
      <c r="K6" s="36">
        <v>2.1999999999999999E-2</v>
      </c>
      <c r="L6" t="s">
        <v>293</v>
      </c>
    </row>
    <row r="7" spans="1:13" x14ac:dyDescent="0.35">
      <c r="A7" t="s">
        <v>294</v>
      </c>
      <c r="B7" s="219">
        <f>'Inputs-Market Size'!H21/'Inputs-Market Size'!$F$21</f>
        <v>1.6775510437279689E-2</v>
      </c>
      <c r="C7" s="219">
        <f>'Inputs-Market Size'!I21/'Inputs-Market Size'!$F$21</f>
        <v>5.4128083333120289E-3</v>
      </c>
      <c r="D7" s="219">
        <f>'Inputs-Market Size'!J21/'Inputs-Market Size'!$F$21</f>
        <v>3.2974317443925295E-2</v>
      </c>
      <c r="E7" s="219">
        <f>'Inputs-Market Size'!K21/'Inputs-Market Size'!$F$21</f>
        <v>2.5997470469831176E-2</v>
      </c>
      <c r="F7" s="219">
        <f>'Inputs-Market Size'!L21/'Inputs-Market Size'!$F$21</f>
        <v>0.49545375488872595</v>
      </c>
      <c r="G7" s="219">
        <f>'Inputs-Market Size'!M21/'Inputs-Market Size'!$F$21</f>
        <v>4.1250566614595995E-2</v>
      </c>
      <c r="H7" s="219">
        <f>'Inputs-Market Size'!N21/'Inputs-Market Size'!$F$21</f>
        <v>3.8692420716757665E-2</v>
      </c>
      <c r="I7" s="219">
        <f>'Inputs-Market Size'!O21/'Inputs-Market Size'!$F$21</f>
        <v>0.15025315052115742</v>
      </c>
      <c r="J7" s="219">
        <f>'Inputs-Market Size'!P21/'Inputs-Market Size'!$F$21</f>
        <v>0.17604024679675748</v>
      </c>
      <c r="K7" s="219">
        <f>'Inputs-Market Size'!Q21/'Inputs-Market Size'!$F$21</f>
        <v>1.7149753777657314E-2</v>
      </c>
    </row>
    <row r="15" spans="1:13" x14ac:dyDescent="0.35">
      <c r="B15" s="4"/>
      <c r="C15" s="4"/>
      <c r="D15" s="4"/>
      <c r="E15" s="4"/>
      <c r="F15" s="4"/>
      <c r="G15" s="4"/>
      <c r="H15" s="4"/>
      <c r="I15" s="4"/>
      <c r="J15" s="4"/>
      <c r="K15" s="4"/>
    </row>
    <row r="18" spans="1:19" ht="43.5" x14ac:dyDescent="0.35">
      <c r="B18" s="4" t="s">
        <v>42</v>
      </c>
      <c r="C18" s="4" t="s">
        <v>43</v>
      </c>
      <c r="D18" s="4" t="s">
        <v>44</v>
      </c>
      <c r="E18" s="4" t="s">
        <v>45</v>
      </c>
      <c r="F18" s="4" t="s">
        <v>46</v>
      </c>
      <c r="G18" s="4" t="s">
        <v>47</v>
      </c>
      <c r="H18" s="4" t="s">
        <v>48</v>
      </c>
      <c r="I18" s="4" t="s">
        <v>49</v>
      </c>
      <c r="J18" s="4" t="s">
        <v>50</v>
      </c>
      <c r="K18" s="4" t="s">
        <v>51</v>
      </c>
    </row>
    <row r="19" spans="1:19" x14ac:dyDescent="0.35">
      <c r="A19" t="s">
        <v>295</v>
      </c>
      <c r="B19">
        <v>1</v>
      </c>
      <c r="C19">
        <v>2</v>
      </c>
      <c r="D19">
        <v>3</v>
      </c>
      <c r="E19">
        <v>4</v>
      </c>
      <c r="F19">
        <v>5</v>
      </c>
      <c r="G19">
        <v>6</v>
      </c>
      <c r="H19">
        <v>7</v>
      </c>
      <c r="I19">
        <v>8</v>
      </c>
      <c r="J19">
        <v>9</v>
      </c>
      <c r="K19">
        <v>10</v>
      </c>
    </row>
    <row r="24" spans="1:19" x14ac:dyDescent="0.35">
      <c r="S24" s="16"/>
    </row>
    <row r="25" spans="1:19" x14ac:dyDescent="0.35">
      <c r="S25" s="16"/>
    </row>
    <row r="26" spans="1:19" x14ac:dyDescent="0.35">
      <c r="S26" s="16"/>
    </row>
    <row r="27" spans="1:19" x14ac:dyDescent="0.35">
      <c r="S27" s="16"/>
    </row>
    <row r="28" spans="1:19" x14ac:dyDescent="0.35">
      <c r="S28" s="6"/>
    </row>
    <row r="29" spans="1:19" x14ac:dyDescent="0.35">
      <c r="S29" s="16"/>
    </row>
    <row r="30" spans="1:19" x14ac:dyDescent="0.35">
      <c r="S30" s="16"/>
    </row>
    <row r="31" spans="1:19" x14ac:dyDescent="0.35">
      <c r="S31" s="16"/>
    </row>
    <row r="32" spans="1:19" x14ac:dyDescent="0.35">
      <c r="S32" s="16"/>
    </row>
    <row r="33" spans="19:19" x14ac:dyDescent="0.35">
      <c r="S33" s="16"/>
    </row>
    <row r="34" spans="19:19" x14ac:dyDescent="0.35">
      <c r="S34" s="6"/>
    </row>
    <row r="35" spans="19:19" x14ac:dyDescent="0.35">
      <c r="S35" s="6"/>
    </row>
    <row r="36" spans="19:19" x14ac:dyDescent="0.35">
      <c r="S36" s="6"/>
    </row>
    <row r="37" spans="19:19" x14ac:dyDescent="0.35">
      <c r="S37" s="28"/>
    </row>
  </sheetData>
  <sheetProtection algorithmName="SHA-512" hashValue="fT71ke4kRjn2A+EkvdnP8jxKd9unauTN0PH8pnK1UCin8mCniF0v3dPGjUA27TePZI3wLoDS6Fs5jeK+vyrEfA==" saltValue="ktFdppveI3vfaYFInuLynQ==" spinCount="100000" sheet="1" objects="1" scenarios="1" formatColumns="0" formatRows="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DFC73-4007-4587-A9E5-1903F657D442}">
  <sheetPr codeName="Sheet26"/>
  <dimension ref="A1:BB74"/>
  <sheetViews>
    <sheetView zoomScaleNormal="100" workbookViewId="0"/>
  </sheetViews>
  <sheetFormatPr defaultRowHeight="14.5" x14ac:dyDescent="0.35"/>
  <cols>
    <col min="2" max="2" width="10.453125" bestFit="1" customWidth="1"/>
    <col min="5" max="5" width="13.26953125" bestFit="1" customWidth="1"/>
    <col min="6" max="7" width="11.54296875" bestFit="1" customWidth="1"/>
    <col min="8" max="8" width="13.26953125" bestFit="1" customWidth="1"/>
    <col min="9" max="9" width="11.54296875" bestFit="1" customWidth="1"/>
    <col min="10" max="10" width="13.26953125" bestFit="1" customWidth="1"/>
    <col min="13" max="13" width="8.7265625" customWidth="1"/>
  </cols>
  <sheetData>
    <row r="1" spans="1:38" x14ac:dyDescent="0.35">
      <c r="A1" s="1" t="s">
        <v>296</v>
      </c>
    </row>
    <row r="2" spans="1:38" x14ac:dyDescent="0.35">
      <c r="A2" s="1"/>
    </row>
    <row r="3" spans="1:38" x14ac:dyDescent="0.35">
      <c r="C3" s="411" t="s">
        <v>297</v>
      </c>
      <c r="D3" s="412"/>
      <c r="E3" s="413"/>
      <c r="F3" s="411" t="s">
        <v>298</v>
      </c>
      <c r="G3" s="412"/>
      <c r="H3" s="413"/>
      <c r="I3" s="10"/>
      <c r="J3" s="11" t="s">
        <v>299</v>
      </c>
      <c r="K3" s="12"/>
      <c r="L3" s="10"/>
      <c r="M3" s="11" t="s">
        <v>300</v>
      </c>
      <c r="N3" s="12"/>
      <c r="O3" s="10"/>
      <c r="P3" s="11" t="s">
        <v>301</v>
      </c>
      <c r="Q3" s="12"/>
      <c r="R3" s="10"/>
      <c r="S3" s="11" t="s">
        <v>302</v>
      </c>
      <c r="T3" s="12"/>
      <c r="U3" s="10"/>
      <c r="V3" s="11" t="s">
        <v>303</v>
      </c>
      <c r="W3" s="12"/>
      <c r="X3" s="10"/>
      <c r="Y3" s="11" t="s">
        <v>304</v>
      </c>
      <c r="Z3" s="12"/>
      <c r="AA3" s="10"/>
      <c r="AB3" s="11" t="s">
        <v>305</v>
      </c>
      <c r="AC3" s="12"/>
      <c r="AD3" s="10"/>
      <c r="AE3" s="11" t="s">
        <v>306</v>
      </c>
      <c r="AF3" s="12"/>
      <c r="AG3" s="411" t="s">
        <v>307</v>
      </c>
      <c r="AH3" s="412"/>
      <c r="AI3" s="413"/>
      <c r="AJ3" s="411" t="s">
        <v>308</v>
      </c>
      <c r="AK3" s="412"/>
      <c r="AL3" s="413"/>
    </row>
    <row r="4" spans="1:38" x14ac:dyDescent="0.35">
      <c r="A4" s="414"/>
      <c r="B4" s="414"/>
      <c r="C4" s="184" t="s">
        <v>74</v>
      </c>
      <c r="D4" s="167" t="s">
        <v>309</v>
      </c>
      <c r="E4" s="185" t="s">
        <v>310</v>
      </c>
      <c r="F4" s="18" t="s">
        <v>74</v>
      </c>
      <c r="G4" t="s">
        <v>309</v>
      </c>
      <c r="H4" s="19" t="s">
        <v>310</v>
      </c>
      <c r="I4" s="184" t="s">
        <v>74</v>
      </c>
      <c r="J4" s="167" t="s">
        <v>309</v>
      </c>
      <c r="K4" s="186" t="s">
        <v>310</v>
      </c>
      <c r="L4" s="184" t="s">
        <v>74</v>
      </c>
      <c r="M4" s="167" t="s">
        <v>309</v>
      </c>
      <c r="N4" s="185" t="s">
        <v>310</v>
      </c>
      <c r="O4" s="18" t="s">
        <v>74</v>
      </c>
      <c r="P4" t="s">
        <v>309</v>
      </c>
      <c r="Q4" s="19" t="s">
        <v>310</v>
      </c>
      <c r="R4" s="184" t="s">
        <v>74</v>
      </c>
      <c r="S4" s="167" t="s">
        <v>309</v>
      </c>
      <c r="T4" s="185" t="s">
        <v>310</v>
      </c>
      <c r="U4" s="184" t="s">
        <v>74</v>
      </c>
      <c r="V4" s="167" t="s">
        <v>309</v>
      </c>
      <c r="W4" s="185" t="s">
        <v>310</v>
      </c>
      <c r="X4" s="184" t="s">
        <v>74</v>
      </c>
      <c r="Y4" s="167" t="s">
        <v>309</v>
      </c>
      <c r="Z4" s="185" t="s">
        <v>310</v>
      </c>
      <c r="AA4" s="184" t="s">
        <v>74</v>
      </c>
      <c r="AB4" s="167" t="s">
        <v>309</v>
      </c>
      <c r="AC4" s="185" t="s">
        <v>310</v>
      </c>
      <c r="AD4" s="184" t="s">
        <v>74</v>
      </c>
      <c r="AE4" s="187" t="s">
        <v>309</v>
      </c>
      <c r="AF4" s="185" t="s">
        <v>310</v>
      </c>
      <c r="AG4" s="184" t="s">
        <v>74</v>
      </c>
      <c r="AH4" s="167" t="s">
        <v>309</v>
      </c>
      <c r="AI4" s="185" t="s">
        <v>310</v>
      </c>
      <c r="AJ4" s="184" t="s">
        <v>74</v>
      </c>
      <c r="AK4" s="167" t="s">
        <v>309</v>
      </c>
      <c r="AL4" s="185" t="s">
        <v>310</v>
      </c>
    </row>
    <row r="5" spans="1:38" ht="15" customHeight="1" x14ac:dyDescent="0.35">
      <c r="A5" s="415" t="s">
        <v>311</v>
      </c>
      <c r="B5" s="188" t="s">
        <v>312</v>
      </c>
      <c r="C5" s="189">
        <v>2218</v>
      </c>
      <c r="D5" s="190">
        <v>1184</v>
      </c>
      <c r="E5" s="191">
        <v>1034</v>
      </c>
      <c r="F5" s="13">
        <v>2237</v>
      </c>
      <c r="G5" s="6">
        <v>1178</v>
      </c>
      <c r="H5" s="14">
        <v>1059</v>
      </c>
      <c r="I5" s="189">
        <v>5611</v>
      </c>
      <c r="J5" s="190">
        <v>2905</v>
      </c>
      <c r="K5" s="192">
        <v>2706</v>
      </c>
      <c r="L5" s="189">
        <v>5654</v>
      </c>
      <c r="M5" s="190">
        <v>2923</v>
      </c>
      <c r="N5" s="191">
        <v>2731</v>
      </c>
      <c r="O5" s="13">
        <v>6974</v>
      </c>
      <c r="P5" s="6">
        <v>3591</v>
      </c>
      <c r="Q5" s="14">
        <v>3383</v>
      </c>
      <c r="R5" s="189">
        <v>5551</v>
      </c>
      <c r="S5" s="190">
        <v>2858</v>
      </c>
      <c r="T5" s="191">
        <v>2693</v>
      </c>
      <c r="U5" s="193">
        <v>226</v>
      </c>
      <c r="V5" s="194">
        <v>115</v>
      </c>
      <c r="W5" s="195">
        <v>111</v>
      </c>
      <c r="X5" s="193">
        <v>190</v>
      </c>
      <c r="Y5" s="194">
        <v>90</v>
      </c>
      <c r="Z5" s="195">
        <v>100</v>
      </c>
      <c r="AA5" s="193">
        <v>822</v>
      </c>
      <c r="AB5" s="194">
        <v>451</v>
      </c>
      <c r="AC5" s="195">
        <v>371</v>
      </c>
      <c r="AD5" s="189">
        <v>3151</v>
      </c>
      <c r="AE5" s="196">
        <v>1592</v>
      </c>
      <c r="AF5" s="191">
        <v>1559</v>
      </c>
      <c r="AG5" s="189">
        <v>32634</v>
      </c>
      <c r="AH5" s="190">
        <v>16887</v>
      </c>
      <c r="AI5" s="191">
        <v>15747</v>
      </c>
      <c r="AJ5" s="13">
        <f t="shared" ref="AJ5:AL19" si="0">SUM(C5,F5,I5,L5,O5,R5,U5,X5,AA5,AD5)</f>
        <v>32634</v>
      </c>
      <c r="AK5" s="6">
        <f t="shared" si="0"/>
        <v>16887</v>
      </c>
      <c r="AL5" s="14">
        <f t="shared" si="0"/>
        <v>15747</v>
      </c>
    </row>
    <row r="6" spans="1:38" x14ac:dyDescent="0.35">
      <c r="A6" s="415"/>
      <c r="B6" s="188" t="s">
        <v>313</v>
      </c>
      <c r="C6" s="189">
        <v>3873</v>
      </c>
      <c r="D6" s="190">
        <v>1953</v>
      </c>
      <c r="E6" s="191">
        <v>1920</v>
      </c>
      <c r="F6" s="13">
        <v>5101</v>
      </c>
      <c r="G6" s="6">
        <v>2651</v>
      </c>
      <c r="H6" s="14">
        <v>2450</v>
      </c>
      <c r="I6" s="189">
        <v>12897</v>
      </c>
      <c r="J6" s="190">
        <v>6618</v>
      </c>
      <c r="K6" s="192">
        <v>6279</v>
      </c>
      <c r="L6" s="189">
        <v>15014</v>
      </c>
      <c r="M6" s="190">
        <v>7708</v>
      </c>
      <c r="N6" s="191">
        <v>7306</v>
      </c>
      <c r="O6" s="13">
        <v>14146</v>
      </c>
      <c r="P6" s="6">
        <v>7154</v>
      </c>
      <c r="Q6" s="14">
        <v>6992</v>
      </c>
      <c r="R6" s="189">
        <v>11415</v>
      </c>
      <c r="S6" s="190">
        <v>5831</v>
      </c>
      <c r="T6" s="191">
        <v>5584</v>
      </c>
      <c r="U6" s="193">
        <v>574</v>
      </c>
      <c r="V6" s="194">
        <v>291</v>
      </c>
      <c r="W6" s="195">
        <v>283</v>
      </c>
      <c r="X6" s="193">
        <v>408</v>
      </c>
      <c r="Y6" s="194">
        <v>206</v>
      </c>
      <c r="Z6" s="195">
        <v>202</v>
      </c>
      <c r="AA6" s="189">
        <v>1705</v>
      </c>
      <c r="AB6" s="194">
        <v>863</v>
      </c>
      <c r="AC6" s="195">
        <v>842</v>
      </c>
      <c r="AD6" s="189">
        <v>4220</v>
      </c>
      <c r="AE6" s="196">
        <v>2161</v>
      </c>
      <c r="AF6" s="191">
        <v>2059</v>
      </c>
      <c r="AG6" s="189">
        <v>69353</v>
      </c>
      <c r="AH6" s="190">
        <v>35436</v>
      </c>
      <c r="AI6" s="191">
        <v>33917</v>
      </c>
      <c r="AJ6" s="13">
        <f t="shared" si="0"/>
        <v>69353</v>
      </c>
      <c r="AK6" s="6">
        <f t="shared" si="0"/>
        <v>35436</v>
      </c>
      <c r="AL6" s="14">
        <f t="shared" si="0"/>
        <v>33917</v>
      </c>
    </row>
    <row r="7" spans="1:38" x14ac:dyDescent="0.35">
      <c r="A7" s="415"/>
      <c r="B7" s="188" t="s">
        <v>314</v>
      </c>
      <c r="C7" s="189">
        <v>5047</v>
      </c>
      <c r="D7" s="190">
        <v>2522</v>
      </c>
      <c r="E7" s="191">
        <v>2525</v>
      </c>
      <c r="F7" s="13">
        <v>6051</v>
      </c>
      <c r="G7" s="6">
        <v>3091</v>
      </c>
      <c r="H7" s="14">
        <v>2960</v>
      </c>
      <c r="I7" s="189">
        <v>16490</v>
      </c>
      <c r="J7" s="190">
        <v>8349</v>
      </c>
      <c r="K7" s="192">
        <v>8141</v>
      </c>
      <c r="L7" s="189">
        <v>17174</v>
      </c>
      <c r="M7" s="190">
        <v>8724</v>
      </c>
      <c r="N7" s="191">
        <v>8450</v>
      </c>
      <c r="O7" s="13">
        <v>16872</v>
      </c>
      <c r="P7" s="6">
        <v>8568</v>
      </c>
      <c r="Q7" s="14">
        <v>8304</v>
      </c>
      <c r="R7" s="189">
        <v>13904</v>
      </c>
      <c r="S7" s="190">
        <v>7139</v>
      </c>
      <c r="T7" s="191">
        <v>6765</v>
      </c>
      <c r="U7" s="193">
        <v>819</v>
      </c>
      <c r="V7" s="194">
        <v>402</v>
      </c>
      <c r="W7" s="195">
        <v>417</v>
      </c>
      <c r="X7" s="193">
        <v>487</v>
      </c>
      <c r="Y7" s="194">
        <v>250</v>
      </c>
      <c r="Z7" s="195">
        <v>237</v>
      </c>
      <c r="AA7" s="189">
        <v>2036</v>
      </c>
      <c r="AB7" s="190">
        <v>1066</v>
      </c>
      <c r="AC7" s="195">
        <v>970</v>
      </c>
      <c r="AD7" s="189">
        <v>4129</v>
      </c>
      <c r="AE7" s="196">
        <v>2104</v>
      </c>
      <c r="AF7" s="191">
        <v>2025</v>
      </c>
      <c r="AG7" s="189">
        <v>83009</v>
      </c>
      <c r="AH7" s="190">
        <v>42215</v>
      </c>
      <c r="AI7" s="191">
        <v>40794</v>
      </c>
      <c r="AJ7" s="13">
        <f t="shared" si="0"/>
        <v>83009</v>
      </c>
      <c r="AK7" s="6">
        <f t="shared" si="0"/>
        <v>42215</v>
      </c>
      <c r="AL7" s="14">
        <f t="shared" si="0"/>
        <v>40794</v>
      </c>
    </row>
    <row r="8" spans="1:38" x14ac:dyDescent="0.35">
      <c r="A8" s="415"/>
      <c r="B8" s="188" t="s">
        <v>315</v>
      </c>
      <c r="C8" s="189">
        <v>5137</v>
      </c>
      <c r="D8" s="190">
        <v>2667</v>
      </c>
      <c r="E8" s="191">
        <v>2470</v>
      </c>
      <c r="F8" s="13">
        <v>6303</v>
      </c>
      <c r="G8" s="6">
        <v>3266</v>
      </c>
      <c r="H8" s="14">
        <v>3037</v>
      </c>
      <c r="I8" s="189">
        <v>17359</v>
      </c>
      <c r="J8" s="190">
        <v>8981</v>
      </c>
      <c r="K8" s="192">
        <v>8378</v>
      </c>
      <c r="L8" s="189">
        <v>16711</v>
      </c>
      <c r="M8" s="190">
        <v>8455</v>
      </c>
      <c r="N8" s="191">
        <v>8256</v>
      </c>
      <c r="O8" s="13">
        <v>16850</v>
      </c>
      <c r="P8" s="6">
        <v>8457</v>
      </c>
      <c r="Q8" s="14">
        <v>8393</v>
      </c>
      <c r="R8" s="189">
        <v>13425</v>
      </c>
      <c r="S8" s="190">
        <v>6728</v>
      </c>
      <c r="T8" s="191">
        <v>6697</v>
      </c>
      <c r="U8" s="193">
        <v>970</v>
      </c>
      <c r="V8" s="194">
        <v>473</v>
      </c>
      <c r="W8" s="195">
        <v>497</v>
      </c>
      <c r="X8" s="193">
        <v>515</v>
      </c>
      <c r="Y8" s="194">
        <v>271</v>
      </c>
      <c r="Z8" s="195">
        <v>244</v>
      </c>
      <c r="AA8" s="189">
        <v>2064</v>
      </c>
      <c r="AB8" s="190">
        <v>1056</v>
      </c>
      <c r="AC8" s="191">
        <v>1008</v>
      </c>
      <c r="AD8" s="189">
        <v>3799</v>
      </c>
      <c r="AE8" s="196">
        <v>1939</v>
      </c>
      <c r="AF8" s="191">
        <v>1860</v>
      </c>
      <c r="AG8" s="189">
        <v>83133</v>
      </c>
      <c r="AH8" s="190">
        <v>42293</v>
      </c>
      <c r="AI8" s="191">
        <v>40840</v>
      </c>
      <c r="AJ8" s="13">
        <f t="shared" si="0"/>
        <v>83133</v>
      </c>
      <c r="AK8" s="6">
        <f t="shared" si="0"/>
        <v>42293</v>
      </c>
      <c r="AL8" s="14">
        <f t="shared" si="0"/>
        <v>40840</v>
      </c>
    </row>
    <row r="9" spans="1:38" x14ac:dyDescent="0.35">
      <c r="A9" s="415"/>
      <c r="B9" s="188" t="s">
        <v>316</v>
      </c>
      <c r="C9" s="189">
        <v>5261</v>
      </c>
      <c r="D9" s="190">
        <v>2682</v>
      </c>
      <c r="E9" s="191">
        <v>2579</v>
      </c>
      <c r="F9" s="13">
        <v>6120</v>
      </c>
      <c r="G9" s="6">
        <v>3076</v>
      </c>
      <c r="H9" s="14">
        <v>3044</v>
      </c>
      <c r="I9" s="189">
        <v>17803</v>
      </c>
      <c r="J9" s="190">
        <v>8997</v>
      </c>
      <c r="K9" s="192">
        <v>8806</v>
      </c>
      <c r="L9" s="189">
        <v>15028</v>
      </c>
      <c r="M9" s="190">
        <v>7680</v>
      </c>
      <c r="N9" s="191">
        <v>7348</v>
      </c>
      <c r="O9" s="13">
        <v>15363</v>
      </c>
      <c r="P9" s="6">
        <v>7795</v>
      </c>
      <c r="Q9" s="14">
        <v>7568</v>
      </c>
      <c r="R9" s="189">
        <v>11985</v>
      </c>
      <c r="S9" s="190">
        <v>6169</v>
      </c>
      <c r="T9" s="191">
        <v>5816</v>
      </c>
      <c r="U9" s="189">
        <v>1351</v>
      </c>
      <c r="V9" s="194">
        <v>689</v>
      </c>
      <c r="W9" s="195">
        <v>662</v>
      </c>
      <c r="X9" s="193">
        <v>557</v>
      </c>
      <c r="Y9" s="194">
        <v>298</v>
      </c>
      <c r="Z9" s="195">
        <v>259</v>
      </c>
      <c r="AA9" s="189">
        <v>2004</v>
      </c>
      <c r="AB9" s="194">
        <v>969</v>
      </c>
      <c r="AC9" s="191">
        <v>1035</v>
      </c>
      <c r="AD9" s="189">
        <v>3387</v>
      </c>
      <c r="AE9" s="196">
        <v>1756</v>
      </c>
      <c r="AF9" s="191">
        <v>1631</v>
      </c>
      <c r="AG9" s="189">
        <v>78859</v>
      </c>
      <c r="AH9" s="190">
        <v>40111</v>
      </c>
      <c r="AI9" s="191">
        <v>38748</v>
      </c>
      <c r="AJ9" s="13">
        <f t="shared" si="0"/>
        <v>78859</v>
      </c>
      <c r="AK9" s="6">
        <f t="shared" si="0"/>
        <v>40111</v>
      </c>
      <c r="AL9" s="14">
        <f t="shared" si="0"/>
        <v>38748</v>
      </c>
    </row>
    <row r="10" spans="1:38" x14ac:dyDescent="0.35">
      <c r="A10" s="415"/>
      <c r="B10" s="188" t="s">
        <v>317</v>
      </c>
      <c r="C10" s="189">
        <v>5511</v>
      </c>
      <c r="D10" s="190">
        <v>2736</v>
      </c>
      <c r="E10" s="191">
        <v>2775</v>
      </c>
      <c r="F10" s="13">
        <v>6797</v>
      </c>
      <c r="G10" s="6">
        <v>3444</v>
      </c>
      <c r="H10" s="14">
        <v>3353</v>
      </c>
      <c r="I10" s="189">
        <v>19220</v>
      </c>
      <c r="J10" s="190">
        <v>9754</v>
      </c>
      <c r="K10" s="192">
        <v>9466</v>
      </c>
      <c r="L10" s="189">
        <v>15106</v>
      </c>
      <c r="M10" s="190">
        <v>7732</v>
      </c>
      <c r="N10" s="191">
        <v>7374</v>
      </c>
      <c r="O10" s="13">
        <v>15120</v>
      </c>
      <c r="P10" s="6">
        <v>7506</v>
      </c>
      <c r="Q10" s="14">
        <v>7614</v>
      </c>
      <c r="R10" s="189">
        <v>12045</v>
      </c>
      <c r="S10" s="190">
        <v>6220</v>
      </c>
      <c r="T10" s="191">
        <v>5825</v>
      </c>
      <c r="U10" s="189">
        <v>1485</v>
      </c>
      <c r="V10" s="194">
        <v>777</v>
      </c>
      <c r="W10" s="195">
        <v>708</v>
      </c>
      <c r="X10" s="193">
        <v>644</v>
      </c>
      <c r="Y10" s="194">
        <v>323</v>
      </c>
      <c r="Z10" s="195">
        <v>321</v>
      </c>
      <c r="AA10" s="189">
        <v>2592</v>
      </c>
      <c r="AB10" s="190">
        <v>1337</v>
      </c>
      <c r="AC10" s="191">
        <v>1255</v>
      </c>
      <c r="AD10" s="189">
        <v>3163</v>
      </c>
      <c r="AE10" s="196">
        <v>1559</v>
      </c>
      <c r="AF10" s="191">
        <v>1604</v>
      </c>
      <c r="AG10" s="189">
        <v>81683</v>
      </c>
      <c r="AH10" s="190">
        <v>41388</v>
      </c>
      <c r="AI10" s="191">
        <v>40295</v>
      </c>
      <c r="AJ10" s="13">
        <f t="shared" si="0"/>
        <v>81683</v>
      </c>
      <c r="AK10" s="6">
        <f t="shared" si="0"/>
        <v>41388</v>
      </c>
      <c r="AL10" s="14">
        <f t="shared" si="0"/>
        <v>40295</v>
      </c>
    </row>
    <row r="11" spans="1:38" x14ac:dyDescent="0.35">
      <c r="A11" s="415"/>
      <c r="B11" s="188" t="s">
        <v>318</v>
      </c>
      <c r="C11" s="189">
        <v>5489</v>
      </c>
      <c r="D11" s="190">
        <v>2795</v>
      </c>
      <c r="E11" s="191">
        <v>2694</v>
      </c>
      <c r="F11" s="13">
        <v>6695</v>
      </c>
      <c r="G11" s="6">
        <v>3399</v>
      </c>
      <c r="H11" s="14">
        <v>3296</v>
      </c>
      <c r="I11" s="189">
        <v>18743</v>
      </c>
      <c r="J11" s="190">
        <v>9462</v>
      </c>
      <c r="K11" s="192">
        <v>9281</v>
      </c>
      <c r="L11" s="189">
        <v>14482</v>
      </c>
      <c r="M11" s="190">
        <v>7232</v>
      </c>
      <c r="N11" s="191">
        <v>7250</v>
      </c>
      <c r="O11" s="13">
        <v>15022</v>
      </c>
      <c r="P11" s="6">
        <v>7608</v>
      </c>
      <c r="Q11" s="14">
        <v>7414</v>
      </c>
      <c r="R11" s="189">
        <v>11479</v>
      </c>
      <c r="S11" s="190">
        <v>5797</v>
      </c>
      <c r="T11" s="191">
        <v>5682</v>
      </c>
      <c r="U11" s="189">
        <v>1593</v>
      </c>
      <c r="V11" s="194">
        <v>799</v>
      </c>
      <c r="W11" s="195">
        <v>794</v>
      </c>
      <c r="X11" s="193">
        <v>641</v>
      </c>
      <c r="Y11" s="194">
        <v>321</v>
      </c>
      <c r="Z11" s="195">
        <v>320</v>
      </c>
      <c r="AA11" s="189">
        <v>2809</v>
      </c>
      <c r="AB11" s="190">
        <v>1400</v>
      </c>
      <c r="AC11" s="191">
        <v>1409</v>
      </c>
      <c r="AD11" s="189">
        <v>3016</v>
      </c>
      <c r="AE11" s="196">
        <v>1545</v>
      </c>
      <c r="AF11" s="191">
        <v>1471</v>
      </c>
      <c r="AG11" s="189">
        <v>79969</v>
      </c>
      <c r="AH11" s="190">
        <v>40358</v>
      </c>
      <c r="AI11" s="191">
        <v>39611</v>
      </c>
      <c r="AJ11" s="13">
        <f t="shared" si="0"/>
        <v>79969</v>
      </c>
      <c r="AK11" s="6">
        <f t="shared" si="0"/>
        <v>40358</v>
      </c>
      <c r="AL11" s="14">
        <f t="shared" si="0"/>
        <v>39611</v>
      </c>
    </row>
    <row r="12" spans="1:38" x14ac:dyDescent="0.35">
      <c r="A12" s="415"/>
      <c r="B12" s="188" t="s">
        <v>319</v>
      </c>
      <c r="C12" s="189">
        <v>4805</v>
      </c>
      <c r="D12" s="190">
        <v>2443</v>
      </c>
      <c r="E12" s="191">
        <v>2362</v>
      </c>
      <c r="F12" s="13">
        <v>5847</v>
      </c>
      <c r="G12" s="6">
        <v>2863</v>
      </c>
      <c r="H12" s="14">
        <v>2984</v>
      </c>
      <c r="I12" s="189">
        <v>16217</v>
      </c>
      <c r="J12" s="190">
        <v>8173</v>
      </c>
      <c r="K12" s="192">
        <v>8044</v>
      </c>
      <c r="L12" s="189">
        <v>11522</v>
      </c>
      <c r="M12" s="190">
        <v>5829</v>
      </c>
      <c r="N12" s="191">
        <v>5693</v>
      </c>
      <c r="O12" s="13">
        <v>12323</v>
      </c>
      <c r="P12" s="6">
        <v>6169</v>
      </c>
      <c r="Q12" s="14">
        <v>6154</v>
      </c>
      <c r="R12" s="189">
        <v>9629</v>
      </c>
      <c r="S12" s="190">
        <v>4840</v>
      </c>
      <c r="T12" s="191">
        <v>4789</v>
      </c>
      <c r="U12" s="189">
        <v>1601</v>
      </c>
      <c r="V12" s="194">
        <v>809</v>
      </c>
      <c r="W12" s="195">
        <v>792</v>
      </c>
      <c r="X12" s="193">
        <v>603</v>
      </c>
      <c r="Y12" s="194">
        <v>320</v>
      </c>
      <c r="Z12" s="195">
        <v>283</v>
      </c>
      <c r="AA12" s="189">
        <v>2335</v>
      </c>
      <c r="AB12" s="190">
        <v>1170</v>
      </c>
      <c r="AC12" s="191">
        <v>1165</v>
      </c>
      <c r="AD12" s="189">
        <v>2426</v>
      </c>
      <c r="AE12" s="196">
        <v>1199</v>
      </c>
      <c r="AF12" s="191">
        <v>1227</v>
      </c>
      <c r="AG12" s="189">
        <v>67308</v>
      </c>
      <c r="AH12" s="190">
        <v>33815</v>
      </c>
      <c r="AI12" s="191">
        <v>33493</v>
      </c>
      <c r="AJ12" s="13">
        <f t="shared" si="0"/>
        <v>67308</v>
      </c>
      <c r="AK12" s="6">
        <f t="shared" si="0"/>
        <v>33815</v>
      </c>
      <c r="AL12" s="14">
        <f t="shared" si="0"/>
        <v>33493</v>
      </c>
    </row>
    <row r="13" spans="1:38" x14ac:dyDescent="0.35">
      <c r="A13" s="415"/>
      <c r="B13" s="188" t="s">
        <v>320</v>
      </c>
      <c r="C13" s="189">
        <v>4582</v>
      </c>
      <c r="D13" s="190">
        <v>2237</v>
      </c>
      <c r="E13" s="191">
        <v>2345</v>
      </c>
      <c r="F13" s="13">
        <v>5380</v>
      </c>
      <c r="G13" s="6">
        <v>2738</v>
      </c>
      <c r="H13" s="14">
        <v>2642</v>
      </c>
      <c r="I13" s="189">
        <v>14946</v>
      </c>
      <c r="J13" s="190">
        <v>7225</v>
      </c>
      <c r="K13" s="192">
        <v>7721</v>
      </c>
      <c r="L13" s="189">
        <v>9599</v>
      </c>
      <c r="M13" s="190">
        <v>4824</v>
      </c>
      <c r="N13" s="191">
        <v>4775</v>
      </c>
      <c r="O13" s="13">
        <v>10106</v>
      </c>
      <c r="P13" s="6">
        <v>5113</v>
      </c>
      <c r="Q13" s="14">
        <v>4993</v>
      </c>
      <c r="R13" s="189">
        <v>8031</v>
      </c>
      <c r="S13" s="190">
        <v>3898</v>
      </c>
      <c r="T13" s="191">
        <v>4133</v>
      </c>
      <c r="U13" s="189">
        <v>1453</v>
      </c>
      <c r="V13" s="194">
        <v>733</v>
      </c>
      <c r="W13" s="195">
        <v>720</v>
      </c>
      <c r="X13" s="193">
        <v>530</v>
      </c>
      <c r="Y13" s="194">
        <v>266</v>
      </c>
      <c r="Z13" s="195">
        <v>264</v>
      </c>
      <c r="AA13" s="189">
        <v>1925</v>
      </c>
      <c r="AB13" s="194">
        <v>979</v>
      </c>
      <c r="AC13" s="195">
        <v>946</v>
      </c>
      <c r="AD13" s="189">
        <v>2001</v>
      </c>
      <c r="AE13" s="196">
        <v>1017</v>
      </c>
      <c r="AF13" s="195">
        <v>984</v>
      </c>
      <c r="AG13" s="189">
        <v>58553</v>
      </c>
      <c r="AH13" s="190">
        <v>29030</v>
      </c>
      <c r="AI13" s="191">
        <v>29523</v>
      </c>
      <c r="AJ13" s="13">
        <f t="shared" si="0"/>
        <v>58553</v>
      </c>
      <c r="AK13" s="6">
        <f t="shared" si="0"/>
        <v>29030</v>
      </c>
      <c r="AL13" s="14">
        <f t="shared" si="0"/>
        <v>29523</v>
      </c>
    </row>
    <row r="14" spans="1:38" x14ac:dyDescent="0.35">
      <c r="A14" s="415"/>
      <c r="B14" s="188" t="s">
        <v>321</v>
      </c>
      <c r="C14" s="189">
        <v>4421</v>
      </c>
      <c r="D14" s="190">
        <v>2201</v>
      </c>
      <c r="E14" s="191">
        <v>2220</v>
      </c>
      <c r="F14" s="13">
        <v>4971</v>
      </c>
      <c r="G14" s="6">
        <v>2446</v>
      </c>
      <c r="H14" s="14">
        <v>2525</v>
      </c>
      <c r="I14" s="189">
        <v>13904</v>
      </c>
      <c r="J14" s="190">
        <v>6910</v>
      </c>
      <c r="K14" s="192">
        <v>6994</v>
      </c>
      <c r="L14" s="189">
        <v>9046</v>
      </c>
      <c r="M14" s="190">
        <v>4523</v>
      </c>
      <c r="N14" s="191">
        <v>4523</v>
      </c>
      <c r="O14" s="13">
        <v>8962</v>
      </c>
      <c r="P14" s="6">
        <v>4428</v>
      </c>
      <c r="Q14" s="14">
        <v>4534</v>
      </c>
      <c r="R14" s="189">
        <v>7036</v>
      </c>
      <c r="S14" s="190">
        <v>3456</v>
      </c>
      <c r="T14" s="191">
        <v>3580</v>
      </c>
      <c r="U14" s="189">
        <v>1277</v>
      </c>
      <c r="V14" s="194">
        <v>620</v>
      </c>
      <c r="W14" s="195">
        <v>657</v>
      </c>
      <c r="X14" s="193">
        <v>459</v>
      </c>
      <c r="Y14" s="194">
        <v>239</v>
      </c>
      <c r="Z14" s="195">
        <v>220</v>
      </c>
      <c r="AA14" s="189">
        <v>1665</v>
      </c>
      <c r="AB14" s="194">
        <v>793</v>
      </c>
      <c r="AC14" s="195">
        <v>872</v>
      </c>
      <c r="AD14" s="189">
        <v>1700</v>
      </c>
      <c r="AE14" s="183">
        <v>839</v>
      </c>
      <c r="AF14" s="195">
        <v>861</v>
      </c>
      <c r="AG14" s="189">
        <v>53441</v>
      </c>
      <c r="AH14" s="190">
        <v>26455</v>
      </c>
      <c r="AI14" s="191">
        <v>26986</v>
      </c>
      <c r="AJ14" s="13">
        <f t="shared" si="0"/>
        <v>53441</v>
      </c>
      <c r="AK14" s="6">
        <f t="shared" si="0"/>
        <v>26455</v>
      </c>
      <c r="AL14" s="14">
        <f t="shared" si="0"/>
        <v>26986</v>
      </c>
    </row>
    <row r="15" spans="1:38" x14ac:dyDescent="0.35">
      <c r="A15" s="415"/>
      <c r="B15" s="188" t="s">
        <v>322</v>
      </c>
      <c r="C15" s="189">
        <v>4861</v>
      </c>
      <c r="D15" s="190">
        <v>2417</v>
      </c>
      <c r="E15" s="191">
        <v>2444</v>
      </c>
      <c r="F15" s="13">
        <v>5077</v>
      </c>
      <c r="G15" s="6">
        <v>2477</v>
      </c>
      <c r="H15" s="14">
        <v>2600</v>
      </c>
      <c r="I15" s="189">
        <v>14569</v>
      </c>
      <c r="J15" s="190">
        <v>7069</v>
      </c>
      <c r="K15" s="192">
        <v>7500</v>
      </c>
      <c r="L15" s="189">
        <v>9015</v>
      </c>
      <c r="M15" s="190">
        <v>4344</v>
      </c>
      <c r="N15" s="191">
        <v>4671</v>
      </c>
      <c r="O15" s="13">
        <v>8802</v>
      </c>
      <c r="P15" s="6">
        <v>4272</v>
      </c>
      <c r="Q15" s="14">
        <v>4530</v>
      </c>
      <c r="R15" s="189">
        <v>6648</v>
      </c>
      <c r="S15" s="190">
        <v>3217</v>
      </c>
      <c r="T15" s="191">
        <v>3431</v>
      </c>
      <c r="U15" s="189">
        <v>1310</v>
      </c>
      <c r="V15" s="194">
        <v>620</v>
      </c>
      <c r="W15" s="195">
        <v>690</v>
      </c>
      <c r="X15" s="193">
        <v>531</v>
      </c>
      <c r="Y15" s="194">
        <v>287</v>
      </c>
      <c r="Z15" s="195">
        <v>244</v>
      </c>
      <c r="AA15" s="189">
        <v>1940</v>
      </c>
      <c r="AB15" s="194">
        <v>980</v>
      </c>
      <c r="AC15" s="195">
        <v>960</v>
      </c>
      <c r="AD15" s="189">
        <v>1738</v>
      </c>
      <c r="AE15" s="183">
        <v>851</v>
      </c>
      <c r="AF15" s="195">
        <v>887</v>
      </c>
      <c r="AG15" s="189">
        <v>54491</v>
      </c>
      <c r="AH15" s="190">
        <v>26534</v>
      </c>
      <c r="AI15" s="191">
        <v>27957</v>
      </c>
      <c r="AJ15" s="13">
        <f t="shared" si="0"/>
        <v>54491</v>
      </c>
      <c r="AK15" s="6">
        <f t="shared" si="0"/>
        <v>26534</v>
      </c>
      <c r="AL15" s="14">
        <f t="shared" si="0"/>
        <v>27957</v>
      </c>
    </row>
    <row r="16" spans="1:38" x14ac:dyDescent="0.35">
      <c r="A16" s="415"/>
      <c r="B16" s="188" t="s">
        <v>323</v>
      </c>
      <c r="C16" s="189">
        <v>4681</v>
      </c>
      <c r="D16" s="190">
        <v>2212</v>
      </c>
      <c r="E16" s="191">
        <v>2469</v>
      </c>
      <c r="F16" s="13">
        <v>5392</v>
      </c>
      <c r="G16" s="6">
        <v>2497</v>
      </c>
      <c r="H16" s="14">
        <v>2895</v>
      </c>
      <c r="I16" s="189">
        <v>14559</v>
      </c>
      <c r="J16" s="190">
        <v>7070</v>
      </c>
      <c r="K16" s="192">
        <v>7489</v>
      </c>
      <c r="L16" s="189">
        <v>8321</v>
      </c>
      <c r="M16" s="190">
        <v>4046</v>
      </c>
      <c r="N16" s="191">
        <v>4275</v>
      </c>
      <c r="O16" s="13">
        <v>7789</v>
      </c>
      <c r="P16" s="6">
        <v>3687</v>
      </c>
      <c r="Q16" s="14">
        <v>4102</v>
      </c>
      <c r="R16" s="189">
        <v>6092</v>
      </c>
      <c r="S16" s="190">
        <v>2860</v>
      </c>
      <c r="T16" s="191">
        <v>3232</v>
      </c>
      <c r="U16" s="189">
        <v>1274</v>
      </c>
      <c r="V16" s="194">
        <v>569</v>
      </c>
      <c r="W16" s="195">
        <v>705</v>
      </c>
      <c r="X16" s="193">
        <v>650</v>
      </c>
      <c r="Y16" s="194">
        <v>332</v>
      </c>
      <c r="Z16" s="195">
        <v>318</v>
      </c>
      <c r="AA16" s="189">
        <v>1793</v>
      </c>
      <c r="AB16" s="194">
        <v>854</v>
      </c>
      <c r="AC16" s="195">
        <v>939</v>
      </c>
      <c r="AD16" s="189">
        <v>1579</v>
      </c>
      <c r="AE16" s="183">
        <v>764</v>
      </c>
      <c r="AF16" s="195">
        <v>815</v>
      </c>
      <c r="AG16" s="189">
        <v>52130</v>
      </c>
      <c r="AH16" s="190">
        <v>24891</v>
      </c>
      <c r="AI16" s="191">
        <v>27239</v>
      </c>
      <c r="AJ16" s="13">
        <f t="shared" si="0"/>
        <v>52130</v>
      </c>
      <c r="AK16" s="6">
        <f t="shared" si="0"/>
        <v>24891</v>
      </c>
      <c r="AL16" s="14">
        <f t="shared" si="0"/>
        <v>27239</v>
      </c>
    </row>
    <row r="17" spans="1:52" x14ac:dyDescent="0.35">
      <c r="A17" s="415"/>
      <c r="B17" s="188" t="s">
        <v>324</v>
      </c>
      <c r="C17" s="189">
        <v>4149</v>
      </c>
      <c r="D17" s="190">
        <v>1914</v>
      </c>
      <c r="E17" s="191">
        <v>2235</v>
      </c>
      <c r="F17" s="13">
        <v>5007</v>
      </c>
      <c r="G17" s="6">
        <v>2372</v>
      </c>
      <c r="H17" s="14">
        <v>2635</v>
      </c>
      <c r="I17" s="189">
        <v>13680</v>
      </c>
      <c r="J17" s="190">
        <v>6322</v>
      </c>
      <c r="K17" s="192">
        <v>7358</v>
      </c>
      <c r="L17" s="189">
        <v>6705</v>
      </c>
      <c r="M17" s="190">
        <v>3182</v>
      </c>
      <c r="N17" s="191">
        <v>3523</v>
      </c>
      <c r="O17" s="13">
        <v>6229</v>
      </c>
      <c r="P17" s="6">
        <v>2886</v>
      </c>
      <c r="Q17" s="14">
        <v>3343</v>
      </c>
      <c r="R17" s="189">
        <v>5019</v>
      </c>
      <c r="S17" s="190">
        <v>2291</v>
      </c>
      <c r="T17" s="191">
        <v>2728</v>
      </c>
      <c r="U17" s="189">
        <v>1104</v>
      </c>
      <c r="V17" s="194">
        <v>474</v>
      </c>
      <c r="W17" s="195">
        <v>630</v>
      </c>
      <c r="X17" s="193">
        <v>582</v>
      </c>
      <c r="Y17" s="194">
        <v>272</v>
      </c>
      <c r="Z17" s="195">
        <v>310</v>
      </c>
      <c r="AA17" s="189">
        <v>1526</v>
      </c>
      <c r="AB17" s="194">
        <v>689</v>
      </c>
      <c r="AC17" s="195">
        <v>837</v>
      </c>
      <c r="AD17" s="189">
        <v>1061</v>
      </c>
      <c r="AE17" s="183">
        <v>508</v>
      </c>
      <c r="AF17" s="195">
        <v>553</v>
      </c>
      <c r="AG17" s="189">
        <v>45062</v>
      </c>
      <c r="AH17" s="190">
        <v>20910</v>
      </c>
      <c r="AI17" s="191">
        <v>24152</v>
      </c>
      <c r="AJ17" s="13">
        <f t="shared" si="0"/>
        <v>45062</v>
      </c>
      <c r="AK17" s="6">
        <f t="shared" si="0"/>
        <v>20910</v>
      </c>
      <c r="AL17" s="14">
        <f t="shared" si="0"/>
        <v>24152</v>
      </c>
    </row>
    <row r="18" spans="1:52" x14ac:dyDescent="0.35">
      <c r="A18" s="415"/>
      <c r="B18" s="197" t="s">
        <v>325</v>
      </c>
      <c r="C18" s="189">
        <v>9542</v>
      </c>
      <c r="D18" s="190">
        <v>4199</v>
      </c>
      <c r="E18" s="191">
        <v>5343</v>
      </c>
      <c r="F18" s="13">
        <v>12291</v>
      </c>
      <c r="G18" s="6">
        <v>5055</v>
      </c>
      <c r="H18" s="14">
        <v>7236</v>
      </c>
      <c r="I18" s="189">
        <v>32704</v>
      </c>
      <c r="J18" s="190">
        <v>13517</v>
      </c>
      <c r="K18" s="192">
        <v>19187</v>
      </c>
      <c r="L18" s="189">
        <v>12455</v>
      </c>
      <c r="M18" s="190">
        <v>5382</v>
      </c>
      <c r="N18" s="191">
        <v>7073</v>
      </c>
      <c r="O18" s="13">
        <v>10769</v>
      </c>
      <c r="P18" s="6">
        <v>4520</v>
      </c>
      <c r="Q18" s="14">
        <v>6249</v>
      </c>
      <c r="R18" s="189">
        <v>9521</v>
      </c>
      <c r="S18" s="190">
        <v>3890</v>
      </c>
      <c r="T18" s="191">
        <v>5631</v>
      </c>
      <c r="U18" s="189">
        <v>2860</v>
      </c>
      <c r="V18" s="190">
        <v>1063</v>
      </c>
      <c r="W18" s="191">
        <v>1797</v>
      </c>
      <c r="X18" s="189">
        <v>1055</v>
      </c>
      <c r="Y18" s="194">
        <v>431</v>
      </c>
      <c r="Z18" s="195">
        <v>624</v>
      </c>
      <c r="AA18" s="189">
        <v>3017</v>
      </c>
      <c r="AB18" s="190">
        <v>1302</v>
      </c>
      <c r="AC18" s="191">
        <v>1715</v>
      </c>
      <c r="AD18" s="189">
        <v>2048</v>
      </c>
      <c r="AE18" s="183">
        <v>971</v>
      </c>
      <c r="AF18" s="191">
        <v>1077</v>
      </c>
      <c r="AG18" s="189">
        <v>96262</v>
      </c>
      <c r="AH18" s="190">
        <v>40330</v>
      </c>
      <c r="AI18" s="191">
        <v>55932</v>
      </c>
      <c r="AJ18" s="13">
        <f t="shared" si="0"/>
        <v>96262</v>
      </c>
      <c r="AK18" s="6">
        <f t="shared" si="0"/>
        <v>40330</v>
      </c>
      <c r="AL18" s="14">
        <f t="shared" si="0"/>
        <v>55932</v>
      </c>
    </row>
    <row r="19" spans="1:52" x14ac:dyDescent="0.35">
      <c r="A19" s="410" t="s">
        <v>74</v>
      </c>
      <c r="B19" s="410"/>
      <c r="C19" s="198">
        <v>69589</v>
      </c>
      <c r="D19" s="199">
        <v>34162</v>
      </c>
      <c r="E19" s="200">
        <v>35415</v>
      </c>
      <c r="F19" s="21">
        <v>83279</v>
      </c>
      <c r="G19" s="22">
        <v>40553</v>
      </c>
      <c r="H19" s="23">
        <v>42716</v>
      </c>
      <c r="I19" s="198">
        <v>228734</v>
      </c>
      <c r="J19" s="199">
        <v>111352</v>
      </c>
      <c r="K19" s="201">
        <v>117350</v>
      </c>
      <c r="L19" s="198">
        <v>165855</v>
      </c>
      <c r="M19" s="199">
        <v>82584</v>
      </c>
      <c r="N19" s="200">
        <v>83248</v>
      </c>
      <c r="O19" s="21">
        <v>165347</v>
      </c>
      <c r="P19" s="22">
        <v>81754</v>
      </c>
      <c r="Q19" s="23">
        <v>83573</v>
      </c>
      <c r="R19" s="198">
        <v>131796</v>
      </c>
      <c r="S19" s="199">
        <v>65194</v>
      </c>
      <c r="T19" s="200">
        <v>66586</v>
      </c>
      <c r="U19" s="198">
        <v>17897</v>
      </c>
      <c r="V19" s="199">
        <v>8434</v>
      </c>
      <c r="W19" s="200">
        <v>9463</v>
      </c>
      <c r="X19" s="198">
        <v>7852</v>
      </c>
      <c r="Y19" s="199">
        <v>3906</v>
      </c>
      <c r="Z19" s="200">
        <v>3946</v>
      </c>
      <c r="AA19" s="198">
        <v>28233</v>
      </c>
      <c r="AB19" s="199">
        <v>13909</v>
      </c>
      <c r="AC19" s="200">
        <v>14324</v>
      </c>
      <c r="AD19" s="198">
        <v>37418</v>
      </c>
      <c r="AE19" s="202">
        <v>18805</v>
      </c>
      <c r="AF19" s="200">
        <v>18613</v>
      </c>
      <c r="AG19" s="198">
        <v>936006</v>
      </c>
      <c r="AH19" s="199">
        <v>460653</v>
      </c>
      <c r="AI19" s="200">
        <v>475234</v>
      </c>
      <c r="AJ19" s="21">
        <f t="shared" si="0"/>
        <v>936000</v>
      </c>
      <c r="AK19" s="22">
        <f t="shared" si="0"/>
        <v>460653</v>
      </c>
      <c r="AL19" s="23">
        <f t="shared" si="0"/>
        <v>475234</v>
      </c>
    </row>
    <row r="20" spans="1:52" x14ac:dyDescent="0.35">
      <c r="F20" s="6">
        <f>SUM(F5:F18)</f>
        <v>83269</v>
      </c>
      <c r="G20" s="6">
        <f t="shared" ref="G20:AL20" si="1">SUM(G5:G18)</f>
        <v>40553</v>
      </c>
      <c r="H20" s="6">
        <f t="shared" si="1"/>
        <v>42716</v>
      </c>
      <c r="I20" s="6">
        <f t="shared" si="1"/>
        <v>228702</v>
      </c>
      <c r="J20" s="6">
        <f t="shared" si="1"/>
        <v>111352</v>
      </c>
      <c r="K20" s="6">
        <f t="shared" si="1"/>
        <v>117350</v>
      </c>
      <c r="L20" s="6">
        <f t="shared" si="1"/>
        <v>165832</v>
      </c>
      <c r="M20" s="6">
        <f t="shared" si="1"/>
        <v>82584</v>
      </c>
      <c r="N20" s="6">
        <f t="shared" si="1"/>
        <v>83248</v>
      </c>
      <c r="O20" s="6">
        <f t="shared" si="1"/>
        <v>165327</v>
      </c>
      <c r="P20" s="6">
        <f t="shared" si="1"/>
        <v>81754</v>
      </c>
      <c r="Q20" s="6">
        <f t="shared" si="1"/>
        <v>83573</v>
      </c>
      <c r="R20" s="6">
        <f t="shared" si="1"/>
        <v>131780</v>
      </c>
      <c r="S20" s="6">
        <f t="shared" si="1"/>
        <v>65194</v>
      </c>
      <c r="T20" s="6">
        <f t="shared" si="1"/>
        <v>66586</v>
      </c>
      <c r="U20" s="6">
        <f t="shared" si="1"/>
        <v>17897</v>
      </c>
      <c r="V20" s="6">
        <f t="shared" si="1"/>
        <v>8434</v>
      </c>
      <c r="W20" s="6">
        <f t="shared" si="1"/>
        <v>9463</v>
      </c>
      <c r="X20" s="6">
        <f t="shared" si="1"/>
        <v>7852</v>
      </c>
      <c r="Y20" s="6">
        <f t="shared" si="1"/>
        <v>3906</v>
      </c>
      <c r="Z20" s="6">
        <f t="shared" si="1"/>
        <v>3946</v>
      </c>
      <c r="AA20" s="6">
        <f t="shared" si="1"/>
        <v>28233</v>
      </c>
      <c r="AB20" s="6">
        <f t="shared" si="1"/>
        <v>13909</v>
      </c>
      <c r="AC20" s="6">
        <f t="shared" si="1"/>
        <v>14324</v>
      </c>
      <c r="AD20" s="6">
        <f t="shared" si="1"/>
        <v>37418</v>
      </c>
      <c r="AE20" s="6">
        <f t="shared" si="1"/>
        <v>18805</v>
      </c>
      <c r="AF20" s="6">
        <f t="shared" si="1"/>
        <v>18613</v>
      </c>
      <c r="AG20" s="6">
        <f t="shared" si="1"/>
        <v>935887</v>
      </c>
      <c r="AH20" s="6">
        <f t="shared" si="1"/>
        <v>460653</v>
      </c>
      <c r="AI20" s="6">
        <f t="shared" si="1"/>
        <v>475234</v>
      </c>
      <c r="AJ20" s="6">
        <f>SUM(AJ5:AJ18)</f>
        <v>935887</v>
      </c>
      <c r="AK20" s="6">
        <f t="shared" si="1"/>
        <v>460653</v>
      </c>
      <c r="AL20" s="6">
        <f t="shared" si="1"/>
        <v>475234</v>
      </c>
    </row>
    <row r="21" spans="1:52" x14ac:dyDescent="0.35">
      <c r="A21" t="s">
        <v>326</v>
      </c>
    </row>
    <row r="22" spans="1:52" x14ac:dyDescent="0.35">
      <c r="A22" s="17" t="s">
        <v>327</v>
      </c>
      <c r="B22" s="16" t="s">
        <v>40</v>
      </c>
      <c r="C22" s="16" t="s">
        <v>328</v>
      </c>
    </row>
    <row r="23" spans="1:52" x14ac:dyDescent="0.35">
      <c r="A23" s="16" t="s">
        <v>42</v>
      </c>
      <c r="B23" s="16">
        <f>'NIHB and pop calcs, sequential'!E12</f>
        <v>538605</v>
      </c>
      <c r="C23" s="8">
        <f>B23/$B$27</f>
        <v>0.2066965054952899</v>
      </c>
      <c r="E23" s="6"/>
      <c r="F23" s="16"/>
      <c r="G23" s="16"/>
      <c r="H23" s="16"/>
      <c r="I23" s="16"/>
      <c r="J23" s="16"/>
    </row>
    <row r="24" spans="1:52" x14ac:dyDescent="0.35">
      <c r="A24" s="16" t="s">
        <v>329</v>
      </c>
      <c r="B24" s="16">
        <f>'NIHB and pop calcs, sequential'!H12</f>
        <v>173787</v>
      </c>
      <c r="C24" s="8">
        <f t="shared" ref="C24:C26" si="2">B24/$B$27</f>
        <v>6.6692967203256459E-2</v>
      </c>
      <c r="E24" s="8"/>
      <c r="I24" s="6"/>
    </row>
    <row r="25" spans="1:52" x14ac:dyDescent="0.35">
      <c r="A25" s="16" t="s">
        <v>44</v>
      </c>
      <c r="B25" s="16">
        <f>'NIHB and pop calcs, sequential'!K12</f>
        <v>1058694</v>
      </c>
      <c r="C25" s="8">
        <f t="shared" si="2"/>
        <v>0.4062872609590153</v>
      </c>
      <c r="E25" s="28"/>
      <c r="T25" s="28"/>
    </row>
    <row r="26" spans="1:52" x14ac:dyDescent="0.35">
      <c r="A26" s="16" t="s">
        <v>45</v>
      </c>
      <c r="B26" s="16">
        <f>'NIHB and pop calcs, sequential'!N12</f>
        <v>834691</v>
      </c>
      <c r="C26" s="8">
        <f t="shared" si="2"/>
        <v>0.32032326634243835</v>
      </c>
      <c r="E26" s="3"/>
      <c r="Q26" s="28"/>
      <c r="R26" s="28"/>
    </row>
    <row r="27" spans="1:52" x14ac:dyDescent="0.35">
      <c r="A27" s="16" t="s">
        <v>74</v>
      </c>
      <c r="B27" s="16">
        <f>SUM(B23:B26)</f>
        <v>2605777</v>
      </c>
      <c r="C27" s="8">
        <f>SUM(C23:C26)</f>
        <v>1</v>
      </c>
      <c r="Q27" s="28"/>
    </row>
    <row r="29" spans="1:52" x14ac:dyDescent="0.35">
      <c r="A29" s="17" t="s">
        <v>330</v>
      </c>
    </row>
    <row r="30" spans="1:52" s="16" customFormat="1" x14ac:dyDescent="0.35">
      <c r="A30" s="165" t="s">
        <v>331</v>
      </c>
      <c r="B30" s="161" t="s">
        <v>332</v>
      </c>
      <c r="C30" s="162">
        <v>0</v>
      </c>
      <c r="D30" s="163">
        <v>0</v>
      </c>
      <c r="E30" s="172" t="s">
        <v>42</v>
      </c>
      <c r="F30" s="173">
        <v>0</v>
      </c>
      <c r="G30" s="174">
        <v>0</v>
      </c>
      <c r="H30" s="172" t="s">
        <v>43</v>
      </c>
      <c r="I30" s="173">
        <v>0</v>
      </c>
      <c r="J30" s="174">
        <v>0</v>
      </c>
      <c r="K30" s="172" t="s">
        <v>44</v>
      </c>
      <c r="L30" s="173">
        <v>0</v>
      </c>
      <c r="M30" s="174">
        <v>0</v>
      </c>
      <c r="N30" s="172" t="s">
        <v>45</v>
      </c>
      <c r="O30" s="173">
        <v>0</v>
      </c>
      <c r="P30" s="174">
        <v>0</v>
      </c>
      <c r="Q30" s="172" t="s">
        <v>333</v>
      </c>
      <c r="R30" s="173">
        <v>0</v>
      </c>
      <c r="S30" s="174">
        <v>0</v>
      </c>
      <c r="T30" s="172" t="s">
        <v>46</v>
      </c>
      <c r="U30" s="173">
        <v>0</v>
      </c>
      <c r="V30" s="174">
        <v>0</v>
      </c>
      <c r="W30" s="172" t="s">
        <v>47</v>
      </c>
      <c r="X30" s="173">
        <v>0</v>
      </c>
      <c r="Y30" s="174">
        <v>0</v>
      </c>
      <c r="Z30" s="172" t="s">
        <v>48</v>
      </c>
      <c r="AA30" s="173">
        <v>0</v>
      </c>
      <c r="AB30" s="174">
        <v>0</v>
      </c>
      <c r="AC30" s="173" t="s">
        <v>49</v>
      </c>
      <c r="AD30" s="173">
        <v>0</v>
      </c>
      <c r="AE30" s="174">
        <v>0</v>
      </c>
      <c r="AF30" s="172" t="s">
        <v>50</v>
      </c>
      <c r="AG30" s="173">
        <v>0</v>
      </c>
      <c r="AH30" s="174">
        <v>0</v>
      </c>
      <c r="AI30" s="172" t="s">
        <v>334</v>
      </c>
      <c r="AJ30" s="173">
        <v>0</v>
      </c>
      <c r="AK30" s="174">
        <v>0</v>
      </c>
      <c r="AL30" s="172" t="s">
        <v>335</v>
      </c>
      <c r="AM30" s="173">
        <v>0</v>
      </c>
      <c r="AN30" s="174">
        <v>0</v>
      </c>
      <c r="AO30" s="172" t="s">
        <v>336</v>
      </c>
      <c r="AP30" s="173">
        <v>0</v>
      </c>
      <c r="AQ30" s="174">
        <v>0</v>
      </c>
      <c r="AS30" s="17" t="s">
        <v>337</v>
      </c>
      <c r="AT30" s="17"/>
      <c r="AU30" s="17"/>
      <c r="AV30" s="17"/>
      <c r="AW30" s="17"/>
      <c r="AX30" s="17"/>
      <c r="AZ30" s="16" t="s">
        <v>338</v>
      </c>
    </row>
    <row r="31" spans="1:52" s="16" customFormat="1" x14ac:dyDescent="0.35">
      <c r="A31" s="165" t="s">
        <v>339</v>
      </c>
      <c r="B31" s="164" t="s">
        <v>340</v>
      </c>
      <c r="C31" s="165" t="s">
        <v>341</v>
      </c>
      <c r="D31" s="166" t="s">
        <v>342</v>
      </c>
      <c r="E31" s="175" t="s">
        <v>340</v>
      </c>
      <c r="F31" s="176" t="s">
        <v>341</v>
      </c>
      <c r="G31" s="177" t="s">
        <v>342</v>
      </c>
      <c r="H31" s="175" t="s">
        <v>340</v>
      </c>
      <c r="I31" s="176" t="s">
        <v>341</v>
      </c>
      <c r="J31" s="177" t="s">
        <v>342</v>
      </c>
      <c r="K31" s="175" t="s">
        <v>340</v>
      </c>
      <c r="L31" s="176" t="s">
        <v>341</v>
      </c>
      <c r="M31" s="177" t="s">
        <v>342</v>
      </c>
      <c r="N31" s="175" t="s">
        <v>340</v>
      </c>
      <c r="O31" s="176" t="s">
        <v>341</v>
      </c>
      <c r="P31" s="177" t="s">
        <v>342</v>
      </c>
      <c r="Q31" s="175" t="s">
        <v>340</v>
      </c>
      <c r="R31" s="176" t="s">
        <v>341</v>
      </c>
      <c r="S31" s="177" t="s">
        <v>342</v>
      </c>
      <c r="T31" s="175" t="s">
        <v>340</v>
      </c>
      <c r="U31" s="176" t="s">
        <v>341</v>
      </c>
      <c r="V31" s="177" t="s">
        <v>342</v>
      </c>
      <c r="W31" s="175" t="s">
        <v>340</v>
      </c>
      <c r="X31" s="176" t="s">
        <v>341</v>
      </c>
      <c r="Y31" s="177" t="s">
        <v>342</v>
      </c>
      <c r="Z31" s="175" t="s">
        <v>340</v>
      </c>
      <c r="AA31" s="176" t="s">
        <v>341</v>
      </c>
      <c r="AB31" s="177" t="s">
        <v>342</v>
      </c>
      <c r="AC31" s="176" t="s">
        <v>340</v>
      </c>
      <c r="AD31" s="176" t="s">
        <v>341</v>
      </c>
      <c r="AE31" s="177" t="s">
        <v>342</v>
      </c>
      <c r="AF31" s="175" t="s">
        <v>340</v>
      </c>
      <c r="AG31" s="176" t="s">
        <v>341</v>
      </c>
      <c r="AH31" s="177" t="s">
        <v>342</v>
      </c>
      <c r="AI31" s="175" t="s">
        <v>340</v>
      </c>
      <c r="AJ31" s="176" t="s">
        <v>341</v>
      </c>
      <c r="AK31" s="177" t="s">
        <v>342</v>
      </c>
      <c r="AL31" s="175" t="s">
        <v>340</v>
      </c>
      <c r="AM31" s="176" t="s">
        <v>341</v>
      </c>
      <c r="AN31" s="177" t="s">
        <v>342</v>
      </c>
      <c r="AO31" s="175" t="s">
        <v>340</v>
      </c>
      <c r="AP31" s="176" t="s">
        <v>341</v>
      </c>
      <c r="AQ31" s="177" t="s">
        <v>342</v>
      </c>
      <c r="AS31" s="169" t="s">
        <v>340</v>
      </c>
      <c r="AT31" s="170" t="s">
        <v>341</v>
      </c>
      <c r="AU31" s="171" t="s">
        <v>342</v>
      </c>
      <c r="AV31" s="17"/>
      <c r="AW31" s="17"/>
      <c r="AX31" s="17"/>
    </row>
    <row r="32" spans="1:52" s="16" customFormat="1" x14ac:dyDescent="0.35">
      <c r="A32" s="165" t="s">
        <v>343</v>
      </c>
      <c r="B32" s="164">
        <v>2022</v>
      </c>
      <c r="C32" s="165">
        <v>2022</v>
      </c>
      <c r="D32" s="166">
        <v>2022</v>
      </c>
      <c r="E32" s="175">
        <v>2022</v>
      </c>
      <c r="F32" s="176">
        <v>2022</v>
      </c>
      <c r="G32" s="177">
        <v>2022</v>
      </c>
      <c r="H32" s="175">
        <v>2022</v>
      </c>
      <c r="I32" s="176">
        <v>2022</v>
      </c>
      <c r="J32" s="177">
        <v>2022</v>
      </c>
      <c r="K32" s="175">
        <v>2022</v>
      </c>
      <c r="L32" s="176">
        <v>2022</v>
      </c>
      <c r="M32" s="177">
        <v>2022</v>
      </c>
      <c r="N32" s="175">
        <v>2022</v>
      </c>
      <c r="O32" s="176">
        <v>2022</v>
      </c>
      <c r="P32" s="177">
        <v>2022</v>
      </c>
      <c r="Q32" s="175">
        <v>2022</v>
      </c>
      <c r="R32" s="176">
        <v>2022</v>
      </c>
      <c r="S32" s="177">
        <v>2022</v>
      </c>
      <c r="T32" s="175">
        <v>2022</v>
      </c>
      <c r="U32" s="176">
        <v>2022</v>
      </c>
      <c r="V32" s="177">
        <v>2022</v>
      </c>
      <c r="W32" s="175">
        <v>2022</v>
      </c>
      <c r="X32" s="176">
        <v>2022</v>
      </c>
      <c r="Y32" s="177">
        <v>2022</v>
      </c>
      <c r="Z32" s="175">
        <v>2022</v>
      </c>
      <c r="AA32" s="176">
        <v>2022</v>
      </c>
      <c r="AB32" s="177">
        <v>2022</v>
      </c>
      <c r="AC32" s="176">
        <v>2022</v>
      </c>
      <c r="AD32" s="176">
        <v>2022</v>
      </c>
      <c r="AE32" s="177">
        <v>2022</v>
      </c>
      <c r="AF32" s="175">
        <v>2022</v>
      </c>
      <c r="AG32" s="176">
        <v>2022</v>
      </c>
      <c r="AH32" s="177">
        <v>2022</v>
      </c>
      <c r="AI32" s="175">
        <v>2022</v>
      </c>
      <c r="AJ32" s="176">
        <v>2022</v>
      </c>
      <c r="AK32" s="177">
        <v>2022</v>
      </c>
      <c r="AL32" s="175">
        <v>2022</v>
      </c>
      <c r="AM32" s="176">
        <v>2022</v>
      </c>
      <c r="AN32" s="177">
        <v>2022</v>
      </c>
      <c r="AO32" s="175">
        <v>2022</v>
      </c>
      <c r="AP32" s="176">
        <v>2022</v>
      </c>
      <c r="AQ32" s="177">
        <v>2022</v>
      </c>
      <c r="AS32" s="17"/>
      <c r="AT32" s="17"/>
      <c r="AU32" s="17"/>
      <c r="AV32" s="17"/>
      <c r="AW32" s="17"/>
      <c r="AX32" s="17"/>
    </row>
    <row r="33" spans="1:54" s="16" customFormat="1" x14ac:dyDescent="0.35">
      <c r="A33" s="165">
        <v>0</v>
      </c>
      <c r="B33" s="164" t="s">
        <v>344</v>
      </c>
      <c r="C33" s="165">
        <v>0</v>
      </c>
      <c r="D33" s="166">
        <v>0</v>
      </c>
      <c r="E33" s="175">
        <v>0</v>
      </c>
      <c r="F33" s="176">
        <v>0</v>
      </c>
      <c r="G33" s="177">
        <v>0</v>
      </c>
      <c r="H33" s="175">
        <v>0</v>
      </c>
      <c r="I33" s="176">
        <v>0</v>
      </c>
      <c r="J33" s="177">
        <v>0</v>
      </c>
      <c r="K33" s="175">
        <v>0</v>
      </c>
      <c r="L33" s="176">
        <v>0</v>
      </c>
      <c r="M33" s="177">
        <v>0</v>
      </c>
      <c r="N33" s="175">
        <v>0</v>
      </c>
      <c r="O33" s="176">
        <v>0</v>
      </c>
      <c r="P33" s="177">
        <v>0</v>
      </c>
      <c r="Q33" s="175">
        <v>0</v>
      </c>
      <c r="R33" s="176">
        <v>0</v>
      </c>
      <c r="S33" s="177">
        <v>0</v>
      </c>
      <c r="T33" s="175">
        <v>0</v>
      </c>
      <c r="U33" s="176">
        <v>0</v>
      </c>
      <c r="V33" s="177">
        <v>0</v>
      </c>
      <c r="W33" s="175">
        <v>0</v>
      </c>
      <c r="X33" s="176">
        <v>0</v>
      </c>
      <c r="Y33" s="177">
        <v>0</v>
      </c>
      <c r="Z33" s="175">
        <v>0</v>
      </c>
      <c r="AA33" s="176">
        <v>0</v>
      </c>
      <c r="AB33" s="177">
        <v>0</v>
      </c>
      <c r="AC33" s="176">
        <v>0</v>
      </c>
      <c r="AD33" s="176">
        <v>0</v>
      </c>
      <c r="AE33" s="177">
        <v>0</v>
      </c>
      <c r="AF33" s="175">
        <v>0</v>
      </c>
      <c r="AG33" s="176">
        <v>0</v>
      </c>
      <c r="AH33" s="177">
        <v>0</v>
      </c>
      <c r="AI33" s="175">
        <v>0</v>
      </c>
      <c r="AJ33" s="176">
        <v>0</v>
      </c>
      <c r="AK33" s="177">
        <v>0</v>
      </c>
      <c r="AL33" s="175">
        <v>0</v>
      </c>
      <c r="AM33" s="176">
        <v>0</v>
      </c>
      <c r="AN33" s="177">
        <v>0</v>
      </c>
      <c r="AO33" s="175">
        <v>0</v>
      </c>
      <c r="AP33" s="176">
        <v>0</v>
      </c>
      <c r="AQ33" s="177">
        <v>0</v>
      </c>
      <c r="AS33" s="17"/>
      <c r="AT33" s="17"/>
      <c r="AU33" s="17"/>
      <c r="AV33" s="17"/>
      <c r="AW33" s="17"/>
      <c r="AX33" s="17"/>
    </row>
    <row r="34" spans="1:54" s="17" customFormat="1" x14ac:dyDescent="0.35">
      <c r="A34" s="165" t="s">
        <v>345</v>
      </c>
      <c r="B34" s="203">
        <f>SUM(E34,H34,K34,N34,Q34,T34,W34,Z34,,AC34,AF34,AI34,AL34,AO34)</f>
        <v>32634</v>
      </c>
      <c r="C34" s="204">
        <f t="shared" ref="C34:D48" si="3">SUM(F34,I34,L34,O34,R34,U34,X34,AA34,,AD34,AG34,AJ34,AM34,AP34)</f>
        <v>16887</v>
      </c>
      <c r="D34" s="205">
        <f t="shared" si="3"/>
        <v>15747</v>
      </c>
      <c r="E34" s="203">
        <f>C5*$C$23</f>
        <v>458.45284918855299</v>
      </c>
      <c r="F34" s="204">
        <f t="shared" ref="F34:G48" si="4">D5*$C$23</f>
        <v>244.72866250642323</v>
      </c>
      <c r="G34" s="205">
        <f t="shared" si="4"/>
        <v>213.72418668212975</v>
      </c>
      <c r="H34" s="203">
        <f>C5*$C$24</f>
        <v>147.92500125682284</v>
      </c>
      <c r="I34" s="204">
        <f t="shared" ref="I34:J48" si="5">D5*$C$24</f>
        <v>78.964473168655644</v>
      </c>
      <c r="J34" s="205">
        <f t="shared" si="5"/>
        <v>68.96052808816718</v>
      </c>
      <c r="K34" s="203">
        <f>C5*$C$25</f>
        <v>901.1451448070959</v>
      </c>
      <c r="L34" s="204">
        <f t="shared" ref="L34:M48" si="6">D5*$C$25</f>
        <v>481.04411697547408</v>
      </c>
      <c r="M34" s="205">
        <f t="shared" si="6"/>
        <v>420.10102783162182</v>
      </c>
      <c r="N34" s="203">
        <f>C5*$C$26</f>
        <v>710.47700474752821</v>
      </c>
      <c r="O34" s="204">
        <f t="shared" ref="O34:P48" si="7">D5*$C$26</f>
        <v>379.26274734944701</v>
      </c>
      <c r="P34" s="205">
        <f t="shared" si="7"/>
        <v>331.21425739808126</v>
      </c>
      <c r="Q34" s="175">
        <f>F5</f>
        <v>2237</v>
      </c>
      <c r="R34" s="176">
        <f t="shared" ref="R34:AG48" si="8">G5</f>
        <v>1178</v>
      </c>
      <c r="S34" s="177">
        <f t="shared" si="8"/>
        <v>1059</v>
      </c>
      <c r="T34" s="175">
        <f t="shared" si="8"/>
        <v>5611</v>
      </c>
      <c r="U34" s="176">
        <f t="shared" si="8"/>
        <v>2905</v>
      </c>
      <c r="V34" s="177">
        <f t="shared" si="8"/>
        <v>2706</v>
      </c>
      <c r="W34" s="175">
        <f t="shared" si="8"/>
        <v>5654</v>
      </c>
      <c r="X34" s="176">
        <f t="shared" si="8"/>
        <v>2923</v>
      </c>
      <c r="Y34" s="177">
        <f t="shared" si="8"/>
        <v>2731</v>
      </c>
      <c r="Z34" s="175">
        <f t="shared" si="8"/>
        <v>6974</v>
      </c>
      <c r="AA34" s="176">
        <f t="shared" si="8"/>
        <v>3591</v>
      </c>
      <c r="AB34" s="177">
        <f t="shared" si="8"/>
        <v>3383</v>
      </c>
      <c r="AC34" s="176">
        <f t="shared" si="8"/>
        <v>5551</v>
      </c>
      <c r="AD34" s="176">
        <f t="shared" si="8"/>
        <v>2858</v>
      </c>
      <c r="AE34" s="177">
        <f t="shared" si="8"/>
        <v>2693</v>
      </c>
      <c r="AF34" s="175">
        <f t="shared" si="8"/>
        <v>226</v>
      </c>
      <c r="AG34" s="176">
        <f t="shared" si="8"/>
        <v>115</v>
      </c>
      <c r="AH34" s="177">
        <f t="shared" ref="AH34:AQ48" si="9">W5</f>
        <v>111</v>
      </c>
      <c r="AI34" s="175">
        <f t="shared" si="9"/>
        <v>190</v>
      </c>
      <c r="AJ34" s="176">
        <f t="shared" si="9"/>
        <v>90</v>
      </c>
      <c r="AK34" s="177">
        <f t="shared" si="9"/>
        <v>100</v>
      </c>
      <c r="AL34" s="175">
        <f t="shared" si="9"/>
        <v>822</v>
      </c>
      <c r="AM34" s="176">
        <f t="shared" si="9"/>
        <v>451</v>
      </c>
      <c r="AN34" s="177">
        <f t="shared" si="9"/>
        <v>371</v>
      </c>
      <c r="AO34" s="175">
        <f t="shared" si="9"/>
        <v>3151</v>
      </c>
      <c r="AP34" s="176">
        <f t="shared" si="9"/>
        <v>1592</v>
      </c>
      <c r="AQ34" s="177">
        <f t="shared" si="9"/>
        <v>1559</v>
      </c>
      <c r="AS34" s="176">
        <f>SUM(E34,H34,K34,N34)</f>
        <v>2218</v>
      </c>
      <c r="AT34" s="176">
        <f t="shared" ref="AT34:AU48" si="10">SUM(F34,I34,L34,O34)</f>
        <v>1184</v>
      </c>
      <c r="AU34" s="176">
        <f t="shared" si="10"/>
        <v>1034</v>
      </c>
      <c r="AV34" s="178" t="b">
        <f>IF(AS34=C5,TRUE)</f>
        <v>1</v>
      </c>
      <c r="AW34" s="178" t="b">
        <f t="shared" ref="AW34:AX48" si="11">IF(AT34=D5,TRUE)</f>
        <v>1</v>
      </c>
      <c r="AX34" s="178" t="b">
        <f t="shared" si="11"/>
        <v>1</v>
      </c>
      <c r="AY34" s="178"/>
      <c r="AZ34" s="178" t="b">
        <f>IF(B34=AG5,TRUE)</f>
        <v>1</v>
      </c>
      <c r="BA34" s="178" t="b">
        <f t="shared" ref="BA34:BB48" si="12">IF(C34=AH5,TRUE)</f>
        <v>1</v>
      </c>
      <c r="BB34" s="17" t="b">
        <f t="shared" si="12"/>
        <v>1</v>
      </c>
    </row>
    <row r="35" spans="1:54" s="16" customFormat="1" x14ac:dyDescent="0.35">
      <c r="A35" s="165" t="s">
        <v>346</v>
      </c>
      <c r="B35" s="203">
        <f t="shared" ref="B35:B47" si="13">SUM(E35,H35,K35,N35,Q35,T35,W35,Z35,,AC35,AF35,AI35,AL35,AO35)</f>
        <v>69353</v>
      </c>
      <c r="C35" s="204">
        <f t="shared" si="3"/>
        <v>35436</v>
      </c>
      <c r="D35" s="205">
        <f t="shared" si="3"/>
        <v>33917</v>
      </c>
      <c r="E35" s="203">
        <f t="shared" ref="E35:E48" si="14">C6*$C$23</f>
        <v>800.53556578325777</v>
      </c>
      <c r="F35" s="204">
        <f t="shared" si="4"/>
        <v>403.67827523230119</v>
      </c>
      <c r="G35" s="205">
        <f t="shared" si="4"/>
        <v>396.85729055095658</v>
      </c>
      <c r="H35" s="203">
        <f t="shared" ref="H35:H48" si="15">C6*$C$24</f>
        <v>258.30186197821229</v>
      </c>
      <c r="I35" s="204">
        <f t="shared" si="5"/>
        <v>130.25136494795987</v>
      </c>
      <c r="J35" s="205">
        <f t="shared" si="5"/>
        <v>128.05049703025242</v>
      </c>
      <c r="K35" s="203">
        <f t="shared" ref="K35:K48" si="16">C6*$C$25</f>
        <v>1573.5505616942662</v>
      </c>
      <c r="L35" s="204">
        <f t="shared" si="6"/>
        <v>793.47902065295682</v>
      </c>
      <c r="M35" s="205">
        <f t="shared" si="6"/>
        <v>780.07154104130939</v>
      </c>
      <c r="N35" s="203">
        <f t="shared" ref="N35:N48" si="17">C6*$C$26</f>
        <v>1240.6120105442637</v>
      </c>
      <c r="O35" s="204">
        <f t="shared" si="7"/>
        <v>625.59133916678206</v>
      </c>
      <c r="P35" s="205">
        <f t="shared" si="7"/>
        <v>615.02067137748168</v>
      </c>
      <c r="Q35" s="175">
        <f t="shared" ref="Q35:Q47" si="18">F6</f>
        <v>5101</v>
      </c>
      <c r="R35" s="176">
        <f t="shared" si="8"/>
        <v>2651</v>
      </c>
      <c r="S35" s="177">
        <f t="shared" si="8"/>
        <v>2450</v>
      </c>
      <c r="T35" s="175">
        <f t="shared" si="8"/>
        <v>12897</v>
      </c>
      <c r="U35" s="176">
        <f t="shared" si="8"/>
        <v>6618</v>
      </c>
      <c r="V35" s="177">
        <f t="shared" si="8"/>
        <v>6279</v>
      </c>
      <c r="W35" s="175">
        <f t="shared" si="8"/>
        <v>15014</v>
      </c>
      <c r="X35" s="176">
        <f t="shared" si="8"/>
        <v>7708</v>
      </c>
      <c r="Y35" s="177">
        <f t="shared" si="8"/>
        <v>7306</v>
      </c>
      <c r="Z35" s="175">
        <f t="shared" si="8"/>
        <v>14146</v>
      </c>
      <c r="AA35" s="176">
        <f t="shared" si="8"/>
        <v>7154</v>
      </c>
      <c r="AB35" s="177">
        <f t="shared" si="8"/>
        <v>6992</v>
      </c>
      <c r="AC35" s="176">
        <f t="shared" si="8"/>
        <v>11415</v>
      </c>
      <c r="AD35" s="176">
        <f t="shared" si="8"/>
        <v>5831</v>
      </c>
      <c r="AE35" s="177">
        <f t="shared" si="8"/>
        <v>5584</v>
      </c>
      <c r="AF35" s="175">
        <f t="shared" si="8"/>
        <v>574</v>
      </c>
      <c r="AG35" s="176">
        <f t="shared" si="8"/>
        <v>291</v>
      </c>
      <c r="AH35" s="177">
        <f t="shared" si="9"/>
        <v>283</v>
      </c>
      <c r="AI35" s="175">
        <f t="shared" si="9"/>
        <v>408</v>
      </c>
      <c r="AJ35" s="176">
        <f t="shared" si="9"/>
        <v>206</v>
      </c>
      <c r="AK35" s="177">
        <f t="shared" si="9"/>
        <v>202</v>
      </c>
      <c r="AL35" s="175">
        <f t="shared" si="9"/>
        <v>1705</v>
      </c>
      <c r="AM35" s="176">
        <f t="shared" si="9"/>
        <v>863</v>
      </c>
      <c r="AN35" s="177">
        <f t="shared" si="9"/>
        <v>842</v>
      </c>
      <c r="AO35" s="175">
        <f t="shared" si="9"/>
        <v>4220</v>
      </c>
      <c r="AP35" s="176">
        <f t="shared" si="9"/>
        <v>2161</v>
      </c>
      <c r="AQ35" s="177">
        <f t="shared" si="9"/>
        <v>2059</v>
      </c>
      <c r="AS35" s="176">
        <f t="shared" ref="AS35:AS48" si="19">SUM(E35,H35,K35,N35)</f>
        <v>3873</v>
      </c>
      <c r="AT35" s="176">
        <f t="shared" si="10"/>
        <v>1952.9999999999998</v>
      </c>
      <c r="AU35" s="176">
        <f t="shared" si="10"/>
        <v>1920.0000000000002</v>
      </c>
      <c r="AV35" s="178" t="b">
        <f t="shared" ref="AV35:AV48" si="20">IF(AS35=C6,TRUE)</f>
        <v>1</v>
      </c>
      <c r="AW35" s="178" t="b">
        <f t="shared" si="11"/>
        <v>1</v>
      </c>
      <c r="AX35" s="178" t="b">
        <f t="shared" si="11"/>
        <v>1</v>
      </c>
      <c r="AY35" s="178"/>
      <c r="AZ35" s="178" t="b">
        <f t="shared" ref="AZ35:AZ48" si="21">IF(B35=AG6,TRUE)</f>
        <v>1</v>
      </c>
      <c r="BA35" s="178" t="b">
        <f t="shared" si="12"/>
        <v>1</v>
      </c>
      <c r="BB35" s="17" t="b">
        <f t="shared" si="12"/>
        <v>1</v>
      </c>
    </row>
    <row r="36" spans="1:54" s="16" customFormat="1" x14ac:dyDescent="0.35">
      <c r="A36" s="165" t="s">
        <v>347</v>
      </c>
      <c r="B36" s="203">
        <f t="shared" si="13"/>
        <v>83009</v>
      </c>
      <c r="C36" s="204">
        <f t="shared" si="3"/>
        <v>42215</v>
      </c>
      <c r="D36" s="205">
        <f t="shared" si="3"/>
        <v>40794</v>
      </c>
      <c r="E36" s="203">
        <f t="shared" si="14"/>
        <v>1043.1972632347281</v>
      </c>
      <c r="F36" s="204">
        <f t="shared" si="4"/>
        <v>521.2885868591211</v>
      </c>
      <c r="G36" s="205">
        <f t="shared" si="4"/>
        <v>521.908676375607</v>
      </c>
      <c r="H36" s="203">
        <f t="shared" si="15"/>
        <v>336.59940547483535</v>
      </c>
      <c r="I36" s="204">
        <f t="shared" si="5"/>
        <v>168.1996632866128</v>
      </c>
      <c r="J36" s="205">
        <f t="shared" si="5"/>
        <v>168.39974218822255</v>
      </c>
      <c r="K36" s="203">
        <f t="shared" si="16"/>
        <v>2050.5318060601503</v>
      </c>
      <c r="L36" s="204">
        <f t="shared" si="6"/>
        <v>1024.6564721386367</v>
      </c>
      <c r="M36" s="205">
        <f t="shared" si="6"/>
        <v>1025.8753339215136</v>
      </c>
      <c r="N36" s="203">
        <f t="shared" si="17"/>
        <v>1616.6715252302863</v>
      </c>
      <c r="O36" s="204">
        <f t="shared" si="7"/>
        <v>807.85527771562954</v>
      </c>
      <c r="P36" s="205">
        <f t="shared" si="7"/>
        <v>808.81624751465688</v>
      </c>
      <c r="Q36" s="175">
        <f t="shared" si="18"/>
        <v>6051</v>
      </c>
      <c r="R36" s="176">
        <f t="shared" si="8"/>
        <v>3091</v>
      </c>
      <c r="S36" s="177">
        <f t="shared" si="8"/>
        <v>2960</v>
      </c>
      <c r="T36" s="175">
        <f t="shared" si="8"/>
        <v>16490</v>
      </c>
      <c r="U36" s="176">
        <f t="shared" si="8"/>
        <v>8349</v>
      </c>
      <c r="V36" s="177">
        <f t="shared" si="8"/>
        <v>8141</v>
      </c>
      <c r="W36" s="175">
        <f t="shared" si="8"/>
        <v>17174</v>
      </c>
      <c r="X36" s="176">
        <f t="shared" si="8"/>
        <v>8724</v>
      </c>
      <c r="Y36" s="177">
        <f t="shared" si="8"/>
        <v>8450</v>
      </c>
      <c r="Z36" s="175">
        <f t="shared" si="8"/>
        <v>16872</v>
      </c>
      <c r="AA36" s="176">
        <f t="shared" si="8"/>
        <v>8568</v>
      </c>
      <c r="AB36" s="177">
        <f t="shared" si="8"/>
        <v>8304</v>
      </c>
      <c r="AC36" s="176">
        <f t="shared" si="8"/>
        <v>13904</v>
      </c>
      <c r="AD36" s="176">
        <f t="shared" si="8"/>
        <v>7139</v>
      </c>
      <c r="AE36" s="177">
        <f t="shared" si="8"/>
        <v>6765</v>
      </c>
      <c r="AF36" s="175">
        <f t="shared" si="8"/>
        <v>819</v>
      </c>
      <c r="AG36" s="176">
        <f t="shared" si="8"/>
        <v>402</v>
      </c>
      <c r="AH36" s="177">
        <f t="shared" si="9"/>
        <v>417</v>
      </c>
      <c r="AI36" s="175">
        <f t="shared" si="9"/>
        <v>487</v>
      </c>
      <c r="AJ36" s="176">
        <f t="shared" si="9"/>
        <v>250</v>
      </c>
      <c r="AK36" s="177">
        <f t="shared" si="9"/>
        <v>237</v>
      </c>
      <c r="AL36" s="175">
        <f t="shared" si="9"/>
        <v>2036</v>
      </c>
      <c r="AM36" s="176">
        <f t="shared" si="9"/>
        <v>1066</v>
      </c>
      <c r="AN36" s="177">
        <f t="shared" si="9"/>
        <v>970</v>
      </c>
      <c r="AO36" s="175">
        <f t="shared" si="9"/>
        <v>4129</v>
      </c>
      <c r="AP36" s="176">
        <f t="shared" si="9"/>
        <v>2104</v>
      </c>
      <c r="AQ36" s="177">
        <f t="shared" si="9"/>
        <v>2025</v>
      </c>
      <c r="AS36" s="176">
        <f t="shared" si="19"/>
        <v>5047</v>
      </c>
      <c r="AT36" s="176">
        <f t="shared" si="10"/>
        <v>2522</v>
      </c>
      <c r="AU36" s="176">
        <f t="shared" si="10"/>
        <v>2525</v>
      </c>
      <c r="AV36" s="178" t="b">
        <f t="shared" si="20"/>
        <v>1</v>
      </c>
      <c r="AW36" s="178" t="b">
        <f t="shared" si="11"/>
        <v>1</v>
      </c>
      <c r="AX36" s="178" t="b">
        <f t="shared" si="11"/>
        <v>1</v>
      </c>
      <c r="AY36" s="178"/>
      <c r="AZ36" s="178" t="b">
        <f t="shared" si="21"/>
        <v>1</v>
      </c>
      <c r="BA36" s="178" t="b">
        <f t="shared" si="12"/>
        <v>1</v>
      </c>
      <c r="BB36" s="17" t="b">
        <f t="shared" si="12"/>
        <v>1</v>
      </c>
    </row>
    <row r="37" spans="1:54" s="16" customFormat="1" x14ac:dyDescent="0.35">
      <c r="A37" s="165" t="s">
        <v>348</v>
      </c>
      <c r="B37" s="203">
        <f t="shared" si="13"/>
        <v>83133</v>
      </c>
      <c r="C37" s="204">
        <f t="shared" si="3"/>
        <v>42293</v>
      </c>
      <c r="D37" s="205">
        <f t="shared" si="3"/>
        <v>40840</v>
      </c>
      <c r="E37" s="203">
        <f t="shared" si="14"/>
        <v>1061.7999487293041</v>
      </c>
      <c r="F37" s="204">
        <f t="shared" si="4"/>
        <v>551.25958015593812</v>
      </c>
      <c r="G37" s="205">
        <f t="shared" si="4"/>
        <v>510.54036857336604</v>
      </c>
      <c r="H37" s="203">
        <f t="shared" si="15"/>
        <v>342.60177252312843</v>
      </c>
      <c r="I37" s="204">
        <f t="shared" si="5"/>
        <v>177.87014353108498</v>
      </c>
      <c r="J37" s="205">
        <f t="shared" si="5"/>
        <v>164.73162899204345</v>
      </c>
      <c r="K37" s="203">
        <f t="shared" si="16"/>
        <v>2087.0976595464617</v>
      </c>
      <c r="L37" s="204">
        <f t="shared" si="6"/>
        <v>1083.5681249776937</v>
      </c>
      <c r="M37" s="205">
        <f t="shared" si="6"/>
        <v>1003.5295345687678</v>
      </c>
      <c r="N37" s="203">
        <f t="shared" si="17"/>
        <v>1645.5006192011058</v>
      </c>
      <c r="O37" s="204">
        <f t="shared" si="7"/>
        <v>854.30215133528304</v>
      </c>
      <c r="P37" s="205">
        <f t="shared" si="7"/>
        <v>791.19846786582275</v>
      </c>
      <c r="Q37" s="175">
        <f t="shared" si="18"/>
        <v>6303</v>
      </c>
      <c r="R37" s="176">
        <f t="shared" si="8"/>
        <v>3266</v>
      </c>
      <c r="S37" s="177">
        <f t="shared" si="8"/>
        <v>3037</v>
      </c>
      <c r="T37" s="175">
        <f t="shared" si="8"/>
        <v>17359</v>
      </c>
      <c r="U37" s="176">
        <f t="shared" si="8"/>
        <v>8981</v>
      </c>
      <c r="V37" s="177">
        <f t="shared" si="8"/>
        <v>8378</v>
      </c>
      <c r="W37" s="175">
        <f t="shared" si="8"/>
        <v>16711</v>
      </c>
      <c r="X37" s="176">
        <f t="shared" si="8"/>
        <v>8455</v>
      </c>
      <c r="Y37" s="177">
        <f t="shared" si="8"/>
        <v>8256</v>
      </c>
      <c r="Z37" s="175">
        <f t="shared" si="8"/>
        <v>16850</v>
      </c>
      <c r="AA37" s="176">
        <f t="shared" si="8"/>
        <v>8457</v>
      </c>
      <c r="AB37" s="177">
        <f t="shared" si="8"/>
        <v>8393</v>
      </c>
      <c r="AC37" s="176">
        <f t="shared" si="8"/>
        <v>13425</v>
      </c>
      <c r="AD37" s="176">
        <f t="shared" si="8"/>
        <v>6728</v>
      </c>
      <c r="AE37" s="177">
        <f t="shared" si="8"/>
        <v>6697</v>
      </c>
      <c r="AF37" s="175">
        <f t="shared" si="8"/>
        <v>970</v>
      </c>
      <c r="AG37" s="176">
        <f t="shared" si="8"/>
        <v>473</v>
      </c>
      <c r="AH37" s="177">
        <f t="shared" si="9"/>
        <v>497</v>
      </c>
      <c r="AI37" s="175">
        <f t="shared" si="9"/>
        <v>515</v>
      </c>
      <c r="AJ37" s="176">
        <f t="shared" si="9"/>
        <v>271</v>
      </c>
      <c r="AK37" s="177">
        <f t="shared" si="9"/>
        <v>244</v>
      </c>
      <c r="AL37" s="175">
        <f t="shared" si="9"/>
        <v>2064</v>
      </c>
      <c r="AM37" s="176">
        <f t="shared" si="9"/>
        <v>1056</v>
      </c>
      <c r="AN37" s="177">
        <f t="shared" si="9"/>
        <v>1008</v>
      </c>
      <c r="AO37" s="175">
        <f t="shared" si="9"/>
        <v>3799</v>
      </c>
      <c r="AP37" s="176">
        <f t="shared" si="9"/>
        <v>1939</v>
      </c>
      <c r="AQ37" s="177">
        <f t="shared" si="9"/>
        <v>1860</v>
      </c>
      <c r="AS37" s="176">
        <f t="shared" si="19"/>
        <v>5137</v>
      </c>
      <c r="AT37" s="176">
        <f t="shared" si="10"/>
        <v>2667</v>
      </c>
      <c r="AU37" s="176">
        <f t="shared" si="10"/>
        <v>2470</v>
      </c>
      <c r="AV37" s="178" t="b">
        <f t="shared" si="20"/>
        <v>1</v>
      </c>
      <c r="AW37" s="178" t="b">
        <f t="shared" si="11"/>
        <v>1</v>
      </c>
      <c r="AX37" s="178" t="b">
        <f t="shared" si="11"/>
        <v>1</v>
      </c>
      <c r="AY37" s="178"/>
      <c r="AZ37" s="178" t="b">
        <f t="shared" si="21"/>
        <v>1</v>
      </c>
      <c r="BA37" s="178" t="b">
        <f t="shared" si="12"/>
        <v>1</v>
      </c>
      <c r="BB37" s="17" t="b">
        <f t="shared" si="12"/>
        <v>1</v>
      </c>
    </row>
    <row r="38" spans="1:54" s="16" customFormat="1" x14ac:dyDescent="0.35">
      <c r="A38" s="165" t="s">
        <v>349</v>
      </c>
      <c r="B38" s="203">
        <f t="shared" si="13"/>
        <v>78859</v>
      </c>
      <c r="C38" s="204">
        <f t="shared" si="3"/>
        <v>40111</v>
      </c>
      <c r="D38" s="205">
        <f t="shared" si="3"/>
        <v>38748</v>
      </c>
      <c r="E38" s="203">
        <f t="shared" si="14"/>
        <v>1087.4303154107201</v>
      </c>
      <c r="F38" s="204">
        <f t="shared" si="4"/>
        <v>554.36002773836753</v>
      </c>
      <c r="G38" s="205">
        <f t="shared" si="4"/>
        <v>533.07028767235261</v>
      </c>
      <c r="H38" s="203">
        <f t="shared" si="15"/>
        <v>350.87170045633223</v>
      </c>
      <c r="I38" s="204">
        <f t="shared" si="5"/>
        <v>178.87053803913383</v>
      </c>
      <c r="J38" s="205">
        <f t="shared" si="5"/>
        <v>172.0011624171984</v>
      </c>
      <c r="K38" s="203">
        <f t="shared" si="16"/>
        <v>2137.4772799053794</v>
      </c>
      <c r="L38" s="204">
        <f t="shared" si="6"/>
        <v>1089.662433892079</v>
      </c>
      <c r="M38" s="205">
        <f t="shared" si="6"/>
        <v>1047.8148460133004</v>
      </c>
      <c r="N38" s="203">
        <f t="shared" si="17"/>
        <v>1685.2207042275681</v>
      </c>
      <c r="O38" s="204">
        <f t="shared" si="7"/>
        <v>859.10700033041962</v>
      </c>
      <c r="P38" s="205">
        <f t="shared" si="7"/>
        <v>826.11370389714853</v>
      </c>
      <c r="Q38" s="175">
        <f t="shared" si="18"/>
        <v>6120</v>
      </c>
      <c r="R38" s="176">
        <f t="shared" si="8"/>
        <v>3076</v>
      </c>
      <c r="S38" s="177">
        <f t="shared" si="8"/>
        <v>3044</v>
      </c>
      <c r="T38" s="175">
        <f t="shared" si="8"/>
        <v>17803</v>
      </c>
      <c r="U38" s="176">
        <f t="shared" si="8"/>
        <v>8997</v>
      </c>
      <c r="V38" s="177">
        <f t="shared" si="8"/>
        <v>8806</v>
      </c>
      <c r="W38" s="175">
        <f t="shared" si="8"/>
        <v>15028</v>
      </c>
      <c r="X38" s="176">
        <f t="shared" si="8"/>
        <v>7680</v>
      </c>
      <c r="Y38" s="177">
        <f t="shared" si="8"/>
        <v>7348</v>
      </c>
      <c r="Z38" s="175">
        <f t="shared" si="8"/>
        <v>15363</v>
      </c>
      <c r="AA38" s="176">
        <f t="shared" si="8"/>
        <v>7795</v>
      </c>
      <c r="AB38" s="177">
        <f t="shared" si="8"/>
        <v>7568</v>
      </c>
      <c r="AC38" s="176">
        <f t="shared" si="8"/>
        <v>11985</v>
      </c>
      <c r="AD38" s="176">
        <f t="shared" si="8"/>
        <v>6169</v>
      </c>
      <c r="AE38" s="177">
        <f t="shared" si="8"/>
        <v>5816</v>
      </c>
      <c r="AF38" s="175">
        <f t="shared" si="8"/>
        <v>1351</v>
      </c>
      <c r="AG38" s="176">
        <f t="shared" si="8"/>
        <v>689</v>
      </c>
      <c r="AH38" s="177">
        <f t="shared" si="9"/>
        <v>662</v>
      </c>
      <c r="AI38" s="175">
        <f t="shared" si="9"/>
        <v>557</v>
      </c>
      <c r="AJ38" s="176">
        <f t="shared" si="9"/>
        <v>298</v>
      </c>
      <c r="AK38" s="177">
        <f t="shared" si="9"/>
        <v>259</v>
      </c>
      <c r="AL38" s="175">
        <f t="shared" si="9"/>
        <v>2004</v>
      </c>
      <c r="AM38" s="176">
        <f t="shared" si="9"/>
        <v>969</v>
      </c>
      <c r="AN38" s="177">
        <f t="shared" si="9"/>
        <v>1035</v>
      </c>
      <c r="AO38" s="175">
        <f t="shared" si="9"/>
        <v>3387</v>
      </c>
      <c r="AP38" s="176">
        <f t="shared" si="9"/>
        <v>1756</v>
      </c>
      <c r="AQ38" s="177">
        <f t="shared" si="9"/>
        <v>1631</v>
      </c>
      <c r="AS38" s="176">
        <f t="shared" si="19"/>
        <v>5261</v>
      </c>
      <c r="AT38" s="176">
        <f t="shared" si="10"/>
        <v>2682</v>
      </c>
      <c r="AU38" s="176">
        <f t="shared" si="10"/>
        <v>2579</v>
      </c>
      <c r="AV38" s="178" t="b">
        <f t="shared" si="20"/>
        <v>1</v>
      </c>
      <c r="AW38" s="178" t="b">
        <f t="shared" si="11"/>
        <v>1</v>
      </c>
      <c r="AX38" s="178" t="b">
        <f t="shared" si="11"/>
        <v>1</v>
      </c>
      <c r="AY38" s="178"/>
      <c r="AZ38" s="178" t="b">
        <f t="shared" si="21"/>
        <v>1</v>
      </c>
      <c r="BA38" s="178" t="b">
        <f t="shared" si="12"/>
        <v>1</v>
      </c>
      <c r="BB38" s="17" t="b">
        <f t="shared" si="12"/>
        <v>1</v>
      </c>
    </row>
    <row r="39" spans="1:54" s="16" customFormat="1" x14ac:dyDescent="0.35">
      <c r="A39" s="165" t="s">
        <v>350</v>
      </c>
      <c r="B39" s="203">
        <f t="shared" si="13"/>
        <v>81683</v>
      </c>
      <c r="C39" s="204">
        <f t="shared" si="3"/>
        <v>41388</v>
      </c>
      <c r="D39" s="205">
        <f t="shared" si="3"/>
        <v>40295</v>
      </c>
      <c r="E39" s="203">
        <f t="shared" si="14"/>
        <v>1139.1044417845426</v>
      </c>
      <c r="F39" s="204">
        <f t="shared" si="4"/>
        <v>565.52163903511314</v>
      </c>
      <c r="G39" s="205">
        <f t="shared" si="4"/>
        <v>573.58280274942945</v>
      </c>
      <c r="H39" s="203">
        <f t="shared" si="15"/>
        <v>367.54494225714637</v>
      </c>
      <c r="I39" s="204">
        <f t="shared" si="5"/>
        <v>182.47195826810966</v>
      </c>
      <c r="J39" s="205">
        <f t="shared" si="5"/>
        <v>185.07298398903669</v>
      </c>
      <c r="K39" s="203">
        <f t="shared" si="16"/>
        <v>2239.0490951451334</v>
      </c>
      <c r="L39" s="204">
        <f t="shared" si="6"/>
        <v>1111.6019459838658</v>
      </c>
      <c r="M39" s="205">
        <f t="shared" si="6"/>
        <v>1127.4471491612674</v>
      </c>
      <c r="N39" s="203">
        <f t="shared" si="17"/>
        <v>1765.3015208131778</v>
      </c>
      <c r="O39" s="204">
        <f t="shared" si="7"/>
        <v>876.40445671291138</v>
      </c>
      <c r="P39" s="205">
        <f t="shared" si="7"/>
        <v>888.89706410026645</v>
      </c>
      <c r="Q39" s="175">
        <f t="shared" si="18"/>
        <v>6797</v>
      </c>
      <c r="R39" s="176">
        <f t="shared" si="8"/>
        <v>3444</v>
      </c>
      <c r="S39" s="177">
        <f t="shared" si="8"/>
        <v>3353</v>
      </c>
      <c r="T39" s="175">
        <f t="shared" si="8"/>
        <v>19220</v>
      </c>
      <c r="U39" s="176">
        <f t="shared" si="8"/>
        <v>9754</v>
      </c>
      <c r="V39" s="177">
        <f t="shared" si="8"/>
        <v>9466</v>
      </c>
      <c r="W39" s="175">
        <f t="shared" si="8"/>
        <v>15106</v>
      </c>
      <c r="X39" s="176">
        <f t="shared" si="8"/>
        <v>7732</v>
      </c>
      <c r="Y39" s="177">
        <f t="shared" si="8"/>
        <v>7374</v>
      </c>
      <c r="Z39" s="175">
        <f t="shared" si="8"/>
        <v>15120</v>
      </c>
      <c r="AA39" s="176">
        <f t="shared" si="8"/>
        <v>7506</v>
      </c>
      <c r="AB39" s="177">
        <f t="shared" si="8"/>
        <v>7614</v>
      </c>
      <c r="AC39" s="176">
        <f t="shared" si="8"/>
        <v>12045</v>
      </c>
      <c r="AD39" s="176">
        <f t="shared" si="8"/>
        <v>6220</v>
      </c>
      <c r="AE39" s="177">
        <f t="shared" si="8"/>
        <v>5825</v>
      </c>
      <c r="AF39" s="175">
        <f t="shared" si="8"/>
        <v>1485</v>
      </c>
      <c r="AG39" s="176">
        <f t="shared" si="8"/>
        <v>777</v>
      </c>
      <c r="AH39" s="177">
        <f t="shared" si="9"/>
        <v>708</v>
      </c>
      <c r="AI39" s="175">
        <f t="shared" si="9"/>
        <v>644</v>
      </c>
      <c r="AJ39" s="176">
        <f t="shared" si="9"/>
        <v>323</v>
      </c>
      <c r="AK39" s="177">
        <f t="shared" si="9"/>
        <v>321</v>
      </c>
      <c r="AL39" s="175">
        <f t="shared" si="9"/>
        <v>2592</v>
      </c>
      <c r="AM39" s="176">
        <f t="shared" si="9"/>
        <v>1337</v>
      </c>
      <c r="AN39" s="177">
        <f t="shared" si="9"/>
        <v>1255</v>
      </c>
      <c r="AO39" s="175">
        <f t="shared" si="9"/>
        <v>3163</v>
      </c>
      <c r="AP39" s="176">
        <f t="shared" si="9"/>
        <v>1559</v>
      </c>
      <c r="AQ39" s="177">
        <f t="shared" si="9"/>
        <v>1604</v>
      </c>
      <c r="AS39" s="176">
        <f t="shared" si="19"/>
        <v>5511</v>
      </c>
      <c r="AT39" s="176">
        <f t="shared" si="10"/>
        <v>2736</v>
      </c>
      <c r="AU39" s="176">
        <f t="shared" si="10"/>
        <v>2775</v>
      </c>
      <c r="AV39" s="178" t="b">
        <f t="shared" si="20"/>
        <v>1</v>
      </c>
      <c r="AW39" s="178" t="b">
        <f t="shared" si="11"/>
        <v>1</v>
      </c>
      <c r="AX39" s="178" t="b">
        <f t="shared" si="11"/>
        <v>1</v>
      </c>
      <c r="AY39" s="178"/>
      <c r="AZ39" s="178" t="b">
        <f t="shared" si="21"/>
        <v>1</v>
      </c>
      <c r="BA39" s="178" t="b">
        <f t="shared" si="12"/>
        <v>1</v>
      </c>
      <c r="BB39" s="17" t="b">
        <f t="shared" si="12"/>
        <v>1</v>
      </c>
    </row>
    <row r="40" spans="1:54" s="16" customFormat="1" x14ac:dyDescent="0.35">
      <c r="A40" s="165" t="s">
        <v>351</v>
      </c>
      <c r="B40" s="203">
        <f t="shared" si="13"/>
        <v>79969</v>
      </c>
      <c r="C40" s="204">
        <f t="shared" si="3"/>
        <v>40358</v>
      </c>
      <c r="D40" s="205">
        <f t="shared" si="3"/>
        <v>39611</v>
      </c>
      <c r="E40" s="203">
        <f t="shared" si="14"/>
        <v>1134.5571186636462</v>
      </c>
      <c r="F40" s="204">
        <f t="shared" si="4"/>
        <v>577.71673285933525</v>
      </c>
      <c r="G40" s="205">
        <f t="shared" si="4"/>
        <v>556.84038580431093</v>
      </c>
      <c r="H40" s="203">
        <f t="shared" si="15"/>
        <v>366.07769697867468</v>
      </c>
      <c r="I40" s="204">
        <f t="shared" si="5"/>
        <v>186.40684333310179</v>
      </c>
      <c r="J40" s="205">
        <f t="shared" si="5"/>
        <v>179.67085364557289</v>
      </c>
      <c r="K40" s="203">
        <f t="shared" si="16"/>
        <v>2230.1107754040349</v>
      </c>
      <c r="L40" s="204">
        <f t="shared" si="6"/>
        <v>1135.5728943804477</v>
      </c>
      <c r="M40" s="205">
        <f t="shared" si="6"/>
        <v>1094.5378810235873</v>
      </c>
      <c r="N40" s="203">
        <f t="shared" si="17"/>
        <v>1758.2544089536441</v>
      </c>
      <c r="O40" s="204">
        <f t="shared" si="7"/>
        <v>895.30352942711522</v>
      </c>
      <c r="P40" s="205">
        <f t="shared" si="7"/>
        <v>862.95087952652887</v>
      </c>
      <c r="Q40" s="175">
        <f t="shared" si="18"/>
        <v>6695</v>
      </c>
      <c r="R40" s="176">
        <f t="shared" si="8"/>
        <v>3399</v>
      </c>
      <c r="S40" s="177">
        <f t="shared" si="8"/>
        <v>3296</v>
      </c>
      <c r="T40" s="175">
        <f t="shared" si="8"/>
        <v>18743</v>
      </c>
      <c r="U40" s="176">
        <f t="shared" si="8"/>
        <v>9462</v>
      </c>
      <c r="V40" s="177">
        <f t="shared" si="8"/>
        <v>9281</v>
      </c>
      <c r="W40" s="175">
        <f t="shared" si="8"/>
        <v>14482</v>
      </c>
      <c r="X40" s="176">
        <f t="shared" si="8"/>
        <v>7232</v>
      </c>
      <c r="Y40" s="177">
        <f t="shared" si="8"/>
        <v>7250</v>
      </c>
      <c r="Z40" s="175">
        <f t="shared" si="8"/>
        <v>15022</v>
      </c>
      <c r="AA40" s="176">
        <f t="shared" si="8"/>
        <v>7608</v>
      </c>
      <c r="AB40" s="177">
        <f t="shared" si="8"/>
        <v>7414</v>
      </c>
      <c r="AC40" s="176">
        <f t="shared" si="8"/>
        <v>11479</v>
      </c>
      <c r="AD40" s="176">
        <f t="shared" si="8"/>
        <v>5797</v>
      </c>
      <c r="AE40" s="177">
        <f t="shared" si="8"/>
        <v>5682</v>
      </c>
      <c r="AF40" s="175">
        <f t="shared" si="8"/>
        <v>1593</v>
      </c>
      <c r="AG40" s="176">
        <f t="shared" si="8"/>
        <v>799</v>
      </c>
      <c r="AH40" s="177">
        <f t="shared" si="9"/>
        <v>794</v>
      </c>
      <c r="AI40" s="175">
        <f t="shared" si="9"/>
        <v>641</v>
      </c>
      <c r="AJ40" s="176">
        <f t="shared" si="9"/>
        <v>321</v>
      </c>
      <c r="AK40" s="177">
        <f t="shared" si="9"/>
        <v>320</v>
      </c>
      <c r="AL40" s="175">
        <f t="shared" si="9"/>
        <v>2809</v>
      </c>
      <c r="AM40" s="176">
        <f t="shared" si="9"/>
        <v>1400</v>
      </c>
      <c r="AN40" s="177">
        <f t="shared" si="9"/>
        <v>1409</v>
      </c>
      <c r="AO40" s="175">
        <f t="shared" si="9"/>
        <v>3016</v>
      </c>
      <c r="AP40" s="176">
        <f t="shared" si="9"/>
        <v>1545</v>
      </c>
      <c r="AQ40" s="177">
        <f t="shared" si="9"/>
        <v>1471</v>
      </c>
      <c r="AS40" s="176">
        <f t="shared" si="19"/>
        <v>5489</v>
      </c>
      <c r="AT40" s="176">
        <f t="shared" si="10"/>
        <v>2795</v>
      </c>
      <c r="AU40" s="176">
        <f t="shared" si="10"/>
        <v>2694</v>
      </c>
      <c r="AV40" s="178" t="b">
        <f t="shared" si="20"/>
        <v>1</v>
      </c>
      <c r="AW40" s="178" t="b">
        <f t="shared" si="11"/>
        <v>1</v>
      </c>
      <c r="AX40" s="178" t="b">
        <f t="shared" si="11"/>
        <v>1</v>
      </c>
      <c r="AY40" s="178"/>
      <c r="AZ40" s="178" t="b">
        <f t="shared" si="21"/>
        <v>1</v>
      </c>
      <c r="BA40" s="178" t="b">
        <f t="shared" si="12"/>
        <v>1</v>
      </c>
      <c r="BB40" s="17" t="b">
        <f t="shared" si="12"/>
        <v>1</v>
      </c>
    </row>
    <row r="41" spans="1:54" s="16" customFormat="1" x14ac:dyDescent="0.35">
      <c r="A41" s="165" t="s">
        <v>352</v>
      </c>
      <c r="B41" s="203">
        <f t="shared" si="13"/>
        <v>67308</v>
      </c>
      <c r="C41" s="204">
        <f t="shared" si="3"/>
        <v>33815</v>
      </c>
      <c r="D41" s="205">
        <f t="shared" si="3"/>
        <v>33493</v>
      </c>
      <c r="E41" s="203">
        <f t="shared" si="14"/>
        <v>993.17670890486795</v>
      </c>
      <c r="F41" s="204">
        <f t="shared" si="4"/>
        <v>504.95956292499324</v>
      </c>
      <c r="G41" s="205">
        <f t="shared" si="4"/>
        <v>488.21714597987472</v>
      </c>
      <c r="H41" s="203">
        <f t="shared" si="15"/>
        <v>320.45970741164729</v>
      </c>
      <c r="I41" s="204">
        <f t="shared" si="5"/>
        <v>162.93091887755554</v>
      </c>
      <c r="J41" s="205">
        <f t="shared" si="5"/>
        <v>157.52878853409175</v>
      </c>
      <c r="K41" s="203">
        <f t="shared" si="16"/>
        <v>1952.2102889080686</v>
      </c>
      <c r="L41" s="204">
        <f t="shared" si="6"/>
        <v>992.55977852287435</v>
      </c>
      <c r="M41" s="205">
        <f t="shared" si="6"/>
        <v>959.65051038519414</v>
      </c>
      <c r="N41" s="203">
        <f t="shared" si="17"/>
        <v>1539.1532947754163</v>
      </c>
      <c r="O41" s="204">
        <f t="shared" si="7"/>
        <v>782.54973967457693</v>
      </c>
      <c r="P41" s="205">
        <f t="shared" si="7"/>
        <v>756.60355510083934</v>
      </c>
      <c r="Q41" s="175">
        <f t="shared" si="18"/>
        <v>5847</v>
      </c>
      <c r="R41" s="176">
        <f t="shared" si="8"/>
        <v>2863</v>
      </c>
      <c r="S41" s="177">
        <f t="shared" si="8"/>
        <v>2984</v>
      </c>
      <c r="T41" s="175">
        <f t="shared" si="8"/>
        <v>16217</v>
      </c>
      <c r="U41" s="176">
        <f t="shared" si="8"/>
        <v>8173</v>
      </c>
      <c r="V41" s="177">
        <f t="shared" si="8"/>
        <v>8044</v>
      </c>
      <c r="W41" s="175">
        <f t="shared" si="8"/>
        <v>11522</v>
      </c>
      <c r="X41" s="176">
        <f t="shared" si="8"/>
        <v>5829</v>
      </c>
      <c r="Y41" s="177">
        <f t="shared" si="8"/>
        <v>5693</v>
      </c>
      <c r="Z41" s="175">
        <f t="shared" si="8"/>
        <v>12323</v>
      </c>
      <c r="AA41" s="176">
        <f t="shared" si="8"/>
        <v>6169</v>
      </c>
      <c r="AB41" s="177">
        <f t="shared" si="8"/>
        <v>6154</v>
      </c>
      <c r="AC41" s="176">
        <f t="shared" si="8"/>
        <v>9629</v>
      </c>
      <c r="AD41" s="176">
        <f t="shared" si="8"/>
        <v>4840</v>
      </c>
      <c r="AE41" s="177">
        <f t="shared" si="8"/>
        <v>4789</v>
      </c>
      <c r="AF41" s="175">
        <f t="shared" si="8"/>
        <v>1601</v>
      </c>
      <c r="AG41" s="176">
        <f t="shared" si="8"/>
        <v>809</v>
      </c>
      <c r="AH41" s="177">
        <f t="shared" si="9"/>
        <v>792</v>
      </c>
      <c r="AI41" s="175">
        <f t="shared" si="9"/>
        <v>603</v>
      </c>
      <c r="AJ41" s="176">
        <f t="shared" si="9"/>
        <v>320</v>
      </c>
      <c r="AK41" s="177">
        <f t="shared" si="9"/>
        <v>283</v>
      </c>
      <c r="AL41" s="175">
        <f t="shared" si="9"/>
        <v>2335</v>
      </c>
      <c r="AM41" s="176">
        <f t="shared" si="9"/>
        <v>1170</v>
      </c>
      <c r="AN41" s="177">
        <f t="shared" si="9"/>
        <v>1165</v>
      </c>
      <c r="AO41" s="175">
        <f t="shared" si="9"/>
        <v>2426</v>
      </c>
      <c r="AP41" s="176">
        <f t="shared" si="9"/>
        <v>1199</v>
      </c>
      <c r="AQ41" s="177">
        <f t="shared" si="9"/>
        <v>1227</v>
      </c>
      <c r="AS41" s="176">
        <f t="shared" si="19"/>
        <v>4805</v>
      </c>
      <c r="AT41" s="176">
        <f t="shared" si="10"/>
        <v>2443</v>
      </c>
      <c r="AU41" s="176">
        <f t="shared" si="10"/>
        <v>2362</v>
      </c>
      <c r="AV41" s="178" t="b">
        <f t="shared" si="20"/>
        <v>1</v>
      </c>
      <c r="AW41" s="178" t="b">
        <f t="shared" si="11"/>
        <v>1</v>
      </c>
      <c r="AX41" s="178" t="b">
        <f t="shared" si="11"/>
        <v>1</v>
      </c>
      <c r="AY41" s="178"/>
      <c r="AZ41" s="178" t="b">
        <f t="shared" si="21"/>
        <v>1</v>
      </c>
      <c r="BA41" s="178" t="b">
        <f t="shared" si="12"/>
        <v>1</v>
      </c>
      <c r="BB41" s="17" t="b">
        <f t="shared" si="12"/>
        <v>1</v>
      </c>
    </row>
    <row r="42" spans="1:54" s="16" customFormat="1" x14ac:dyDescent="0.35">
      <c r="A42" s="165" t="s">
        <v>353</v>
      </c>
      <c r="B42" s="203">
        <f t="shared" si="13"/>
        <v>58553</v>
      </c>
      <c r="C42" s="204">
        <f t="shared" si="3"/>
        <v>29030</v>
      </c>
      <c r="D42" s="205">
        <f t="shared" si="3"/>
        <v>29523</v>
      </c>
      <c r="E42" s="203">
        <f t="shared" si="14"/>
        <v>947.08338817941831</v>
      </c>
      <c r="F42" s="204">
        <f t="shared" si="4"/>
        <v>462.38008279296349</v>
      </c>
      <c r="G42" s="205">
        <f t="shared" si="4"/>
        <v>484.70330538645482</v>
      </c>
      <c r="H42" s="203">
        <f t="shared" si="15"/>
        <v>305.58717572532112</v>
      </c>
      <c r="I42" s="204">
        <f t="shared" si="5"/>
        <v>149.1921676336847</v>
      </c>
      <c r="J42" s="205">
        <f t="shared" si="5"/>
        <v>156.39500809163638</v>
      </c>
      <c r="K42" s="203">
        <f t="shared" si="16"/>
        <v>1861.6082297142082</v>
      </c>
      <c r="L42" s="204">
        <f t="shared" si="6"/>
        <v>908.86460276531716</v>
      </c>
      <c r="M42" s="205">
        <f t="shared" si="6"/>
        <v>952.74362694889089</v>
      </c>
      <c r="N42" s="203">
        <f t="shared" si="17"/>
        <v>1467.7212063810525</v>
      </c>
      <c r="O42" s="204">
        <f t="shared" si="7"/>
        <v>716.56314680803462</v>
      </c>
      <c r="P42" s="205">
        <f t="shared" si="7"/>
        <v>751.15805957301791</v>
      </c>
      <c r="Q42" s="175">
        <f t="shared" si="18"/>
        <v>5380</v>
      </c>
      <c r="R42" s="176">
        <f t="shared" si="8"/>
        <v>2738</v>
      </c>
      <c r="S42" s="177">
        <f t="shared" si="8"/>
        <v>2642</v>
      </c>
      <c r="T42" s="175">
        <f t="shared" si="8"/>
        <v>14946</v>
      </c>
      <c r="U42" s="176">
        <f t="shared" si="8"/>
        <v>7225</v>
      </c>
      <c r="V42" s="177">
        <f t="shared" si="8"/>
        <v>7721</v>
      </c>
      <c r="W42" s="175">
        <f t="shared" si="8"/>
        <v>9599</v>
      </c>
      <c r="X42" s="176">
        <f t="shared" si="8"/>
        <v>4824</v>
      </c>
      <c r="Y42" s="177">
        <f t="shared" si="8"/>
        <v>4775</v>
      </c>
      <c r="Z42" s="175">
        <f t="shared" si="8"/>
        <v>10106</v>
      </c>
      <c r="AA42" s="176">
        <f t="shared" si="8"/>
        <v>5113</v>
      </c>
      <c r="AB42" s="177">
        <f t="shared" si="8"/>
        <v>4993</v>
      </c>
      <c r="AC42" s="176">
        <f t="shared" si="8"/>
        <v>8031</v>
      </c>
      <c r="AD42" s="176">
        <f t="shared" si="8"/>
        <v>3898</v>
      </c>
      <c r="AE42" s="177">
        <f t="shared" si="8"/>
        <v>4133</v>
      </c>
      <c r="AF42" s="175">
        <f t="shared" si="8"/>
        <v>1453</v>
      </c>
      <c r="AG42" s="176">
        <f t="shared" si="8"/>
        <v>733</v>
      </c>
      <c r="AH42" s="177">
        <f t="shared" si="9"/>
        <v>720</v>
      </c>
      <c r="AI42" s="175">
        <f t="shared" si="9"/>
        <v>530</v>
      </c>
      <c r="AJ42" s="176">
        <f t="shared" si="9"/>
        <v>266</v>
      </c>
      <c r="AK42" s="177">
        <f t="shared" si="9"/>
        <v>264</v>
      </c>
      <c r="AL42" s="175">
        <f t="shared" si="9"/>
        <v>1925</v>
      </c>
      <c r="AM42" s="176">
        <f t="shared" si="9"/>
        <v>979</v>
      </c>
      <c r="AN42" s="177">
        <f t="shared" si="9"/>
        <v>946</v>
      </c>
      <c r="AO42" s="175">
        <f t="shared" si="9"/>
        <v>2001</v>
      </c>
      <c r="AP42" s="176">
        <f t="shared" si="9"/>
        <v>1017</v>
      </c>
      <c r="AQ42" s="177">
        <f t="shared" si="9"/>
        <v>984</v>
      </c>
      <c r="AS42" s="176">
        <f t="shared" si="19"/>
        <v>4582</v>
      </c>
      <c r="AT42" s="176">
        <f t="shared" si="10"/>
        <v>2237</v>
      </c>
      <c r="AU42" s="176">
        <f t="shared" si="10"/>
        <v>2345</v>
      </c>
      <c r="AV42" s="178" t="b">
        <f t="shared" si="20"/>
        <v>1</v>
      </c>
      <c r="AW42" s="178" t="b">
        <f t="shared" si="11"/>
        <v>1</v>
      </c>
      <c r="AX42" s="178" t="b">
        <f t="shared" si="11"/>
        <v>1</v>
      </c>
      <c r="AY42" s="178"/>
      <c r="AZ42" s="178" t="b">
        <f t="shared" si="21"/>
        <v>1</v>
      </c>
      <c r="BA42" s="178" t="b">
        <f t="shared" si="12"/>
        <v>1</v>
      </c>
      <c r="BB42" s="17" t="b">
        <f t="shared" si="12"/>
        <v>1</v>
      </c>
    </row>
    <row r="43" spans="1:54" s="16" customFormat="1" x14ac:dyDescent="0.35">
      <c r="A43" s="165" t="s">
        <v>354</v>
      </c>
      <c r="B43" s="203">
        <f t="shared" si="13"/>
        <v>53441</v>
      </c>
      <c r="C43" s="204">
        <f t="shared" si="3"/>
        <v>26455</v>
      </c>
      <c r="D43" s="205">
        <f t="shared" si="3"/>
        <v>26986</v>
      </c>
      <c r="E43" s="203">
        <f t="shared" si="14"/>
        <v>913.80525079467668</v>
      </c>
      <c r="F43" s="204">
        <f t="shared" si="4"/>
        <v>454.93900859513303</v>
      </c>
      <c r="G43" s="205">
        <f t="shared" si="4"/>
        <v>458.86624219954359</v>
      </c>
      <c r="H43" s="203">
        <f t="shared" si="15"/>
        <v>294.84960800559679</v>
      </c>
      <c r="I43" s="204">
        <f t="shared" si="5"/>
        <v>146.79122081436748</v>
      </c>
      <c r="J43" s="205">
        <f t="shared" si="5"/>
        <v>148.05838719122934</v>
      </c>
      <c r="K43" s="203">
        <f t="shared" si="16"/>
        <v>1796.1959806998066</v>
      </c>
      <c r="L43" s="204">
        <f t="shared" si="6"/>
        <v>894.23826137079266</v>
      </c>
      <c r="M43" s="205">
        <f t="shared" si="6"/>
        <v>901.95771932901391</v>
      </c>
      <c r="N43" s="203">
        <f t="shared" si="17"/>
        <v>1416.1491604999198</v>
      </c>
      <c r="O43" s="204">
        <f t="shared" si="7"/>
        <v>705.03150921970678</v>
      </c>
      <c r="P43" s="205">
        <f t="shared" si="7"/>
        <v>711.11765128021318</v>
      </c>
      <c r="Q43" s="175">
        <f t="shared" si="18"/>
        <v>4971</v>
      </c>
      <c r="R43" s="176">
        <f t="shared" si="8"/>
        <v>2446</v>
      </c>
      <c r="S43" s="177">
        <f t="shared" si="8"/>
        <v>2525</v>
      </c>
      <c r="T43" s="175">
        <f t="shared" si="8"/>
        <v>13904</v>
      </c>
      <c r="U43" s="176">
        <f t="shared" si="8"/>
        <v>6910</v>
      </c>
      <c r="V43" s="177">
        <f t="shared" si="8"/>
        <v>6994</v>
      </c>
      <c r="W43" s="175">
        <f t="shared" si="8"/>
        <v>9046</v>
      </c>
      <c r="X43" s="176">
        <f t="shared" si="8"/>
        <v>4523</v>
      </c>
      <c r="Y43" s="177">
        <f t="shared" si="8"/>
        <v>4523</v>
      </c>
      <c r="Z43" s="175">
        <f t="shared" si="8"/>
        <v>8962</v>
      </c>
      <c r="AA43" s="176">
        <f t="shared" si="8"/>
        <v>4428</v>
      </c>
      <c r="AB43" s="177">
        <f t="shared" si="8"/>
        <v>4534</v>
      </c>
      <c r="AC43" s="176">
        <f t="shared" si="8"/>
        <v>7036</v>
      </c>
      <c r="AD43" s="176">
        <f t="shared" si="8"/>
        <v>3456</v>
      </c>
      <c r="AE43" s="177">
        <f t="shared" si="8"/>
        <v>3580</v>
      </c>
      <c r="AF43" s="175">
        <f t="shared" si="8"/>
        <v>1277</v>
      </c>
      <c r="AG43" s="176">
        <f t="shared" si="8"/>
        <v>620</v>
      </c>
      <c r="AH43" s="177">
        <f t="shared" si="9"/>
        <v>657</v>
      </c>
      <c r="AI43" s="175">
        <f t="shared" si="9"/>
        <v>459</v>
      </c>
      <c r="AJ43" s="176">
        <f t="shared" si="9"/>
        <v>239</v>
      </c>
      <c r="AK43" s="177">
        <f t="shared" si="9"/>
        <v>220</v>
      </c>
      <c r="AL43" s="175">
        <f t="shared" si="9"/>
        <v>1665</v>
      </c>
      <c r="AM43" s="176">
        <f t="shared" si="9"/>
        <v>793</v>
      </c>
      <c r="AN43" s="177">
        <f t="shared" si="9"/>
        <v>872</v>
      </c>
      <c r="AO43" s="175">
        <f t="shared" si="9"/>
        <v>1700</v>
      </c>
      <c r="AP43" s="176">
        <f t="shared" si="9"/>
        <v>839</v>
      </c>
      <c r="AQ43" s="177">
        <f t="shared" si="9"/>
        <v>861</v>
      </c>
      <c r="AS43" s="176">
        <f t="shared" si="19"/>
        <v>4421</v>
      </c>
      <c r="AT43" s="176">
        <f t="shared" si="10"/>
        <v>2201</v>
      </c>
      <c r="AU43" s="176">
        <f t="shared" si="10"/>
        <v>2220</v>
      </c>
      <c r="AV43" s="178" t="b">
        <f t="shared" si="20"/>
        <v>1</v>
      </c>
      <c r="AW43" s="178" t="b">
        <f t="shared" si="11"/>
        <v>1</v>
      </c>
      <c r="AX43" s="178" t="b">
        <f t="shared" si="11"/>
        <v>1</v>
      </c>
      <c r="AY43" s="178"/>
      <c r="AZ43" s="178" t="b">
        <f t="shared" si="21"/>
        <v>1</v>
      </c>
      <c r="BA43" s="178" t="b">
        <f t="shared" si="12"/>
        <v>1</v>
      </c>
      <c r="BB43" s="17" t="b">
        <f t="shared" si="12"/>
        <v>1</v>
      </c>
    </row>
    <row r="44" spans="1:54" s="16" customFormat="1" x14ac:dyDescent="0.35">
      <c r="A44" s="165" t="s">
        <v>355</v>
      </c>
      <c r="B44" s="203">
        <f t="shared" si="13"/>
        <v>54491</v>
      </c>
      <c r="C44" s="204">
        <f t="shared" si="3"/>
        <v>26534</v>
      </c>
      <c r="D44" s="205">
        <f t="shared" si="3"/>
        <v>27957</v>
      </c>
      <c r="E44" s="203">
        <f t="shared" si="14"/>
        <v>1004.7517132126042</v>
      </c>
      <c r="F44" s="204">
        <f t="shared" si="4"/>
        <v>499.58545378211568</v>
      </c>
      <c r="G44" s="205">
        <f t="shared" si="4"/>
        <v>505.16625943048848</v>
      </c>
      <c r="H44" s="203">
        <f t="shared" si="15"/>
        <v>324.19451357502965</v>
      </c>
      <c r="I44" s="204">
        <f t="shared" si="5"/>
        <v>161.19690173027087</v>
      </c>
      <c r="J44" s="205">
        <f t="shared" si="5"/>
        <v>162.99761184475878</v>
      </c>
      <c r="K44" s="203">
        <f t="shared" si="16"/>
        <v>1974.9623755217733</v>
      </c>
      <c r="L44" s="204">
        <f t="shared" si="6"/>
        <v>981.99630973794001</v>
      </c>
      <c r="M44" s="205">
        <f t="shared" si="6"/>
        <v>992.96606578383341</v>
      </c>
      <c r="N44" s="203">
        <f t="shared" si="17"/>
        <v>1557.0913976905929</v>
      </c>
      <c r="O44" s="204">
        <f t="shared" si="7"/>
        <v>774.22133474967347</v>
      </c>
      <c r="P44" s="205">
        <f t="shared" si="7"/>
        <v>782.8700629409193</v>
      </c>
      <c r="Q44" s="175">
        <f t="shared" si="18"/>
        <v>5077</v>
      </c>
      <c r="R44" s="176">
        <f t="shared" si="8"/>
        <v>2477</v>
      </c>
      <c r="S44" s="177">
        <f t="shared" si="8"/>
        <v>2600</v>
      </c>
      <c r="T44" s="175">
        <f t="shared" si="8"/>
        <v>14569</v>
      </c>
      <c r="U44" s="176">
        <f t="shared" si="8"/>
        <v>7069</v>
      </c>
      <c r="V44" s="177">
        <f t="shared" si="8"/>
        <v>7500</v>
      </c>
      <c r="W44" s="175">
        <f t="shared" si="8"/>
        <v>9015</v>
      </c>
      <c r="X44" s="176">
        <f t="shared" si="8"/>
        <v>4344</v>
      </c>
      <c r="Y44" s="177">
        <f t="shared" si="8"/>
        <v>4671</v>
      </c>
      <c r="Z44" s="175">
        <f t="shared" si="8"/>
        <v>8802</v>
      </c>
      <c r="AA44" s="176">
        <f t="shared" si="8"/>
        <v>4272</v>
      </c>
      <c r="AB44" s="177">
        <f t="shared" si="8"/>
        <v>4530</v>
      </c>
      <c r="AC44" s="176">
        <f t="shared" si="8"/>
        <v>6648</v>
      </c>
      <c r="AD44" s="176">
        <f t="shared" si="8"/>
        <v>3217</v>
      </c>
      <c r="AE44" s="177">
        <f t="shared" si="8"/>
        <v>3431</v>
      </c>
      <c r="AF44" s="175">
        <f t="shared" si="8"/>
        <v>1310</v>
      </c>
      <c r="AG44" s="176">
        <f t="shared" si="8"/>
        <v>620</v>
      </c>
      <c r="AH44" s="177">
        <f t="shared" si="9"/>
        <v>690</v>
      </c>
      <c r="AI44" s="175">
        <f t="shared" si="9"/>
        <v>531</v>
      </c>
      <c r="AJ44" s="176">
        <f t="shared" si="9"/>
        <v>287</v>
      </c>
      <c r="AK44" s="177">
        <f t="shared" si="9"/>
        <v>244</v>
      </c>
      <c r="AL44" s="175">
        <f t="shared" si="9"/>
        <v>1940</v>
      </c>
      <c r="AM44" s="176">
        <f t="shared" si="9"/>
        <v>980</v>
      </c>
      <c r="AN44" s="177">
        <f t="shared" si="9"/>
        <v>960</v>
      </c>
      <c r="AO44" s="175">
        <f t="shared" si="9"/>
        <v>1738</v>
      </c>
      <c r="AP44" s="176">
        <f t="shared" si="9"/>
        <v>851</v>
      </c>
      <c r="AQ44" s="177">
        <f t="shared" si="9"/>
        <v>887</v>
      </c>
      <c r="AS44" s="176">
        <f t="shared" si="19"/>
        <v>4861</v>
      </c>
      <c r="AT44" s="176">
        <f t="shared" si="10"/>
        <v>2417</v>
      </c>
      <c r="AU44" s="176">
        <f t="shared" si="10"/>
        <v>2444</v>
      </c>
      <c r="AV44" s="178" t="b">
        <f t="shared" si="20"/>
        <v>1</v>
      </c>
      <c r="AW44" s="178" t="b">
        <f t="shared" si="11"/>
        <v>1</v>
      </c>
      <c r="AX44" s="178" t="b">
        <f t="shared" si="11"/>
        <v>1</v>
      </c>
      <c r="AY44" s="178"/>
      <c r="AZ44" s="178" t="b">
        <f t="shared" si="21"/>
        <v>1</v>
      </c>
      <c r="BA44" s="178" t="b">
        <f t="shared" si="12"/>
        <v>1</v>
      </c>
      <c r="BB44" s="17" t="b">
        <f t="shared" si="12"/>
        <v>1</v>
      </c>
    </row>
    <row r="45" spans="1:54" s="16" customFormat="1" x14ac:dyDescent="0.35">
      <c r="A45" s="165" t="s">
        <v>356</v>
      </c>
      <c r="B45" s="203">
        <f t="shared" si="13"/>
        <v>52130</v>
      </c>
      <c r="C45" s="204">
        <f t="shared" si="3"/>
        <v>24891</v>
      </c>
      <c r="D45" s="205">
        <f t="shared" si="3"/>
        <v>27239</v>
      </c>
      <c r="E45" s="203">
        <f t="shared" si="14"/>
        <v>967.54634222345203</v>
      </c>
      <c r="F45" s="204">
        <f t="shared" si="4"/>
        <v>457.21267015558124</v>
      </c>
      <c r="G45" s="205">
        <f t="shared" si="4"/>
        <v>510.33367206787074</v>
      </c>
      <c r="H45" s="203">
        <f t="shared" si="15"/>
        <v>312.18977947844348</v>
      </c>
      <c r="I45" s="204">
        <f t="shared" si="5"/>
        <v>147.5248434536033</v>
      </c>
      <c r="J45" s="205">
        <f t="shared" si="5"/>
        <v>164.66493602484019</v>
      </c>
      <c r="K45" s="203">
        <f t="shared" si="16"/>
        <v>1901.8306685491507</v>
      </c>
      <c r="L45" s="204">
        <f t="shared" si="6"/>
        <v>898.70742124134188</v>
      </c>
      <c r="M45" s="205">
        <f t="shared" si="6"/>
        <v>1003.1232473078088</v>
      </c>
      <c r="N45" s="203">
        <f t="shared" si="17"/>
        <v>1499.4332097489539</v>
      </c>
      <c r="O45" s="204">
        <f t="shared" si="7"/>
        <v>708.55506514947365</v>
      </c>
      <c r="P45" s="205">
        <f t="shared" si="7"/>
        <v>790.87814459948027</v>
      </c>
      <c r="Q45" s="175">
        <f t="shared" si="18"/>
        <v>5392</v>
      </c>
      <c r="R45" s="176">
        <f t="shared" si="8"/>
        <v>2497</v>
      </c>
      <c r="S45" s="177">
        <f t="shared" si="8"/>
        <v>2895</v>
      </c>
      <c r="T45" s="175">
        <f t="shared" si="8"/>
        <v>14559</v>
      </c>
      <c r="U45" s="176">
        <f t="shared" si="8"/>
        <v>7070</v>
      </c>
      <c r="V45" s="177">
        <f t="shared" si="8"/>
        <v>7489</v>
      </c>
      <c r="W45" s="175">
        <f t="shared" si="8"/>
        <v>8321</v>
      </c>
      <c r="X45" s="176">
        <f t="shared" si="8"/>
        <v>4046</v>
      </c>
      <c r="Y45" s="177">
        <f t="shared" si="8"/>
        <v>4275</v>
      </c>
      <c r="Z45" s="175">
        <f t="shared" si="8"/>
        <v>7789</v>
      </c>
      <c r="AA45" s="176">
        <f t="shared" si="8"/>
        <v>3687</v>
      </c>
      <c r="AB45" s="177">
        <f t="shared" si="8"/>
        <v>4102</v>
      </c>
      <c r="AC45" s="176">
        <f t="shared" si="8"/>
        <v>6092</v>
      </c>
      <c r="AD45" s="176">
        <f t="shared" si="8"/>
        <v>2860</v>
      </c>
      <c r="AE45" s="177">
        <f t="shared" si="8"/>
        <v>3232</v>
      </c>
      <c r="AF45" s="175">
        <f t="shared" si="8"/>
        <v>1274</v>
      </c>
      <c r="AG45" s="176">
        <f t="shared" si="8"/>
        <v>569</v>
      </c>
      <c r="AH45" s="177">
        <f t="shared" si="9"/>
        <v>705</v>
      </c>
      <c r="AI45" s="175">
        <f t="shared" si="9"/>
        <v>650</v>
      </c>
      <c r="AJ45" s="176">
        <f t="shared" si="9"/>
        <v>332</v>
      </c>
      <c r="AK45" s="177">
        <f t="shared" si="9"/>
        <v>318</v>
      </c>
      <c r="AL45" s="175">
        <f t="shared" si="9"/>
        <v>1793</v>
      </c>
      <c r="AM45" s="176">
        <f t="shared" si="9"/>
        <v>854</v>
      </c>
      <c r="AN45" s="177">
        <f t="shared" si="9"/>
        <v>939</v>
      </c>
      <c r="AO45" s="175">
        <f t="shared" si="9"/>
        <v>1579</v>
      </c>
      <c r="AP45" s="176">
        <f t="shared" si="9"/>
        <v>764</v>
      </c>
      <c r="AQ45" s="177">
        <f t="shared" si="9"/>
        <v>815</v>
      </c>
      <c r="AS45" s="176">
        <f t="shared" si="19"/>
        <v>4681</v>
      </c>
      <c r="AT45" s="176">
        <f t="shared" si="10"/>
        <v>2212</v>
      </c>
      <c r="AU45" s="176">
        <f t="shared" si="10"/>
        <v>2469</v>
      </c>
      <c r="AV45" s="178" t="b">
        <f t="shared" si="20"/>
        <v>1</v>
      </c>
      <c r="AW45" s="178" t="b">
        <f t="shared" si="11"/>
        <v>1</v>
      </c>
      <c r="AX45" s="178" t="b">
        <f t="shared" si="11"/>
        <v>1</v>
      </c>
      <c r="AY45" s="178"/>
      <c r="AZ45" s="178" t="b">
        <f t="shared" si="21"/>
        <v>1</v>
      </c>
      <c r="BA45" s="178" t="b">
        <f t="shared" si="12"/>
        <v>1</v>
      </c>
      <c r="BB45" s="17" t="b">
        <f t="shared" si="12"/>
        <v>1</v>
      </c>
    </row>
    <row r="46" spans="1:54" s="16" customFormat="1" x14ac:dyDescent="0.35">
      <c r="A46" s="165" t="s">
        <v>357</v>
      </c>
      <c r="B46" s="203">
        <f t="shared" si="13"/>
        <v>45062</v>
      </c>
      <c r="C46" s="204">
        <f t="shared" si="3"/>
        <v>20910</v>
      </c>
      <c r="D46" s="205">
        <f t="shared" si="3"/>
        <v>24152</v>
      </c>
      <c r="E46" s="203">
        <f t="shared" si="14"/>
        <v>857.58380129995783</v>
      </c>
      <c r="F46" s="204">
        <f t="shared" si="4"/>
        <v>395.61711151798488</v>
      </c>
      <c r="G46" s="205">
        <f t="shared" si="4"/>
        <v>461.96668978197289</v>
      </c>
      <c r="H46" s="203">
        <f t="shared" si="15"/>
        <v>276.70912092631107</v>
      </c>
      <c r="I46" s="204">
        <f t="shared" si="5"/>
        <v>127.65033922703286</v>
      </c>
      <c r="J46" s="205">
        <f t="shared" si="5"/>
        <v>149.0587816992782</v>
      </c>
      <c r="K46" s="203">
        <f t="shared" si="16"/>
        <v>1685.6858457189544</v>
      </c>
      <c r="L46" s="204">
        <f t="shared" si="6"/>
        <v>777.63381747555525</v>
      </c>
      <c r="M46" s="205">
        <f t="shared" si="6"/>
        <v>908.05202824339915</v>
      </c>
      <c r="N46" s="203">
        <f t="shared" si="17"/>
        <v>1329.0212320547766</v>
      </c>
      <c r="O46" s="204">
        <f t="shared" si="7"/>
        <v>613.098731779427</v>
      </c>
      <c r="P46" s="205">
        <f t="shared" si="7"/>
        <v>715.92250027534976</v>
      </c>
      <c r="Q46" s="175">
        <f t="shared" si="18"/>
        <v>5007</v>
      </c>
      <c r="R46" s="176">
        <f t="shared" si="8"/>
        <v>2372</v>
      </c>
      <c r="S46" s="177">
        <f t="shared" si="8"/>
        <v>2635</v>
      </c>
      <c r="T46" s="175">
        <f t="shared" si="8"/>
        <v>13680</v>
      </c>
      <c r="U46" s="176">
        <f t="shared" si="8"/>
        <v>6322</v>
      </c>
      <c r="V46" s="177">
        <f t="shared" si="8"/>
        <v>7358</v>
      </c>
      <c r="W46" s="175">
        <f t="shared" si="8"/>
        <v>6705</v>
      </c>
      <c r="X46" s="176">
        <f t="shared" si="8"/>
        <v>3182</v>
      </c>
      <c r="Y46" s="177">
        <f t="shared" si="8"/>
        <v>3523</v>
      </c>
      <c r="Z46" s="175">
        <f t="shared" si="8"/>
        <v>6229</v>
      </c>
      <c r="AA46" s="176">
        <f t="shared" si="8"/>
        <v>2886</v>
      </c>
      <c r="AB46" s="177">
        <f t="shared" si="8"/>
        <v>3343</v>
      </c>
      <c r="AC46" s="176">
        <f t="shared" si="8"/>
        <v>5019</v>
      </c>
      <c r="AD46" s="176">
        <f t="shared" si="8"/>
        <v>2291</v>
      </c>
      <c r="AE46" s="177">
        <f t="shared" si="8"/>
        <v>2728</v>
      </c>
      <c r="AF46" s="175">
        <f t="shared" si="8"/>
        <v>1104</v>
      </c>
      <c r="AG46" s="176">
        <f t="shared" si="8"/>
        <v>474</v>
      </c>
      <c r="AH46" s="177">
        <f t="shared" si="9"/>
        <v>630</v>
      </c>
      <c r="AI46" s="175">
        <f t="shared" si="9"/>
        <v>582</v>
      </c>
      <c r="AJ46" s="176">
        <f t="shared" si="9"/>
        <v>272</v>
      </c>
      <c r="AK46" s="177">
        <f t="shared" si="9"/>
        <v>310</v>
      </c>
      <c r="AL46" s="175">
        <f t="shared" si="9"/>
        <v>1526</v>
      </c>
      <c r="AM46" s="176">
        <f t="shared" si="9"/>
        <v>689</v>
      </c>
      <c r="AN46" s="177">
        <f t="shared" si="9"/>
        <v>837</v>
      </c>
      <c r="AO46" s="175">
        <f t="shared" si="9"/>
        <v>1061</v>
      </c>
      <c r="AP46" s="176">
        <f t="shared" si="9"/>
        <v>508</v>
      </c>
      <c r="AQ46" s="177">
        <f t="shared" si="9"/>
        <v>553</v>
      </c>
      <c r="AS46" s="176">
        <f t="shared" si="19"/>
        <v>4149</v>
      </c>
      <c r="AT46" s="176">
        <f t="shared" si="10"/>
        <v>1914</v>
      </c>
      <c r="AU46" s="176">
        <f t="shared" si="10"/>
        <v>2235</v>
      </c>
      <c r="AV46" s="178" t="b">
        <f t="shared" si="20"/>
        <v>1</v>
      </c>
      <c r="AW46" s="178" t="b">
        <f t="shared" si="11"/>
        <v>1</v>
      </c>
      <c r="AX46" s="178" t="b">
        <f t="shared" si="11"/>
        <v>1</v>
      </c>
      <c r="AY46" s="178"/>
      <c r="AZ46" s="178" t="b">
        <f t="shared" si="21"/>
        <v>1</v>
      </c>
      <c r="BA46" s="178" t="b">
        <f t="shared" si="12"/>
        <v>1</v>
      </c>
      <c r="BB46" s="17" t="b">
        <f t="shared" si="12"/>
        <v>1</v>
      </c>
    </row>
    <row r="47" spans="1:54" s="16" customFormat="1" x14ac:dyDescent="0.35">
      <c r="A47" s="165" t="s">
        <v>325</v>
      </c>
      <c r="B47" s="203">
        <f t="shared" si="13"/>
        <v>96262</v>
      </c>
      <c r="C47" s="204">
        <f t="shared" si="3"/>
        <v>40330</v>
      </c>
      <c r="D47" s="205">
        <f t="shared" si="3"/>
        <v>55932</v>
      </c>
      <c r="E47" s="203">
        <f t="shared" si="14"/>
        <v>1972.2980554360561</v>
      </c>
      <c r="F47" s="204">
        <f t="shared" si="4"/>
        <v>867.91862657472223</v>
      </c>
      <c r="G47" s="205">
        <f t="shared" si="4"/>
        <v>1104.379428861334</v>
      </c>
      <c r="H47" s="203">
        <f t="shared" si="15"/>
        <v>636.38429305347313</v>
      </c>
      <c r="I47" s="204">
        <f t="shared" si="5"/>
        <v>280.04376928647389</v>
      </c>
      <c r="J47" s="205">
        <f t="shared" si="5"/>
        <v>356.34052376699924</v>
      </c>
      <c r="K47" s="203">
        <f t="shared" si="16"/>
        <v>3876.7930440709238</v>
      </c>
      <c r="L47" s="204">
        <f t="shared" si="6"/>
        <v>1706.0002087669052</v>
      </c>
      <c r="M47" s="205">
        <f t="shared" si="6"/>
        <v>2170.7928353040188</v>
      </c>
      <c r="N47" s="203">
        <f t="shared" si="17"/>
        <v>3056.5246074395468</v>
      </c>
      <c r="O47" s="204">
        <f t="shared" si="7"/>
        <v>1345.0373953718986</v>
      </c>
      <c r="P47" s="205">
        <f t="shared" si="7"/>
        <v>1711.4872120676482</v>
      </c>
      <c r="Q47" s="175">
        <f t="shared" si="18"/>
        <v>12291</v>
      </c>
      <c r="R47" s="176">
        <f t="shared" si="8"/>
        <v>5055</v>
      </c>
      <c r="S47" s="177">
        <f t="shared" si="8"/>
        <v>7236</v>
      </c>
      <c r="T47" s="175">
        <f t="shared" si="8"/>
        <v>32704</v>
      </c>
      <c r="U47" s="176">
        <f t="shared" si="8"/>
        <v>13517</v>
      </c>
      <c r="V47" s="177">
        <f t="shared" si="8"/>
        <v>19187</v>
      </c>
      <c r="W47" s="175">
        <f t="shared" si="8"/>
        <v>12455</v>
      </c>
      <c r="X47" s="176">
        <f t="shared" si="8"/>
        <v>5382</v>
      </c>
      <c r="Y47" s="177">
        <f t="shared" si="8"/>
        <v>7073</v>
      </c>
      <c r="Z47" s="175">
        <f t="shared" si="8"/>
        <v>10769</v>
      </c>
      <c r="AA47" s="176">
        <f t="shared" si="8"/>
        <v>4520</v>
      </c>
      <c r="AB47" s="177">
        <f t="shared" si="8"/>
        <v>6249</v>
      </c>
      <c r="AC47" s="176">
        <f t="shared" si="8"/>
        <v>9521</v>
      </c>
      <c r="AD47" s="176">
        <f t="shared" si="8"/>
        <v>3890</v>
      </c>
      <c r="AE47" s="177">
        <f t="shared" si="8"/>
        <v>5631</v>
      </c>
      <c r="AF47" s="175">
        <f t="shared" si="8"/>
        <v>2860</v>
      </c>
      <c r="AG47" s="176">
        <f t="shared" si="8"/>
        <v>1063</v>
      </c>
      <c r="AH47" s="177">
        <f t="shared" si="9"/>
        <v>1797</v>
      </c>
      <c r="AI47" s="175">
        <f t="shared" si="9"/>
        <v>1055</v>
      </c>
      <c r="AJ47" s="176">
        <f t="shared" si="9"/>
        <v>431</v>
      </c>
      <c r="AK47" s="177">
        <f t="shared" si="9"/>
        <v>624</v>
      </c>
      <c r="AL47" s="175">
        <f t="shared" si="9"/>
        <v>3017</v>
      </c>
      <c r="AM47" s="176">
        <f t="shared" si="9"/>
        <v>1302</v>
      </c>
      <c r="AN47" s="177">
        <f t="shared" si="9"/>
        <v>1715</v>
      </c>
      <c r="AO47" s="175">
        <f t="shared" si="9"/>
        <v>2048</v>
      </c>
      <c r="AP47" s="176">
        <f t="shared" si="9"/>
        <v>971</v>
      </c>
      <c r="AQ47" s="177">
        <f t="shared" si="9"/>
        <v>1077</v>
      </c>
      <c r="AS47" s="176">
        <f t="shared" si="19"/>
        <v>9542</v>
      </c>
      <c r="AT47" s="176">
        <f t="shared" si="10"/>
        <v>4199</v>
      </c>
      <c r="AU47" s="176">
        <f t="shared" si="10"/>
        <v>5343</v>
      </c>
      <c r="AV47" s="178" t="b">
        <f t="shared" si="20"/>
        <v>1</v>
      </c>
      <c r="AW47" s="178" t="b">
        <f t="shared" si="11"/>
        <v>1</v>
      </c>
      <c r="AX47" s="178" t="b">
        <f t="shared" si="11"/>
        <v>1</v>
      </c>
      <c r="AY47" s="178"/>
      <c r="AZ47" s="178" t="b">
        <f t="shared" si="21"/>
        <v>1</v>
      </c>
      <c r="BA47" s="178" t="b">
        <f t="shared" si="12"/>
        <v>1</v>
      </c>
      <c r="BB47" s="17" t="b">
        <f t="shared" si="12"/>
        <v>1</v>
      </c>
    </row>
    <row r="48" spans="1:54" s="17" customFormat="1" x14ac:dyDescent="0.35">
      <c r="A48" s="17" t="s">
        <v>74</v>
      </c>
      <c r="B48" s="206">
        <f>AG19</f>
        <v>936006</v>
      </c>
      <c r="C48" s="207">
        <f t="shared" si="3"/>
        <v>460653</v>
      </c>
      <c r="D48" s="208">
        <f t="shared" si="3"/>
        <v>475234</v>
      </c>
      <c r="E48" s="206">
        <f t="shared" si="14"/>
        <v>14383.803120911729</v>
      </c>
      <c r="F48" s="207">
        <f t="shared" si="4"/>
        <v>7061.1660207300938</v>
      </c>
      <c r="G48" s="208">
        <f t="shared" si="4"/>
        <v>7320.1567421156915</v>
      </c>
      <c r="H48" s="206">
        <f t="shared" si="15"/>
        <v>4641.0968947074134</v>
      </c>
      <c r="I48" s="207">
        <f t="shared" si="5"/>
        <v>2278.3651455976474</v>
      </c>
      <c r="J48" s="208">
        <f t="shared" si="5"/>
        <v>2361.9314335033273</v>
      </c>
      <c r="K48" s="206">
        <f t="shared" si="16"/>
        <v>28273.124202876916</v>
      </c>
      <c r="L48" s="207">
        <f t="shared" si="6"/>
        <v>13879.58540888188</v>
      </c>
      <c r="M48" s="208">
        <f t="shared" si="6"/>
        <v>14388.663346863526</v>
      </c>
      <c r="N48" s="206">
        <f t="shared" si="17"/>
        <v>22290.975781503941</v>
      </c>
      <c r="O48" s="207">
        <f t="shared" si="7"/>
        <v>10942.88342479038</v>
      </c>
      <c r="P48" s="208">
        <f t="shared" si="7"/>
        <v>11344.248477517454</v>
      </c>
      <c r="Q48" s="209">
        <f>F19</f>
        <v>83279</v>
      </c>
      <c r="R48" s="210">
        <f t="shared" si="8"/>
        <v>40553</v>
      </c>
      <c r="S48" s="211">
        <f t="shared" si="8"/>
        <v>42716</v>
      </c>
      <c r="T48" s="209">
        <f t="shared" si="8"/>
        <v>228734</v>
      </c>
      <c r="U48" s="210">
        <f t="shared" si="8"/>
        <v>111352</v>
      </c>
      <c r="V48" s="211">
        <f t="shared" si="8"/>
        <v>117350</v>
      </c>
      <c r="W48" s="209">
        <f t="shared" si="8"/>
        <v>165855</v>
      </c>
      <c r="X48" s="210">
        <f t="shared" si="8"/>
        <v>82584</v>
      </c>
      <c r="Y48" s="211">
        <f t="shared" si="8"/>
        <v>83248</v>
      </c>
      <c r="Z48" s="209">
        <f t="shared" si="8"/>
        <v>165347</v>
      </c>
      <c r="AA48" s="210">
        <f t="shared" si="8"/>
        <v>81754</v>
      </c>
      <c r="AB48" s="211">
        <f t="shared" si="8"/>
        <v>83573</v>
      </c>
      <c r="AC48" s="210">
        <f t="shared" si="8"/>
        <v>131796</v>
      </c>
      <c r="AD48" s="210">
        <f t="shared" si="8"/>
        <v>65194</v>
      </c>
      <c r="AE48" s="211">
        <f t="shared" si="8"/>
        <v>66586</v>
      </c>
      <c r="AF48" s="209">
        <f t="shared" si="8"/>
        <v>17897</v>
      </c>
      <c r="AG48" s="210">
        <f t="shared" si="8"/>
        <v>8434</v>
      </c>
      <c r="AH48" s="211">
        <f t="shared" si="9"/>
        <v>9463</v>
      </c>
      <c r="AI48" s="209">
        <f t="shared" si="9"/>
        <v>7852</v>
      </c>
      <c r="AJ48" s="210">
        <f t="shared" si="9"/>
        <v>3906</v>
      </c>
      <c r="AK48" s="211">
        <f t="shared" si="9"/>
        <v>3946</v>
      </c>
      <c r="AL48" s="209">
        <f t="shared" si="9"/>
        <v>28233</v>
      </c>
      <c r="AM48" s="210">
        <f t="shared" si="9"/>
        <v>13909</v>
      </c>
      <c r="AN48" s="211">
        <f t="shared" si="9"/>
        <v>14324</v>
      </c>
      <c r="AO48" s="209">
        <f t="shared" si="9"/>
        <v>37418</v>
      </c>
      <c r="AP48" s="210">
        <f t="shared" si="9"/>
        <v>18805</v>
      </c>
      <c r="AQ48" s="211">
        <f t="shared" si="9"/>
        <v>18613</v>
      </c>
      <c r="AS48" s="170">
        <f t="shared" si="19"/>
        <v>69589</v>
      </c>
      <c r="AT48" s="170">
        <f t="shared" si="10"/>
        <v>34162</v>
      </c>
      <c r="AU48" s="170">
        <f t="shared" si="10"/>
        <v>35415</v>
      </c>
      <c r="AV48" s="17" t="b">
        <f t="shared" si="20"/>
        <v>1</v>
      </c>
      <c r="AW48" s="17" t="b">
        <f t="shared" si="11"/>
        <v>1</v>
      </c>
      <c r="AX48" s="17" t="b">
        <f t="shared" si="11"/>
        <v>1</v>
      </c>
      <c r="AZ48" s="17" t="b">
        <f t="shared" si="21"/>
        <v>1</v>
      </c>
      <c r="BA48" s="17" t="b">
        <f t="shared" si="12"/>
        <v>1</v>
      </c>
      <c r="BB48" s="17" t="b">
        <f t="shared" si="12"/>
        <v>1</v>
      </c>
    </row>
    <row r="50" spans="2:7" x14ac:dyDescent="0.35">
      <c r="B50" s="28"/>
      <c r="E50" s="28"/>
      <c r="F50" s="28"/>
      <c r="G50" s="28"/>
    </row>
    <row r="51" spans="2:7" x14ac:dyDescent="0.35">
      <c r="E51" s="28"/>
      <c r="F51" s="28"/>
      <c r="G51" s="28"/>
    </row>
    <row r="52" spans="2:7" x14ac:dyDescent="0.35">
      <c r="E52" s="28"/>
      <c r="F52" s="28"/>
      <c r="G52" s="28"/>
    </row>
    <row r="53" spans="2:7" x14ac:dyDescent="0.35">
      <c r="E53" s="28"/>
      <c r="F53" s="28"/>
      <c r="G53" s="28"/>
    </row>
    <row r="54" spans="2:7" x14ac:dyDescent="0.35">
      <c r="E54" s="28"/>
      <c r="F54" s="28"/>
      <c r="G54" s="28"/>
    </row>
    <row r="55" spans="2:7" x14ac:dyDescent="0.35">
      <c r="E55" s="28"/>
      <c r="F55" s="28"/>
      <c r="G55" s="28"/>
    </row>
    <row r="56" spans="2:7" x14ac:dyDescent="0.35">
      <c r="E56" s="28"/>
      <c r="F56" s="28"/>
      <c r="G56" s="28"/>
    </row>
    <row r="57" spans="2:7" x14ac:dyDescent="0.35">
      <c r="E57" s="28"/>
      <c r="F57" s="28"/>
      <c r="G57" s="28"/>
    </row>
    <row r="58" spans="2:7" x14ac:dyDescent="0.35">
      <c r="E58" s="28"/>
      <c r="F58" s="28"/>
      <c r="G58" s="28"/>
    </row>
    <row r="59" spans="2:7" x14ac:dyDescent="0.35">
      <c r="E59" s="28"/>
      <c r="F59" s="28"/>
      <c r="G59" s="28"/>
    </row>
    <row r="60" spans="2:7" x14ac:dyDescent="0.35">
      <c r="E60" s="28"/>
      <c r="F60" s="28"/>
      <c r="G60" s="28"/>
    </row>
    <row r="61" spans="2:7" x14ac:dyDescent="0.35">
      <c r="E61" s="28"/>
      <c r="F61" s="28"/>
      <c r="G61" s="28"/>
    </row>
    <row r="62" spans="2:7" x14ac:dyDescent="0.35">
      <c r="E62" s="28"/>
      <c r="F62" s="28"/>
      <c r="G62" s="28"/>
    </row>
    <row r="63" spans="2:7" x14ac:dyDescent="0.35">
      <c r="E63" s="28"/>
      <c r="F63" s="28"/>
      <c r="G63" s="28"/>
    </row>
    <row r="64" spans="2:7" x14ac:dyDescent="0.35">
      <c r="E64" s="28"/>
      <c r="F64" s="28"/>
      <c r="G64" s="28"/>
    </row>
    <row r="65" spans="5:7" x14ac:dyDescent="0.35">
      <c r="E65" s="28"/>
      <c r="F65" s="28"/>
      <c r="G65" s="28"/>
    </row>
    <row r="66" spans="5:7" x14ac:dyDescent="0.35">
      <c r="E66" s="28"/>
      <c r="F66" s="28"/>
      <c r="G66" s="28"/>
    </row>
    <row r="67" spans="5:7" x14ac:dyDescent="0.35">
      <c r="E67" s="28"/>
      <c r="F67" s="28"/>
      <c r="G67" s="28"/>
    </row>
    <row r="68" spans="5:7" x14ac:dyDescent="0.35">
      <c r="E68" s="28"/>
      <c r="F68" s="28"/>
      <c r="G68" s="28"/>
    </row>
    <row r="69" spans="5:7" x14ac:dyDescent="0.35">
      <c r="E69" s="28"/>
      <c r="F69" s="28"/>
      <c r="G69" s="28"/>
    </row>
    <row r="70" spans="5:7" x14ac:dyDescent="0.35">
      <c r="E70" s="28"/>
      <c r="F70" s="28"/>
      <c r="G70" s="28"/>
    </row>
    <row r="71" spans="5:7" x14ac:dyDescent="0.35">
      <c r="E71" s="28"/>
      <c r="F71" s="28"/>
      <c r="G71" s="28"/>
    </row>
    <row r="72" spans="5:7" x14ac:dyDescent="0.35">
      <c r="E72" s="28"/>
      <c r="F72" s="28"/>
      <c r="G72" s="28"/>
    </row>
    <row r="73" spans="5:7" x14ac:dyDescent="0.35">
      <c r="E73" s="28"/>
      <c r="F73" s="28"/>
      <c r="G73" s="28"/>
    </row>
    <row r="74" spans="5:7" x14ac:dyDescent="0.35">
      <c r="E74" s="28"/>
      <c r="F74" s="28"/>
      <c r="G74" s="28"/>
    </row>
  </sheetData>
  <sheetProtection algorithmName="SHA-512" hashValue="VHFjRMKm5BOpgNrPnJrVkTzDgtBW+DJFnrWteMHHcgCnGZDnash+L/xdqPaHWpibDh2P9c0pGBMbTFZWuXSiSA==" saltValue="S+FovP/Wn1AY45fUAndo+w==" spinCount="100000" sheet="1" objects="1" scenarios="1" formatColumns="0" formatRows="0"/>
  <mergeCells count="7">
    <mergeCell ref="A19:B19"/>
    <mergeCell ref="C3:E3"/>
    <mergeCell ref="F3:H3"/>
    <mergeCell ref="AG3:AI3"/>
    <mergeCell ref="AJ3:AL3"/>
    <mergeCell ref="A4:B4"/>
    <mergeCell ref="A5:A1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DCA3E-E14A-4A11-8D67-FF313DCC35C9}">
  <sheetPr codeName="Sheet28"/>
  <dimension ref="A1:GA152"/>
  <sheetViews>
    <sheetView zoomScaleNormal="100" workbookViewId="0">
      <selection activeCell="AR151" sqref="AR151"/>
    </sheetView>
  </sheetViews>
  <sheetFormatPr defaultRowHeight="14.5" x14ac:dyDescent="0.35"/>
  <cols>
    <col min="1" max="1" width="14.453125" customWidth="1"/>
    <col min="2" max="43" width="11.453125" customWidth="1"/>
    <col min="48" max="48" width="12.26953125" customWidth="1"/>
    <col min="49" max="49" width="13.7265625" customWidth="1"/>
    <col min="50" max="50" width="13.81640625" customWidth="1"/>
  </cols>
  <sheetData>
    <row r="1" spans="1:43" x14ac:dyDescent="0.35">
      <c r="A1" t="s">
        <v>358</v>
      </c>
      <c r="I1" s="6"/>
    </row>
    <row r="2" spans="1:43" x14ac:dyDescent="0.35">
      <c r="A2" t="s">
        <v>359</v>
      </c>
    </row>
    <row r="3" spans="1:43" x14ac:dyDescent="0.35">
      <c r="A3" t="s">
        <v>360</v>
      </c>
    </row>
    <row r="4" spans="1:43" x14ac:dyDescent="0.35">
      <c r="A4" t="s">
        <v>361</v>
      </c>
    </row>
    <row r="5" spans="1:43" x14ac:dyDescent="0.35">
      <c r="A5" t="s">
        <v>362</v>
      </c>
    </row>
    <row r="6" spans="1:43" x14ac:dyDescent="0.35">
      <c r="T6" s="6"/>
    </row>
    <row r="9" spans="1:43" x14ac:dyDescent="0.35">
      <c r="A9" t="s">
        <v>331</v>
      </c>
      <c r="B9" t="s">
        <v>332</v>
      </c>
      <c r="E9" t="s">
        <v>42</v>
      </c>
      <c r="H9" t="s">
        <v>43</v>
      </c>
      <c r="K9" t="s">
        <v>44</v>
      </c>
      <c r="N9" t="s">
        <v>45</v>
      </c>
      <c r="Q9" t="s">
        <v>333</v>
      </c>
      <c r="T9" t="s">
        <v>46</v>
      </c>
      <c r="W9" t="s">
        <v>47</v>
      </c>
      <c r="Z9" t="s">
        <v>48</v>
      </c>
      <c r="AC9" t="s">
        <v>49</v>
      </c>
      <c r="AF9" t="s">
        <v>50</v>
      </c>
      <c r="AI9" t="s">
        <v>334</v>
      </c>
      <c r="AL9" t="s">
        <v>363</v>
      </c>
      <c r="AO9" t="s">
        <v>364</v>
      </c>
    </row>
    <row r="10" spans="1:43" x14ac:dyDescent="0.35">
      <c r="A10" t="s">
        <v>339</v>
      </c>
      <c r="B10" t="s">
        <v>340</v>
      </c>
      <c r="C10" t="s">
        <v>341</v>
      </c>
      <c r="D10" t="s">
        <v>342</v>
      </c>
      <c r="E10" t="s">
        <v>340</v>
      </c>
      <c r="F10" t="s">
        <v>341</v>
      </c>
      <c r="G10" t="s">
        <v>342</v>
      </c>
      <c r="H10" t="s">
        <v>340</v>
      </c>
      <c r="I10" t="s">
        <v>341</v>
      </c>
      <c r="J10" t="s">
        <v>342</v>
      </c>
      <c r="K10" t="s">
        <v>340</v>
      </c>
      <c r="L10" t="s">
        <v>341</v>
      </c>
      <c r="M10" t="s">
        <v>342</v>
      </c>
      <c r="N10" t="s">
        <v>340</v>
      </c>
      <c r="O10" t="s">
        <v>341</v>
      </c>
      <c r="P10" t="s">
        <v>342</v>
      </c>
      <c r="Q10" t="s">
        <v>340</v>
      </c>
      <c r="R10" t="s">
        <v>341</v>
      </c>
      <c r="S10" t="s">
        <v>342</v>
      </c>
      <c r="T10" t="s">
        <v>340</v>
      </c>
      <c r="U10" t="s">
        <v>341</v>
      </c>
      <c r="V10" t="s">
        <v>342</v>
      </c>
      <c r="W10" t="s">
        <v>340</v>
      </c>
      <c r="X10" t="s">
        <v>341</v>
      </c>
      <c r="Y10" t="s">
        <v>342</v>
      </c>
      <c r="Z10" t="s">
        <v>340</v>
      </c>
      <c r="AA10" t="s">
        <v>341</v>
      </c>
      <c r="AB10" t="s">
        <v>342</v>
      </c>
      <c r="AC10" t="s">
        <v>340</v>
      </c>
      <c r="AD10" t="s">
        <v>341</v>
      </c>
      <c r="AE10" t="s">
        <v>342</v>
      </c>
      <c r="AF10" t="s">
        <v>340</v>
      </c>
      <c r="AG10" t="s">
        <v>341</v>
      </c>
      <c r="AH10" t="s">
        <v>342</v>
      </c>
      <c r="AI10" t="s">
        <v>340</v>
      </c>
      <c r="AJ10" t="s">
        <v>341</v>
      </c>
      <c r="AK10" t="s">
        <v>342</v>
      </c>
      <c r="AL10" t="s">
        <v>340</v>
      </c>
      <c r="AM10" t="s">
        <v>341</v>
      </c>
      <c r="AN10" t="s">
        <v>342</v>
      </c>
      <c r="AO10" t="s">
        <v>340</v>
      </c>
      <c r="AP10" t="s">
        <v>341</v>
      </c>
      <c r="AQ10" t="s">
        <v>342</v>
      </c>
    </row>
    <row r="11" spans="1:43" x14ac:dyDescent="0.35">
      <c r="A11" t="s">
        <v>365</v>
      </c>
      <c r="B11">
        <v>2023</v>
      </c>
      <c r="C11">
        <v>2023</v>
      </c>
      <c r="D11">
        <v>2023</v>
      </c>
      <c r="E11">
        <v>2023</v>
      </c>
      <c r="F11">
        <v>2023</v>
      </c>
      <c r="G11">
        <v>2023</v>
      </c>
      <c r="H11">
        <v>2023</v>
      </c>
      <c r="I11">
        <v>2023</v>
      </c>
      <c r="J11">
        <v>2023</v>
      </c>
      <c r="K11">
        <v>2023</v>
      </c>
      <c r="L11">
        <v>2023</v>
      </c>
      <c r="M11">
        <v>2023</v>
      </c>
      <c r="N11">
        <v>2023</v>
      </c>
      <c r="O11">
        <v>2023</v>
      </c>
      <c r="P11">
        <v>2023</v>
      </c>
      <c r="Q11">
        <v>2023</v>
      </c>
      <c r="R11">
        <v>2023</v>
      </c>
      <c r="S11">
        <v>2023</v>
      </c>
      <c r="T11">
        <v>2023</v>
      </c>
      <c r="U11">
        <v>2023</v>
      </c>
      <c r="V11">
        <v>2023</v>
      </c>
      <c r="W11">
        <v>2023</v>
      </c>
      <c r="X11">
        <v>2023</v>
      </c>
      <c r="Y11">
        <v>2023</v>
      </c>
      <c r="Z11">
        <v>2023</v>
      </c>
      <c r="AA11">
        <v>2023</v>
      </c>
      <c r="AB11">
        <v>2023</v>
      </c>
      <c r="AC11">
        <v>2023</v>
      </c>
      <c r="AD11">
        <v>2023</v>
      </c>
      <c r="AE11">
        <v>2023</v>
      </c>
      <c r="AF11">
        <v>2023</v>
      </c>
      <c r="AG11">
        <v>2023</v>
      </c>
      <c r="AH11">
        <v>2023</v>
      </c>
      <c r="AI11">
        <v>2023</v>
      </c>
      <c r="AJ11">
        <v>2023</v>
      </c>
      <c r="AK11">
        <v>2023</v>
      </c>
      <c r="AL11">
        <v>2023</v>
      </c>
      <c r="AM11">
        <v>2023</v>
      </c>
      <c r="AN11">
        <v>2023</v>
      </c>
      <c r="AO11">
        <v>2023</v>
      </c>
      <c r="AP11">
        <v>2023</v>
      </c>
      <c r="AQ11">
        <v>2023</v>
      </c>
    </row>
    <row r="12" spans="1:43" s="1" customFormat="1" x14ac:dyDescent="0.35">
      <c r="A12" s="1" t="s">
        <v>366</v>
      </c>
      <c r="B12" s="9">
        <v>40097761</v>
      </c>
      <c r="C12" s="9">
        <v>20013707</v>
      </c>
      <c r="D12" s="9">
        <v>20084054</v>
      </c>
      <c r="E12" s="9">
        <v>538605</v>
      </c>
      <c r="F12" s="9">
        <v>266447</v>
      </c>
      <c r="G12" s="9">
        <v>272158</v>
      </c>
      <c r="H12" s="9">
        <v>173787</v>
      </c>
      <c r="I12" s="9">
        <v>85223</v>
      </c>
      <c r="J12" s="9">
        <v>88564</v>
      </c>
      <c r="K12" s="9">
        <v>1058694</v>
      </c>
      <c r="L12" s="9">
        <v>523626</v>
      </c>
      <c r="M12" s="9">
        <v>535068</v>
      </c>
      <c r="N12" s="9">
        <v>834691</v>
      </c>
      <c r="O12" s="9">
        <v>412836</v>
      </c>
      <c r="P12" s="9">
        <v>421855</v>
      </c>
      <c r="Q12" s="9">
        <v>8874683</v>
      </c>
      <c r="R12" s="9">
        <v>4453304</v>
      </c>
      <c r="S12" s="9">
        <v>4421379</v>
      </c>
      <c r="T12" s="9">
        <v>15608369</v>
      </c>
      <c r="U12" s="9">
        <v>7761516</v>
      </c>
      <c r="V12" s="9">
        <v>7846853</v>
      </c>
      <c r="W12" s="9">
        <v>1454902</v>
      </c>
      <c r="X12" s="9">
        <v>735105</v>
      </c>
      <c r="Y12" s="9">
        <v>719797</v>
      </c>
      <c r="Z12" s="9">
        <v>1209107</v>
      </c>
      <c r="AA12" s="9">
        <v>609018</v>
      </c>
      <c r="AB12" s="9">
        <v>600089</v>
      </c>
      <c r="AC12" s="9">
        <v>4695290</v>
      </c>
      <c r="AD12" s="9">
        <v>2363694</v>
      </c>
      <c r="AE12" s="9">
        <v>2331596</v>
      </c>
      <c r="AF12" s="9">
        <v>5519013</v>
      </c>
      <c r="AG12" s="9">
        <v>2736718</v>
      </c>
      <c r="AH12" s="9">
        <v>2782295</v>
      </c>
      <c r="AI12" s="9">
        <v>44975</v>
      </c>
      <c r="AJ12" s="9">
        <v>22612</v>
      </c>
      <c r="AK12" s="9">
        <v>22363</v>
      </c>
      <c r="AL12" s="9">
        <v>44972</v>
      </c>
      <c r="AM12" s="9">
        <v>23032</v>
      </c>
      <c r="AN12" s="9">
        <v>21940</v>
      </c>
      <c r="AO12" s="9">
        <v>40673</v>
      </c>
      <c r="AP12" s="9">
        <v>20576</v>
      </c>
      <c r="AQ12" s="9">
        <v>20097</v>
      </c>
    </row>
    <row r="13" spans="1:43" x14ac:dyDescent="0.35">
      <c r="A13" t="s">
        <v>345</v>
      </c>
      <c r="B13" s="6">
        <v>1881497</v>
      </c>
      <c r="C13" s="6">
        <v>963465</v>
      </c>
      <c r="D13" s="6">
        <v>918032</v>
      </c>
      <c r="E13" s="6">
        <v>19429</v>
      </c>
      <c r="F13" s="6">
        <v>9969</v>
      </c>
      <c r="G13" s="6">
        <v>9460</v>
      </c>
      <c r="H13" s="6">
        <v>7255</v>
      </c>
      <c r="I13" s="6">
        <v>3672</v>
      </c>
      <c r="J13" s="6">
        <v>3583</v>
      </c>
      <c r="K13" s="6">
        <v>42256</v>
      </c>
      <c r="L13" s="6">
        <v>21665</v>
      </c>
      <c r="M13" s="6">
        <v>20591</v>
      </c>
      <c r="N13" s="6">
        <v>33988</v>
      </c>
      <c r="O13" s="6">
        <v>17649</v>
      </c>
      <c r="P13" s="6">
        <v>16339</v>
      </c>
      <c r="Q13" s="6">
        <v>424671</v>
      </c>
      <c r="R13" s="6">
        <v>218542</v>
      </c>
      <c r="S13" s="6">
        <v>206129</v>
      </c>
      <c r="T13" s="6">
        <v>713247</v>
      </c>
      <c r="U13" s="6">
        <v>364352</v>
      </c>
      <c r="V13" s="6">
        <v>348895</v>
      </c>
      <c r="W13" s="6">
        <v>83888</v>
      </c>
      <c r="X13" s="6">
        <v>42608</v>
      </c>
      <c r="Y13" s="6">
        <v>41280</v>
      </c>
      <c r="Z13" s="6">
        <v>70362</v>
      </c>
      <c r="AA13" s="6">
        <v>35981</v>
      </c>
      <c r="AB13" s="6">
        <v>34381</v>
      </c>
      <c r="AC13" s="6">
        <v>257860</v>
      </c>
      <c r="AD13" s="6">
        <v>132103</v>
      </c>
      <c r="AE13" s="6">
        <v>125757</v>
      </c>
      <c r="AF13" s="6">
        <v>219523</v>
      </c>
      <c r="AG13" s="6">
        <v>112343</v>
      </c>
      <c r="AH13" s="6">
        <v>107180</v>
      </c>
      <c r="AI13" s="6">
        <v>2164</v>
      </c>
      <c r="AJ13" s="6">
        <v>1106</v>
      </c>
      <c r="AK13" s="6">
        <v>1058</v>
      </c>
      <c r="AL13" s="6">
        <v>2724</v>
      </c>
      <c r="AM13" s="6">
        <v>1388</v>
      </c>
      <c r="AN13" s="6">
        <v>1336</v>
      </c>
      <c r="AO13" s="6">
        <v>4130</v>
      </c>
      <c r="AP13" s="6">
        <v>2087</v>
      </c>
      <c r="AQ13" s="6">
        <v>2043</v>
      </c>
    </row>
    <row r="14" spans="1:43" x14ac:dyDescent="0.35">
      <c r="A14" t="s">
        <v>346</v>
      </c>
      <c r="B14" s="6">
        <v>2122845</v>
      </c>
      <c r="C14" s="6">
        <v>1088609</v>
      </c>
      <c r="D14" s="6">
        <v>1034236</v>
      </c>
      <c r="E14" s="6">
        <v>23468</v>
      </c>
      <c r="F14" s="6">
        <v>12015</v>
      </c>
      <c r="G14" s="6">
        <v>11453</v>
      </c>
      <c r="H14" s="6">
        <v>8521</v>
      </c>
      <c r="I14" s="6">
        <v>4449</v>
      </c>
      <c r="J14" s="6">
        <v>4072</v>
      </c>
      <c r="K14" s="6">
        <v>50331</v>
      </c>
      <c r="L14" s="6">
        <v>25636</v>
      </c>
      <c r="M14" s="6">
        <v>24695</v>
      </c>
      <c r="N14" s="6">
        <v>40886</v>
      </c>
      <c r="O14" s="6">
        <v>20656</v>
      </c>
      <c r="P14" s="6">
        <v>20230</v>
      </c>
      <c r="Q14" s="6">
        <v>471810</v>
      </c>
      <c r="R14" s="6">
        <v>242069</v>
      </c>
      <c r="S14" s="6">
        <v>229741</v>
      </c>
      <c r="T14" s="6">
        <v>795655</v>
      </c>
      <c r="U14" s="6">
        <v>407959</v>
      </c>
      <c r="V14" s="6">
        <v>387696</v>
      </c>
      <c r="W14" s="6">
        <v>90774</v>
      </c>
      <c r="X14" s="6">
        <v>46924</v>
      </c>
      <c r="Y14" s="6">
        <v>43850</v>
      </c>
      <c r="Z14" s="6">
        <v>79886</v>
      </c>
      <c r="AA14" s="6">
        <v>40846</v>
      </c>
      <c r="AB14" s="6">
        <v>39040</v>
      </c>
      <c r="AC14" s="6">
        <v>293057</v>
      </c>
      <c r="AD14" s="6">
        <v>150502</v>
      </c>
      <c r="AE14" s="6">
        <v>142555</v>
      </c>
      <c r="AF14" s="6">
        <v>258536</v>
      </c>
      <c r="AG14" s="6">
        <v>132498</v>
      </c>
      <c r="AH14" s="6">
        <v>126038</v>
      </c>
      <c r="AI14" s="6">
        <v>2489</v>
      </c>
      <c r="AJ14" s="6">
        <v>1259</v>
      </c>
      <c r="AK14" s="6">
        <v>1230</v>
      </c>
      <c r="AL14" s="6">
        <v>3015</v>
      </c>
      <c r="AM14" s="6">
        <v>1558</v>
      </c>
      <c r="AN14" s="6">
        <v>1457</v>
      </c>
      <c r="AO14" s="6">
        <v>4417</v>
      </c>
      <c r="AP14" s="6">
        <v>2238</v>
      </c>
      <c r="AQ14" s="6">
        <v>2179</v>
      </c>
    </row>
    <row r="15" spans="1:43" x14ac:dyDescent="0.35">
      <c r="A15" t="s">
        <v>347</v>
      </c>
      <c r="B15" s="6">
        <v>2187154</v>
      </c>
      <c r="C15" s="6">
        <v>1124726</v>
      </c>
      <c r="D15" s="6">
        <v>1062428</v>
      </c>
      <c r="E15" s="6">
        <v>25660</v>
      </c>
      <c r="F15" s="6">
        <v>13166</v>
      </c>
      <c r="G15" s="6">
        <v>12494</v>
      </c>
      <c r="H15" s="6">
        <v>9201</v>
      </c>
      <c r="I15" s="6">
        <v>4685</v>
      </c>
      <c r="J15" s="6">
        <v>4516</v>
      </c>
      <c r="K15" s="6">
        <v>52296</v>
      </c>
      <c r="L15" s="6">
        <v>26870</v>
      </c>
      <c r="M15" s="6">
        <v>25426</v>
      </c>
      <c r="N15" s="6">
        <v>42976</v>
      </c>
      <c r="O15" s="6">
        <v>21772</v>
      </c>
      <c r="P15" s="6">
        <v>21204</v>
      </c>
      <c r="Q15" s="6">
        <v>489509</v>
      </c>
      <c r="R15" s="6">
        <v>250465</v>
      </c>
      <c r="S15" s="6">
        <v>239044</v>
      </c>
      <c r="T15" s="6">
        <v>824508</v>
      </c>
      <c r="U15" s="6">
        <v>424480</v>
      </c>
      <c r="V15" s="6">
        <v>400028</v>
      </c>
      <c r="W15" s="6">
        <v>90289</v>
      </c>
      <c r="X15" s="6">
        <v>46549</v>
      </c>
      <c r="Y15" s="6">
        <v>43740</v>
      </c>
      <c r="Z15" s="6">
        <v>80571</v>
      </c>
      <c r="AA15" s="6">
        <v>41741</v>
      </c>
      <c r="AB15" s="6">
        <v>38830</v>
      </c>
      <c r="AC15" s="6">
        <v>294497</v>
      </c>
      <c r="AD15" s="6">
        <v>151815</v>
      </c>
      <c r="AE15" s="6">
        <v>142682</v>
      </c>
      <c r="AF15" s="6">
        <v>268266</v>
      </c>
      <c r="AG15" s="6">
        <v>138457</v>
      </c>
      <c r="AH15" s="6">
        <v>129809</v>
      </c>
      <c r="AI15" s="6">
        <v>2489</v>
      </c>
      <c r="AJ15" s="6">
        <v>1348</v>
      </c>
      <c r="AK15" s="6">
        <v>1141</v>
      </c>
      <c r="AL15" s="6">
        <v>2901</v>
      </c>
      <c r="AM15" s="6">
        <v>1420</v>
      </c>
      <c r="AN15" s="6">
        <v>1481</v>
      </c>
      <c r="AO15" s="6">
        <v>3991</v>
      </c>
      <c r="AP15" s="6">
        <v>1958</v>
      </c>
      <c r="AQ15" s="6">
        <v>2033</v>
      </c>
    </row>
    <row r="16" spans="1:43" x14ac:dyDescent="0.35">
      <c r="A16" t="s">
        <v>348</v>
      </c>
      <c r="B16" s="6">
        <v>2233251</v>
      </c>
      <c r="C16" s="6">
        <v>1151648</v>
      </c>
      <c r="D16" s="6">
        <v>1081603</v>
      </c>
      <c r="E16" s="6">
        <v>27306</v>
      </c>
      <c r="F16" s="6">
        <v>14247</v>
      </c>
      <c r="G16" s="6">
        <v>13059</v>
      </c>
      <c r="H16" s="6">
        <v>9803</v>
      </c>
      <c r="I16" s="6">
        <v>4934</v>
      </c>
      <c r="J16" s="6">
        <v>4869</v>
      </c>
      <c r="K16" s="6">
        <v>52452</v>
      </c>
      <c r="L16" s="6">
        <v>27231</v>
      </c>
      <c r="M16" s="6">
        <v>25221</v>
      </c>
      <c r="N16" s="6">
        <v>43163</v>
      </c>
      <c r="O16" s="6">
        <v>22232</v>
      </c>
      <c r="P16" s="6">
        <v>20931</v>
      </c>
      <c r="Q16" s="6">
        <v>462354</v>
      </c>
      <c r="R16" s="6">
        <v>235939</v>
      </c>
      <c r="S16" s="6">
        <v>226415</v>
      </c>
      <c r="T16" s="6">
        <v>890595</v>
      </c>
      <c r="U16" s="6">
        <v>461810</v>
      </c>
      <c r="V16" s="6">
        <v>428785</v>
      </c>
      <c r="W16" s="6">
        <v>89061</v>
      </c>
      <c r="X16" s="6">
        <v>46092</v>
      </c>
      <c r="Y16" s="6">
        <v>42969</v>
      </c>
      <c r="Z16" s="6">
        <v>75464</v>
      </c>
      <c r="AA16" s="6">
        <v>39041</v>
      </c>
      <c r="AB16" s="6">
        <v>36423</v>
      </c>
      <c r="AC16" s="6">
        <v>282281</v>
      </c>
      <c r="AD16" s="6">
        <v>145710</v>
      </c>
      <c r="AE16" s="6">
        <v>136571</v>
      </c>
      <c r="AF16" s="6">
        <v>292208</v>
      </c>
      <c r="AG16" s="6">
        <v>150078</v>
      </c>
      <c r="AH16" s="6">
        <v>142130</v>
      </c>
      <c r="AI16" s="6">
        <v>2326</v>
      </c>
      <c r="AJ16" s="6">
        <v>1231</v>
      </c>
      <c r="AK16" s="6">
        <v>1095</v>
      </c>
      <c r="AL16" s="6">
        <v>2746</v>
      </c>
      <c r="AM16" s="6">
        <v>1407</v>
      </c>
      <c r="AN16" s="6">
        <v>1339</v>
      </c>
      <c r="AO16" s="6">
        <v>3492</v>
      </c>
      <c r="AP16" s="6">
        <v>1696</v>
      </c>
      <c r="AQ16" s="6">
        <v>1796</v>
      </c>
    </row>
    <row r="17" spans="1:43" x14ac:dyDescent="0.35">
      <c r="A17" t="s">
        <v>349</v>
      </c>
      <c r="B17" s="6">
        <v>2616655</v>
      </c>
      <c r="C17" s="6">
        <v>1366446</v>
      </c>
      <c r="D17" s="6">
        <v>1250209</v>
      </c>
      <c r="E17" s="6">
        <v>29730</v>
      </c>
      <c r="F17" s="6">
        <v>15613</v>
      </c>
      <c r="G17" s="6">
        <v>14117</v>
      </c>
      <c r="H17" s="6">
        <v>13978</v>
      </c>
      <c r="I17" s="6">
        <v>7209</v>
      </c>
      <c r="J17" s="6">
        <v>6769</v>
      </c>
      <c r="K17" s="6">
        <v>67511</v>
      </c>
      <c r="L17" s="6">
        <v>35791</v>
      </c>
      <c r="M17" s="6">
        <v>31720</v>
      </c>
      <c r="N17" s="6">
        <v>48123</v>
      </c>
      <c r="O17" s="6">
        <v>25068</v>
      </c>
      <c r="P17" s="6">
        <v>23055</v>
      </c>
      <c r="Q17" s="6">
        <v>505283</v>
      </c>
      <c r="R17" s="6">
        <v>261280</v>
      </c>
      <c r="S17" s="6">
        <v>244003</v>
      </c>
      <c r="T17" s="6">
        <v>1104133</v>
      </c>
      <c r="U17" s="6">
        <v>582992</v>
      </c>
      <c r="V17" s="6">
        <v>521141</v>
      </c>
      <c r="W17" s="6">
        <v>109684</v>
      </c>
      <c r="X17" s="6">
        <v>59032</v>
      </c>
      <c r="Y17" s="6">
        <v>50652</v>
      </c>
      <c r="Z17" s="6">
        <v>75585</v>
      </c>
      <c r="AA17" s="6">
        <v>39724</v>
      </c>
      <c r="AB17" s="6">
        <v>35861</v>
      </c>
      <c r="AC17" s="6">
        <v>292461</v>
      </c>
      <c r="AD17" s="6">
        <v>150402</v>
      </c>
      <c r="AE17" s="6">
        <v>142059</v>
      </c>
      <c r="AF17" s="6">
        <v>361376</v>
      </c>
      <c r="AG17" s="6">
        <v>184924</v>
      </c>
      <c r="AH17" s="6">
        <v>176452</v>
      </c>
      <c r="AI17" s="6">
        <v>2644</v>
      </c>
      <c r="AJ17" s="6">
        <v>1323</v>
      </c>
      <c r="AK17" s="6">
        <v>1321</v>
      </c>
      <c r="AL17" s="6">
        <v>2897</v>
      </c>
      <c r="AM17" s="6">
        <v>1427</v>
      </c>
      <c r="AN17" s="6">
        <v>1470</v>
      </c>
      <c r="AO17" s="6">
        <v>3250</v>
      </c>
      <c r="AP17" s="6">
        <v>1661</v>
      </c>
      <c r="AQ17" s="6">
        <v>1589</v>
      </c>
    </row>
    <row r="18" spans="1:43" x14ac:dyDescent="0.35">
      <c r="A18" t="s">
        <v>350</v>
      </c>
      <c r="B18" s="6">
        <v>2907754</v>
      </c>
      <c r="C18" s="6">
        <v>1515980</v>
      </c>
      <c r="D18" s="6">
        <v>1391774</v>
      </c>
      <c r="E18" s="6">
        <v>28895</v>
      </c>
      <c r="F18" s="6">
        <v>15112</v>
      </c>
      <c r="G18" s="6">
        <v>13783</v>
      </c>
      <c r="H18" s="6">
        <v>12825</v>
      </c>
      <c r="I18" s="6">
        <v>6858</v>
      </c>
      <c r="J18" s="6">
        <v>5967</v>
      </c>
      <c r="K18" s="6">
        <v>75028</v>
      </c>
      <c r="L18" s="6">
        <v>39513</v>
      </c>
      <c r="M18" s="6">
        <v>35515</v>
      </c>
      <c r="N18" s="6">
        <v>49466</v>
      </c>
      <c r="O18" s="6">
        <v>25804</v>
      </c>
      <c r="P18" s="6">
        <v>23662</v>
      </c>
      <c r="Q18" s="6">
        <v>577961</v>
      </c>
      <c r="R18" s="6">
        <v>301528</v>
      </c>
      <c r="S18" s="6">
        <v>276433</v>
      </c>
      <c r="T18" s="6">
        <v>1218306</v>
      </c>
      <c r="U18" s="6">
        <v>639544</v>
      </c>
      <c r="V18" s="6">
        <v>578762</v>
      </c>
      <c r="W18" s="6">
        <v>109705</v>
      </c>
      <c r="X18" s="6">
        <v>58920</v>
      </c>
      <c r="Y18" s="6">
        <v>50785</v>
      </c>
      <c r="Z18" s="6">
        <v>77655</v>
      </c>
      <c r="AA18" s="6">
        <v>40408</v>
      </c>
      <c r="AB18" s="6">
        <v>37247</v>
      </c>
      <c r="AC18" s="6">
        <v>325433</v>
      </c>
      <c r="AD18" s="6">
        <v>166688</v>
      </c>
      <c r="AE18" s="6">
        <v>158745</v>
      </c>
      <c r="AF18" s="6">
        <v>421928</v>
      </c>
      <c r="AG18" s="6">
        <v>216197</v>
      </c>
      <c r="AH18" s="6">
        <v>205731</v>
      </c>
      <c r="AI18" s="6">
        <v>3537</v>
      </c>
      <c r="AJ18" s="6">
        <v>1751</v>
      </c>
      <c r="AK18" s="6">
        <v>1786</v>
      </c>
      <c r="AL18" s="6">
        <v>3718</v>
      </c>
      <c r="AM18" s="6">
        <v>2000</v>
      </c>
      <c r="AN18" s="6">
        <v>1718</v>
      </c>
      <c r="AO18" s="6">
        <v>3297</v>
      </c>
      <c r="AP18" s="6">
        <v>1657</v>
      </c>
      <c r="AQ18" s="6">
        <v>1640</v>
      </c>
    </row>
    <row r="19" spans="1:43" x14ac:dyDescent="0.35">
      <c r="A19" t="s">
        <v>351</v>
      </c>
      <c r="B19" s="6">
        <v>2976658</v>
      </c>
      <c r="C19" s="6">
        <v>1525198</v>
      </c>
      <c r="D19" s="6">
        <v>1451460</v>
      </c>
      <c r="E19" s="6">
        <v>30480</v>
      </c>
      <c r="F19" s="6">
        <v>15425</v>
      </c>
      <c r="G19" s="6">
        <v>15055</v>
      </c>
      <c r="H19" s="6">
        <v>10840</v>
      </c>
      <c r="I19" s="6">
        <v>5401</v>
      </c>
      <c r="J19" s="6">
        <v>5439</v>
      </c>
      <c r="K19" s="6">
        <v>72715</v>
      </c>
      <c r="L19" s="6">
        <v>36718</v>
      </c>
      <c r="M19" s="6">
        <v>35997</v>
      </c>
      <c r="N19" s="6">
        <v>50571</v>
      </c>
      <c r="O19" s="6">
        <v>25265</v>
      </c>
      <c r="P19" s="6">
        <v>25306</v>
      </c>
      <c r="Q19" s="6">
        <v>616743</v>
      </c>
      <c r="R19" s="6">
        <v>319161</v>
      </c>
      <c r="S19" s="6">
        <v>297582</v>
      </c>
      <c r="T19" s="6">
        <v>1186699</v>
      </c>
      <c r="U19" s="6">
        <v>610037</v>
      </c>
      <c r="V19" s="6">
        <v>576662</v>
      </c>
      <c r="W19" s="6">
        <v>103722</v>
      </c>
      <c r="X19" s="6">
        <v>53835</v>
      </c>
      <c r="Y19" s="6">
        <v>49887</v>
      </c>
      <c r="Z19" s="6">
        <v>84489</v>
      </c>
      <c r="AA19" s="6">
        <v>43090</v>
      </c>
      <c r="AB19" s="6">
        <v>41399</v>
      </c>
      <c r="AC19" s="6">
        <v>368300</v>
      </c>
      <c r="AD19" s="6">
        <v>185522</v>
      </c>
      <c r="AE19" s="6">
        <v>182778</v>
      </c>
      <c r="AF19" s="6">
        <v>440751</v>
      </c>
      <c r="AG19" s="6">
        <v>225041</v>
      </c>
      <c r="AH19" s="6">
        <v>215710</v>
      </c>
      <c r="AI19" s="6">
        <v>4012</v>
      </c>
      <c r="AJ19" s="6">
        <v>1952</v>
      </c>
      <c r="AK19" s="6">
        <v>2060</v>
      </c>
      <c r="AL19" s="6">
        <v>3990</v>
      </c>
      <c r="AM19" s="6">
        <v>2043</v>
      </c>
      <c r="AN19" s="6">
        <v>1947</v>
      </c>
      <c r="AO19" s="6">
        <v>3346</v>
      </c>
      <c r="AP19" s="6">
        <v>1708</v>
      </c>
      <c r="AQ19" s="6">
        <v>1638</v>
      </c>
    </row>
    <row r="20" spans="1:43" x14ac:dyDescent="0.35">
      <c r="A20" t="s">
        <v>352</v>
      </c>
      <c r="B20" s="6">
        <v>2808843</v>
      </c>
      <c r="C20" s="6">
        <v>1423358</v>
      </c>
      <c r="D20" s="6">
        <v>1385485</v>
      </c>
      <c r="E20" s="6">
        <v>31711</v>
      </c>
      <c r="F20" s="6">
        <v>15742</v>
      </c>
      <c r="G20" s="6">
        <v>15969</v>
      </c>
      <c r="H20" s="6">
        <v>10511</v>
      </c>
      <c r="I20" s="6">
        <v>5024</v>
      </c>
      <c r="J20" s="6">
        <v>5487</v>
      </c>
      <c r="K20" s="6">
        <v>67422</v>
      </c>
      <c r="L20" s="6">
        <v>33711</v>
      </c>
      <c r="M20" s="6">
        <v>33711</v>
      </c>
      <c r="N20" s="6">
        <v>51616</v>
      </c>
      <c r="O20" s="6">
        <v>25534</v>
      </c>
      <c r="P20" s="6">
        <v>26082</v>
      </c>
      <c r="Q20" s="6">
        <v>580428</v>
      </c>
      <c r="R20" s="6">
        <v>297302</v>
      </c>
      <c r="S20" s="6">
        <v>283126</v>
      </c>
      <c r="T20" s="6">
        <v>1080221</v>
      </c>
      <c r="U20" s="6">
        <v>545862</v>
      </c>
      <c r="V20" s="6">
        <v>534359</v>
      </c>
      <c r="W20" s="6">
        <v>100257</v>
      </c>
      <c r="X20" s="6">
        <v>51148</v>
      </c>
      <c r="Y20" s="6">
        <v>49109</v>
      </c>
      <c r="Z20" s="6">
        <v>88526</v>
      </c>
      <c r="AA20" s="6">
        <v>44862</v>
      </c>
      <c r="AB20" s="6">
        <v>43664</v>
      </c>
      <c r="AC20" s="6">
        <v>379503</v>
      </c>
      <c r="AD20" s="6">
        <v>192114</v>
      </c>
      <c r="AE20" s="6">
        <v>187389</v>
      </c>
      <c r="AF20" s="6">
        <v>408388</v>
      </c>
      <c r="AG20" s="6">
        <v>206905</v>
      </c>
      <c r="AH20" s="6">
        <v>201483</v>
      </c>
      <c r="AI20" s="6">
        <v>4002</v>
      </c>
      <c r="AJ20" s="6">
        <v>1937</v>
      </c>
      <c r="AK20" s="6">
        <v>2065</v>
      </c>
      <c r="AL20" s="6">
        <v>3467</v>
      </c>
      <c r="AM20" s="6">
        <v>1766</v>
      </c>
      <c r="AN20" s="6">
        <v>1701</v>
      </c>
      <c r="AO20" s="6">
        <v>2791</v>
      </c>
      <c r="AP20" s="6">
        <v>1451</v>
      </c>
      <c r="AQ20" s="6">
        <v>1340</v>
      </c>
    </row>
    <row r="21" spans="1:43" x14ac:dyDescent="0.35">
      <c r="A21" t="s">
        <v>353</v>
      </c>
      <c r="B21" s="6">
        <v>2674762</v>
      </c>
      <c r="C21" s="6">
        <v>1344985</v>
      </c>
      <c r="D21" s="6">
        <v>1329777</v>
      </c>
      <c r="E21" s="6">
        <v>32564</v>
      </c>
      <c r="F21" s="6">
        <v>16026</v>
      </c>
      <c r="G21" s="6">
        <v>16538</v>
      </c>
      <c r="H21" s="6">
        <v>10451</v>
      </c>
      <c r="I21" s="6">
        <v>4981</v>
      </c>
      <c r="J21" s="6">
        <v>5470</v>
      </c>
      <c r="K21" s="6">
        <v>64649</v>
      </c>
      <c r="L21" s="6">
        <v>31733</v>
      </c>
      <c r="M21" s="6">
        <v>32916</v>
      </c>
      <c r="N21" s="6">
        <v>52147</v>
      </c>
      <c r="O21" s="6">
        <v>25957</v>
      </c>
      <c r="P21" s="6">
        <v>26190</v>
      </c>
      <c r="Q21" s="6">
        <v>608949</v>
      </c>
      <c r="R21" s="6">
        <v>311609</v>
      </c>
      <c r="S21" s="6">
        <v>297340</v>
      </c>
      <c r="T21" s="6">
        <v>990418</v>
      </c>
      <c r="U21" s="6">
        <v>491654</v>
      </c>
      <c r="V21" s="6">
        <v>498764</v>
      </c>
      <c r="W21" s="6">
        <v>94619</v>
      </c>
      <c r="X21" s="6">
        <v>48066</v>
      </c>
      <c r="Y21" s="6">
        <v>46553</v>
      </c>
      <c r="Z21" s="6">
        <v>83317</v>
      </c>
      <c r="AA21" s="6">
        <v>42539</v>
      </c>
      <c r="AB21" s="6">
        <v>40778</v>
      </c>
      <c r="AC21" s="6">
        <v>355125</v>
      </c>
      <c r="AD21" s="6">
        <v>180613</v>
      </c>
      <c r="AE21" s="6">
        <v>174512</v>
      </c>
      <c r="AF21" s="6">
        <v>373410</v>
      </c>
      <c r="AG21" s="6">
        <v>187172</v>
      </c>
      <c r="AH21" s="6">
        <v>186238</v>
      </c>
      <c r="AI21" s="6">
        <v>3455</v>
      </c>
      <c r="AJ21" s="6">
        <v>1729</v>
      </c>
      <c r="AK21" s="6">
        <v>1726</v>
      </c>
      <c r="AL21" s="6">
        <v>3272</v>
      </c>
      <c r="AM21" s="6">
        <v>1673</v>
      </c>
      <c r="AN21" s="6">
        <v>1599</v>
      </c>
      <c r="AO21" s="6">
        <v>2386</v>
      </c>
      <c r="AP21" s="6">
        <v>1233</v>
      </c>
      <c r="AQ21" s="6">
        <v>1153</v>
      </c>
    </row>
    <row r="22" spans="1:43" x14ac:dyDescent="0.35">
      <c r="A22" t="s">
        <v>354</v>
      </c>
      <c r="B22" s="6">
        <v>2456827</v>
      </c>
      <c r="C22" s="6">
        <v>1223356</v>
      </c>
      <c r="D22" s="6">
        <v>1233471</v>
      </c>
      <c r="E22" s="6">
        <v>34175</v>
      </c>
      <c r="F22" s="6">
        <v>16809</v>
      </c>
      <c r="G22" s="6">
        <v>17366</v>
      </c>
      <c r="H22" s="6">
        <v>10141</v>
      </c>
      <c r="I22" s="6">
        <v>4951</v>
      </c>
      <c r="J22" s="6">
        <v>5190</v>
      </c>
      <c r="K22" s="6">
        <v>61333</v>
      </c>
      <c r="L22" s="6">
        <v>30165</v>
      </c>
      <c r="M22" s="6">
        <v>31168</v>
      </c>
      <c r="N22" s="6">
        <v>52105</v>
      </c>
      <c r="O22" s="6">
        <v>25570</v>
      </c>
      <c r="P22" s="6">
        <v>26535</v>
      </c>
      <c r="Q22" s="6">
        <v>562105</v>
      </c>
      <c r="R22" s="6">
        <v>286677</v>
      </c>
      <c r="S22" s="6">
        <v>275428</v>
      </c>
      <c r="T22" s="6">
        <v>934890</v>
      </c>
      <c r="U22" s="6">
        <v>456208</v>
      </c>
      <c r="V22" s="6">
        <v>478682</v>
      </c>
      <c r="W22" s="6">
        <v>85418</v>
      </c>
      <c r="X22" s="6">
        <v>43352</v>
      </c>
      <c r="Y22" s="6">
        <v>42066</v>
      </c>
      <c r="Z22" s="6">
        <v>71789</v>
      </c>
      <c r="AA22" s="6">
        <v>36692</v>
      </c>
      <c r="AB22" s="6">
        <v>35097</v>
      </c>
      <c r="AC22" s="6">
        <v>305294</v>
      </c>
      <c r="AD22" s="6">
        <v>155690</v>
      </c>
      <c r="AE22" s="6">
        <v>149604</v>
      </c>
      <c r="AF22" s="6">
        <v>331740</v>
      </c>
      <c r="AG22" s="6">
        <v>163272</v>
      </c>
      <c r="AH22" s="6">
        <v>168468</v>
      </c>
      <c r="AI22" s="6">
        <v>2852</v>
      </c>
      <c r="AJ22" s="6">
        <v>1401</v>
      </c>
      <c r="AK22" s="6">
        <v>1451</v>
      </c>
      <c r="AL22" s="6">
        <v>2874</v>
      </c>
      <c r="AM22" s="6">
        <v>1461</v>
      </c>
      <c r="AN22" s="6">
        <v>1413</v>
      </c>
      <c r="AO22" s="6">
        <v>2111</v>
      </c>
      <c r="AP22" s="6">
        <v>1108</v>
      </c>
      <c r="AQ22" s="6">
        <v>1003</v>
      </c>
    </row>
    <row r="23" spans="1:43" x14ac:dyDescent="0.35">
      <c r="A23" t="s">
        <v>355</v>
      </c>
      <c r="B23" s="6">
        <v>2430257</v>
      </c>
      <c r="C23" s="6">
        <v>1201609</v>
      </c>
      <c r="D23" s="6">
        <v>1228648</v>
      </c>
      <c r="E23" s="6">
        <v>38012</v>
      </c>
      <c r="F23" s="6">
        <v>18529</v>
      </c>
      <c r="G23" s="6">
        <v>19483</v>
      </c>
      <c r="H23" s="6">
        <v>10636</v>
      </c>
      <c r="I23" s="6">
        <v>5201</v>
      </c>
      <c r="J23" s="6">
        <v>5435</v>
      </c>
      <c r="K23" s="6">
        <v>65250</v>
      </c>
      <c r="L23" s="6">
        <v>31687</v>
      </c>
      <c r="M23" s="6">
        <v>33563</v>
      </c>
      <c r="N23" s="6">
        <v>53742</v>
      </c>
      <c r="O23" s="6">
        <v>26716</v>
      </c>
      <c r="P23" s="6">
        <v>27026</v>
      </c>
      <c r="Q23" s="6">
        <v>520244</v>
      </c>
      <c r="R23" s="6">
        <v>264561</v>
      </c>
      <c r="S23" s="6">
        <v>255683</v>
      </c>
      <c r="T23" s="6">
        <v>964609</v>
      </c>
      <c r="U23" s="6">
        <v>468830</v>
      </c>
      <c r="V23" s="6">
        <v>495779</v>
      </c>
      <c r="W23" s="6">
        <v>81470</v>
      </c>
      <c r="X23" s="6">
        <v>40782</v>
      </c>
      <c r="Y23" s="6">
        <v>40688</v>
      </c>
      <c r="Z23" s="6">
        <v>65750</v>
      </c>
      <c r="AA23" s="6">
        <v>33128</v>
      </c>
      <c r="AB23" s="6">
        <v>32622</v>
      </c>
      <c r="AC23" s="6">
        <v>281760</v>
      </c>
      <c r="AD23" s="6">
        <v>143018</v>
      </c>
      <c r="AE23" s="6">
        <v>138742</v>
      </c>
      <c r="AF23" s="6">
        <v>340803</v>
      </c>
      <c r="AG23" s="6">
        <v>165213</v>
      </c>
      <c r="AH23" s="6">
        <v>175590</v>
      </c>
      <c r="AI23" s="6">
        <v>2738</v>
      </c>
      <c r="AJ23" s="6">
        <v>1328</v>
      </c>
      <c r="AK23" s="6">
        <v>1410</v>
      </c>
      <c r="AL23" s="6">
        <v>3018</v>
      </c>
      <c r="AM23" s="6">
        <v>1554</v>
      </c>
      <c r="AN23" s="6">
        <v>1464</v>
      </c>
      <c r="AO23" s="6">
        <v>2225</v>
      </c>
      <c r="AP23" s="6">
        <v>1062</v>
      </c>
      <c r="AQ23" s="6">
        <v>1163</v>
      </c>
    </row>
    <row r="24" spans="1:43" x14ac:dyDescent="0.35">
      <c r="A24" t="s">
        <v>356</v>
      </c>
      <c r="B24" s="6">
        <v>2550386</v>
      </c>
      <c r="C24" s="6">
        <v>1261809</v>
      </c>
      <c r="D24" s="6">
        <v>1288577</v>
      </c>
      <c r="E24" s="6">
        <v>42365</v>
      </c>
      <c r="F24" s="6">
        <v>20805</v>
      </c>
      <c r="G24" s="6">
        <v>21560</v>
      </c>
      <c r="H24" s="6">
        <v>11324</v>
      </c>
      <c r="I24" s="6">
        <v>5477</v>
      </c>
      <c r="J24" s="6">
        <v>5847</v>
      </c>
      <c r="K24" s="6">
        <v>73076</v>
      </c>
      <c r="L24" s="6">
        <v>35554</v>
      </c>
      <c r="M24" s="6">
        <v>37522</v>
      </c>
      <c r="N24" s="6">
        <v>59468</v>
      </c>
      <c r="O24" s="6">
        <v>29368</v>
      </c>
      <c r="P24" s="6">
        <v>30100</v>
      </c>
      <c r="Q24" s="6">
        <v>576596</v>
      </c>
      <c r="R24" s="6">
        <v>291225</v>
      </c>
      <c r="S24" s="6">
        <v>285371</v>
      </c>
      <c r="T24" s="6">
        <v>1013190</v>
      </c>
      <c r="U24" s="6">
        <v>496638</v>
      </c>
      <c r="V24" s="6">
        <v>516552</v>
      </c>
      <c r="W24" s="6">
        <v>82646</v>
      </c>
      <c r="X24" s="6">
        <v>41125</v>
      </c>
      <c r="Y24" s="6">
        <v>41521</v>
      </c>
      <c r="Z24" s="6">
        <v>68039</v>
      </c>
      <c r="AA24" s="6">
        <v>33957</v>
      </c>
      <c r="AB24" s="6">
        <v>34082</v>
      </c>
      <c r="AC24" s="6">
        <v>270616</v>
      </c>
      <c r="AD24" s="6">
        <v>135725</v>
      </c>
      <c r="AE24" s="6">
        <v>134891</v>
      </c>
      <c r="AF24" s="6">
        <v>345671</v>
      </c>
      <c r="AG24" s="6">
        <v>168149</v>
      </c>
      <c r="AH24" s="6">
        <v>177522</v>
      </c>
      <c r="AI24" s="6">
        <v>2545</v>
      </c>
      <c r="AJ24" s="6">
        <v>1307</v>
      </c>
      <c r="AK24" s="6">
        <v>1238</v>
      </c>
      <c r="AL24" s="6">
        <v>2866</v>
      </c>
      <c r="AM24" s="6">
        <v>1458</v>
      </c>
      <c r="AN24" s="6">
        <v>1408</v>
      </c>
      <c r="AO24" s="6">
        <v>1984</v>
      </c>
      <c r="AP24" s="6">
        <v>1021</v>
      </c>
      <c r="AQ24">
        <v>963</v>
      </c>
    </row>
    <row r="25" spans="1:43" x14ac:dyDescent="0.35">
      <c r="A25" t="s">
        <v>357</v>
      </c>
      <c r="B25" s="6">
        <v>2682564</v>
      </c>
      <c r="C25" s="6">
        <v>1323698</v>
      </c>
      <c r="D25" s="6">
        <v>1358866</v>
      </c>
      <c r="E25" s="6">
        <v>43596</v>
      </c>
      <c r="F25" s="6">
        <v>21543</v>
      </c>
      <c r="G25" s="6">
        <v>22053</v>
      </c>
      <c r="H25" s="6">
        <v>12302</v>
      </c>
      <c r="I25" s="6">
        <v>5923</v>
      </c>
      <c r="J25" s="6">
        <v>6379</v>
      </c>
      <c r="K25" s="6">
        <v>80856</v>
      </c>
      <c r="L25" s="6">
        <v>39478</v>
      </c>
      <c r="M25" s="6">
        <v>41378</v>
      </c>
      <c r="N25" s="6">
        <v>64204</v>
      </c>
      <c r="O25" s="6">
        <v>31596</v>
      </c>
      <c r="P25" s="6">
        <v>32608</v>
      </c>
      <c r="Q25" s="6">
        <v>630297</v>
      </c>
      <c r="R25" s="6">
        <v>314728</v>
      </c>
      <c r="S25" s="6">
        <v>315569</v>
      </c>
      <c r="T25" s="6">
        <v>1030482</v>
      </c>
      <c r="U25" s="6">
        <v>505909</v>
      </c>
      <c r="V25" s="6">
        <v>524573</v>
      </c>
      <c r="W25" s="6">
        <v>88542</v>
      </c>
      <c r="X25" s="6">
        <v>44114</v>
      </c>
      <c r="Y25" s="6">
        <v>44428</v>
      </c>
      <c r="Z25" s="6">
        <v>76421</v>
      </c>
      <c r="AA25" s="6">
        <v>38208</v>
      </c>
      <c r="AB25" s="6">
        <v>38213</v>
      </c>
      <c r="AC25" s="6">
        <v>282150</v>
      </c>
      <c r="AD25" s="6">
        <v>140296</v>
      </c>
      <c r="AE25" s="6">
        <v>141854</v>
      </c>
      <c r="AF25" s="6">
        <v>366623</v>
      </c>
      <c r="AG25" s="6">
        <v>178249</v>
      </c>
      <c r="AH25" s="6">
        <v>188374</v>
      </c>
      <c r="AI25" s="6">
        <v>2959</v>
      </c>
      <c r="AJ25" s="6">
        <v>1425</v>
      </c>
      <c r="AK25" s="6">
        <v>1534</v>
      </c>
      <c r="AL25" s="6">
        <v>2753</v>
      </c>
      <c r="AM25" s="6">
        <v>1482</v>
      </c>
      <c r="AN25" s="6">
        <v>1271</v>
      </c>
      <c r="AO25" s="6">
        <v>1379</v>
      </c>
      <c r="AP25">
        <v>747</v>
      </c>
      <c r="AQ25">
        <v>632</v>
      </c>
    </row>
    <row r="26" spans="1:43" x14ac:dyDescent="0.35">
      <c r="A26" t="s">
        <v>367</v>
      </c>
      <c r="B26" s="6">
        <v>2381063</v>
      </c>
      <c r="C26" s="6">
        <v>1155219</v>
      </c>
      <c r="D26" s="6">
        <v>1225844</v>
      </c>
      <c r="E26" s="6">
        <v>41931</v>
      </c>
      <c r="F26" s="6">
        <v>20422</v>
      </c>
      <c r="G26" s="6">
        <v>21509</v>
      </c>
      <c r="H26" s="6">
        <v>11285</v>
      </c>
      <c r="I26" s="6">
        <v>5370</v>
      </c>
      <c r="J26" s="6">
        <v>5915</v>
      </c>
      <c r="K26" s="6">
        <v>73664</v>
      </c>
      <c r="L26" s="6">
        <v>35581</v>
      </c>
      <c r="M26" s="6">
        <v>38083</v>
      </c>
      <c r="N26" s="6">
        <v>60826</v>
      </c>
      <c r="O26" s="6">
        <v>29510</v>
      </c>
      <c r="P26" s="6">
        <v>31316</v>
      </c>
      <c r="Q26" s="6">
        <v>574256</v>
      </c>
      <c r="R26" s="6">
        <v>282454</v>
      </c>
      <c r="S26" s="6">
        <v>291802</v>
      </c>
      <c r="T26" s="6">
        <v>882202</v>
      </c>
      <c r="U26" s="6">
        <v>422819</v>
      </c>
      <c r="V26" s="6">
        <v>459383</v>
      </c>
      <c r="W26" s="6">
        <v>78099</v>
      </c>
      <c r="X26" s="6">
        <v>38350</v>
      </c>
      <c r="Y26" s="6">
        <v>39749</v>
      </c>
      <c r="Z26" s="6">
        <v>69736</v>
      </c>
      <c r="AA26" s="6">
        <v>34546</v>
      </c>
      <c r="AB26" s="6">
        <v>35190</v>
      </c>
      <c r="AC26" s="6">
        <v>245869</v>
      </c>
      <c r="AD26" s="6">
        <v>121520</v>
      </c>
      <c r="AE26" s="6">
        <v>124349</v>
      </c>
      <c r="AF26" s="6">
        <v>337870</v>
      </c>
      <c r="AG26" s="6">
        <v>161904</v>
      </c>
      <c r="AH26" s="6">
        <v>175966</v>
      </c>
      <c r="AI26" s="6">
        <v>2628</v>
      </c>
      <c r="AJ26" s="6">
        <v>1338</v>
      </c>
      <c r="AK26" s="6">
        <v>1290</v>
      </c>
      <c r="AL26" s="6">
        <v>1879</v>
      </c>
      <c r="AM26">
        <v>983</v>
      </c>
      <c r="AN26">
        <v>896</v>
      </c>
      <c r="AO26">
        <v>818</v>
      </c>
      <c r="AP26">
        <v>422</v>
      </c>
      <c r="AQ26">
        <v>396</v>
      </c>
    </row>
    <row r="27" spans="1:43" x14ac:dyDescent="0.35">
      <c r="A27" t="s">
        <v>368</v>
      </c>
      <c r="B27" s="6">
        <v>1912789</v>
      </c>
      <c r="C27" s="6">
        <v>913806</v>
      </c>
      <c r="D27" s="6">
        <v>998983</v>
      </c>
      <c r="E27" s="6">
        <v>36309</v>
      </c>
      <c r="F27" s="6">
        <v>17459</v>
      </c>
      <c r="G27" s="6">
        <v>18850</v>
      </c>
      <c r="H27" s="6">
        <v>9441</v>
      </c>
      <c r="I27" s="6">
        <v>4462</v>
      </c>
      <c r="J27" s="6">
        <v>4979</v>
      </c>
      <c r="K27" s="6">
        <v>60222</v>
      </c>
      <c r="L27" s="6">
        <v>28702</v>
      </c>
      <c r="M27" s="6">
        <v>31520</v>
      </c>
      <c r="N27" s="6">
        <v>50640</v>
      </c>
      <c r="O27" s="6">
        <v>24359</v>
      </c>
      <c r="P27" s="6">
        <v>26281</v>
      </c>
      <c r="Q27" s="6">
        <v>463629</v>
      </c>
      <c r="R27" s="6">
        <v>224620</v>
      </c>
      <c r="S27" s="6">
        <v>239009</v>
      </c>
      <c r="T27" s="6">
        <v>713351</v>
      </c>
      <c r="U27" s="6">
        <v>335038</v>
      </c>
      <c r="V27" s="6">
        <v>378313</v>
      </c>
      <c r="W27" s="6">
        <v>61942</v>
      </c>
      <c r="X27" s="6">
        <v>29448</v>
      </c>
      <c r="Y27" s="6">
        <v>32494</v>
      </c>
      <c r="Z27" s="6">
        <v>52643</v>
      </c>
      <c r="AA27" s="6">
        <v>26015</v>
      </c>
      <c r="AB27" s="6">
        <v>26628</v>
      </c>
      <c r="AC27" s="6">
        <v>180208</v>
      </c>
      <c r="AD27" s="6">
        <v>87401</v>
      </c>
      <c r="AE27" s="6">
        <v>92807</v>
      </c>
      <c r="AF27" s="6">
        <v>280775</v>
      </c>
      <c r="AG27" s="6">
        <v>134434</v>
      </c>
      <c r="AH27" s="6">
        <v>146341</v>
      </c>
      <c r="AI27" s="6">
        <v>1846</v>
      </c>
      <c r="AJ27">
        <v>960</v>
      </c>
      <c r="AK27">
        <v>886</v>
      </c>
      <c r="AL27" s="6">
        <v>1232</v>
      </c>
      <c r="AM27">
        <v>626</v>
      </c>
      <c r="AN27">
        <v>606</v>
      </c>
      <c r="AO27">
        <v>551</v>
      </c>
      <c r="AP27">
        <v>282</v>
      </c>
      <c r="AQ27">
        <v>269</v>
      </c>
    </row>
    <row r="28" spans="1:43" x14ac:dyDescent="0.35">
      <c r="A28" t="s">
        <v>369</v>
      </c>
      <c r="B28" s="6">
        <v>1459513</v>
      </c>
      <c r="C28" s="6">
        <v>686160</v>
      </c>
      <c r="D28" s="6">
        <v>773353</v>
      </c>
      <c r="E28" s="6">
        <v>26794</v>
      </c>
      <c r="F28" s="6">
        <v>12707</v>
      </c>
      <c r="G28" s="6">
        <v>14087</v>
      </c>
      <c r="H28" s="6">
        <v>7311</v>
      </c>
      <c r="I28" s="6">
        <v>3446</v>
      </c>
      <c r="J28" s="6">
        <v>3865</v>
      </c>
      <c r="K28" s="6">
        <v>46806</v>
      </c>
      <c r="L28" s="6">
        <v>21940</v>
      </c>
      <c r="M28" s="6">
        <v>24866</v>
      </c>
      <c r="N28" s="6">
        <v>37918</v>
      </c>
      <c r="O28" s="6">
        <v>18011</v>
      </c>
      <c r="P28" s="6">
        <v>19907</v>
      </c>
      <c r="Q28" s="6">
        <v>363123</v>
      </c>
      <c r="R28" s="6">
        <v>171645</v>
      </c>
      <c r="S28" s="6">
        <v>191478</v>
      </c>
      <c r="T28" s="6">
        <v>552646</v>
      </c>
      <c r="U28" s="6">
        <v>256796</v>
      </c>
      <c r="V28" s="6">
        <v>295850</v>
      </c>
      <c r="W28" s="6">
        <v>46266</v>
      </c>
      <c r="X28" s="6">
        <v>21605</v>
      </c>
      <c r="Y28" s="6">
        <v>24661</v>
      </c>
      <c r="Z28" s="6">
        <v>37427</v>
      </c>
      <c r="AA28" s="6">
        <v>17800</v>
      </c>
      <c r="AB28" s="6">
        <v>19627</v>
      </c>
      <c r="AC28" s="6">
        <v>127684</v>
      </c>
      <c r="AD28" s="6">
        <v>60666</v>
      </c>
      <c r="AE28" s="6">
        <v>67018</v>
      </c>
      <c r="AF28" s="6">
        <v>211133</v>
      </c>
      <c r="AG28" s="6">
        <v>100260</v>
      </c>
      <c r="AH28" s="6">
        <v>110873</v>
      </c>
      <c r="AI28" s="6">
        <v>1282</v>
      </c>
      <c r="AJ28">
        <v>687</v>
      </c>
      <c r="AK28">
        <v>595</v>
      </c>
      <c r="AL28">
        <v>832</v>
      </c>
      <c r="AM28">
        <v>442</v>
      </c>
      <c r="AN28">
        <v>390</v>
      </c>
      <c r="AO28">
        <v>291</v>
      </c>
      <c r="AP28">
        <v>155</v>
      </c>
      <c r="AQ28">
        <v>136</v>
      </c>
    </row>
    <row r="29" spans="1:43" x14ac:dyDescent="0.35">
      <c r="A29" t="s">
        <v>370</v>
      </c>
      <c r="B29" s="6">
        <v>918411</v>
      </c>
      <c r="C29" s="6">
        <v>410284</v>
      </c>
      <c r="D29" s="6">
        <v>508127</v>
      </c>
      <c r="E29" s="6">
        <v>14831</v>
      </c>
      <c r="F29" s="6">
        <v>6625</v>
      </c>
      <c r="G29" s="6">
        <v>8206</v>
      </c>
      <c r="H29" s="6">
        <v>4129</v>
      </c>
      <c r="I29" s="6">
        <v>1788</v>
      </c>
      <c r="J29" s="6">
        <v>2341</v>
      </c>
      <c r="K29" s="6">
        <v>27985</v>
      </c>
      <c r="L29" s="6">
        <v>12426</v>
      </c>
      <c r="M29" s="6">
        <v>15559</v>
      </c>
      <c r="N29" s="6">
        <v>22780</v>
      </c>
      <c r="O29" s="6">
        <v>10367</v>
      </c>
      <c r="P29" s="6">
        <v>12413</v>
      </c>
      <c r="Q29" s="6">
        <v>229546</v>
      </c>
      <c r="R29" s="6">
        <v>102319</v>
      </c>
      <c r="S29" s="6">
        <v>127227</v>
      </c>
      <c r="T29" s="6">
        <v>354494</v>
      </c>
      <c r="U29" s="6">
        <v>156631</v>
      </c>
      <c r="V29" s="6">
        <v>197863</v>
      </c>
      <c r="W29" s="6">
        <v>28916</v>
      </c>
      <c r="X29" s="6">
        <v>12731</v>
      </c>
      <c r="Y29" s="6">
        <v>16185</v>
      </c>
      <c r="Z29" s="6">
        <v>24550</v>
      </c>
      <c r="AA29" s="6">
        <v>10928</v>
      </c>
      <c r="AB29" s="6">
        <v>13622</v>
      </c>
      <c r="AC29" s="6">
        <v>77675</v>
      </c>
      <c r="AD29" s="6">
        <v>35145</v>
      </c>
      <c r="AE29" s="6">
        <v>42530</v>
      </c>
      <c r="AF29" s="6">
        <v>132333</v>
      </c>
      <c r="AG29" s="6">
        <v>60750</v>
      </c>
      <c r="AH29" s="6">
        <v>71583</v>
      </c>
      <c r="AI29">
        <v>587</v>
      </c>
      <c r="AJ29">
        <v>325</v>
      </c>
      <c r="AK29">
        <v>262</v>
      </c>
      <c r="AL29">
        <v>457</v>
      </c>
      <c r="AM29">
        <v>190</v>
      </c>
      <c r="AN29">
        <v>267</v>
      </c>
      <c r="AO29">
        <v>128</v>
      </c>
      <c r="AP29">
        <v>59</v>
      </c>
      <c r="AQ29">
        <v>69</v>
      </c>
    </row>
    <row r="30" spans="1:43" x14ac:dyDescent="0.35">
      <c r="A30" t="s">
        <v>371</v>
      </c>
      <c r="B30" s="6">
        <v>540554</v>
      </c>
      <c r="C30" s="6">
        <v>219835</v>
      </c>
      <c r="D30" s="6">
        <v>320719</v>
      </c>
      <c r="E30" s="6">
        <v>7568</v>
      </c>
      <c r="F30" s="6">
        <v>3062</v>
      </c>
      <c r="G30" s="6">
        <v>4506</v>
      </c>
      <c r="H30" s="6">
        <v>2408</v>
      </c>
      <c r="I30">
        <v>954</v>
      </c>
      <c r="J30" s="6">
        <v>1454</v>
      </c>
      <c r="K30" s="6">
        <v>15639</v>
      </c>
      <c r="L30" s="6">
        <v>6440</v>
      </c>
      <c r="M30" s="6">
        <v>9199</v>
      </c>
      <c r="N30" s="6">
        <v>12441</v>
      </c>
      <c r="O30" s="6">
        <v>5044</v>
      </c>
      <c r="P30" s="6">
        <v>7397</v>
      </c>
      <c r="Q30" s="6">
        <v>129809</v>
      </c>
      <c r="R30" s="6">
        <v>51140</v>
      </c>
      <c r="S30" s="6">
        <v>78669</v>
      </c>
      <c r="T30" s="6">
        <v>215781</v>
      </c>
      <c r="U30" s="6">
        <v>87854</v>
      </c>
      <c r="V30" s="6">
        <v>127927</v>
      </c>
      <c r="W30" s="6">
        <v>17285</v>
      </c>
      <c r="X30" s="6">
        <v>6843</v>
      </c>
      <c r="Y30" s="6">
        <v>10442</v>
      </c>
      <c r="Z30" s="6">
        <v>15457</v>
      </c>
      <c r="AA30" s="6">
        <v>5965</v>
      </c>
      <c r="AB30" s="6">
        <v>9492</v>
      </c>
      <c r="AC30" s="6">
        <v>46110</v>
      </c>
      <c r="AD30" s="6">
        <v>19058</v>
      </c>
      <c r="AE30" s="6">
        <v>27052</v>
      </c>
      <c r="AF30" s="6">
        <v>77513</v>
      </c>
      <c r="AG30" s="6">
        <v>33219</v>
      </c>
      <c r="AH30" s="6">
        <v>44294</v>
      </c>
      <c r="AI30">
        <v>276</v>
      </c>
      <c r="AJ30">
        <v>128</v>
      </c>
      <c r="AK30">
        <v>148</v>
      </c>
      <c r="AL30">
        <v>204</v>
      </c>
      <c r="AM30">
        <v>106</v>
      </c>
      <c r="AN30">
        <v>98</v>
      </c>
      <c r="AO30">
        <v>63</v>
      </c>
      <c r="AP30">
        <v>22</v>
      </c>
      <c r="AQ30">
        <v>41</v>
      </c>
    </row>
    <row r="31" spans="1:43" x14ac:dyDescent="0.35">
      <c r="A31" t="s">
        <v>372</v>
      </c>
      <c r="B31" s="6">
        <v>266869</v>
      </c>
      <c r="C31" s="6">
        <v>91277</v>
      </c>
      <c r="D31" s="6">
        <v>175592</v>
      </c>
      <c r="E31" s="6">
        <v>2915</v>
      </c>
      <c r="F31" s="6">
        <v>1000</v>
      </c>
      <c r="G31" s="6">
        <v>1915</v>
      </c>
      <c r="H31" s="6">
        <v>1048</v>
      </c>
      <c r="I31">
        <v>347</v>
      </c>
      <c r="J31">
        <v>701</v>
      </c>
      <c r="K31" s="6">
        <v>6946</v>
      </c>
      <c r="L31" s="6">
        <v>2266</v>
      </c>
      <c r="M31" s="6">
        <v>4680</v>
      </c>
      <c r="N31" s="6">
        <v>5700</v>
      </c>
      <c r="O31" s="6">
        <v>1936</v>
      </c>
      <c r="P31" s="6">
        <v>3764</v>
      </c>
      <c r="Q31" s="6">
        <v>66293</v>
      </c>
      <c r="R31" s="6">
        <v>21134</v>
      </c>
      <c r="S31" s="6">
        <v>45159</v>
      </c>
      <c r="T31" s="6">
        <v>106389</v>
      </c>
      <c r="U31" s="6">
        <v>36826</v>
      </c>
      <c r="V31" s="6">
        <v>69563</v>
      </c>
      <c r="W31" s="6">
        <v>8905</v>
      </c>
      <c r="X31" s="6">
        <v>2746</v>
      </c>
      <c r="Y31" s="6">
        <v>6159</v>
      </c>
      <c r="Z31" s="6">
        <v>8353</v>
      </c>
      <c r="AA31" s="6">
        <v>2770</v>
      </c>
      <c r="AB31" s="6">
        <v>5583</v>
      </c>
      <c r="AC31" s="6">
        <v>22351</v>
      </c>
      <c r="AD31" s="6">
        <v>7971</v>
      </c>
      <c r="AE31" s="6">
        <v>14380</v>
      </c>
      <c r="AF31" s="6">
        <v>37740</v>
      </c>
      <c r="AG31" s="6">
        <v>14162</v>
      </c>
      <c r="AH31" s="6">
        <v>23578</v>
      </c>
      <c r="AI31">
        <v>114</v>
      </c>
      <c r="AJ31">
        <v>67</v>
      </c>
      <c r="AK31">
        <v>47</v>
      </c>
      <c r="AL31">
        <v>95</v>
      </c>
      <c r="AM31">
        <v>43</v>
      </c>
      <c r="AN31">
        <v>52</v>
      </c>
      <c r="AO31">
        <v>20</v>
      </c>
      <c r="AP31">
        <v>9</v>
      </c>
      <c r="AQ31">
        <v>11</v>
      </c>
    </row>
    <row r="32" spans="1:43" x14ac:dyDescent="0.35">
      <c r="A32" t="s">
        <v>373</v>
      </c>
      <c r="B32" s="6">
        <v>77404</v>
      </c>
      <c r="C32" s="6">
        <v>20067</v>
      </c>
      <c r="D32" s="6">
        <v>57337</v>
      </c>
      <c r="E32">
        <v>749</v>
      </c>
      <c r="F32">
        <v>152</v>
      </c>
      <c r="G32">
        <v>597</v>
      </c>
      <c r="H32">
        <v>313</v>
      </c>
      <c r="I32">
        <v>79</v>
      </c>
      <c r="J32">
        <v>234</v>
      </c>
      <c r="K32" s="6">
        <v>1886</v>
      </c>
      <c r="L32">
        <v>455</v>
      </c>
      <c r="M32" s="6">
        <v>1431</v>
      </c>
      <c r="N32" s="6">
        <v>1670</v>
      </c>
      <c r="O32">
        <v>381</v>
      </c>
      <c r="P32" s="6">
        <v>1289</v>
      </c>
      <c r="Q32" s="6">
        <v>18500</v>
      </c>
      <c r="R32" s="6">
        <v>4490</v>
      </c>
      <c r="S32" s="6">
        <v>14010</v>
      </c>
      <c r="T32" s="6">
        <v>31843</v>
      </c>
      <c r="U32" s="6">
        <v>8361</v>
      </c>
      <c r="V32" s="6">
        <v>23482</v>
      </c>
      <c r="W32" s="6">
        <v>2857</v>
      </c>
      <c r="X32">
        <v>729</v>
      </c>
      <c r="Y32" s="6">
        <v>2128</v>
      </c>
      <c r="Z32" s="6">
        <v>2653</v>
      </c>
      <c r="AA32">
        <v>711</v>
      </c>
      <c r="AB32" s="6">
        <v>1942</v>
      </c>
      <c r="AC32" s="6">
        <v>6095</v>
      </c>
      <c r="AD32" s="6">
        <v>1560</v>
      </c>
      <c r="AE32" s="6">
        <v>4535</v>
      </c>
      <c r="AF32" s="6">
        <v>10779</v>
      </c>
      <c r="AG32" s="6">
        <v>3135</v>
      </c>
      <c r="AH32" s="6">
        <v>7644</v>
      </c>
      <c r="AI32">
        <v>30</v>
      </c>
      <c r="AJ32">
        <v>10</v>
      </c>
      <c r="AK32">
        <v>20</v>
      </c>
      <c r="AL32">
        <v>26</v>
      </c>
      <c r="AM32">
        <v>4</v>
      </c>
      <c r="AN32">
        <v>22</v>
      </c>
      <c r="AO32">
        <v>3</v>
      </c>
      <c r="AP32">
        <v>0</v>
      </c>
      <c r="AQ32">
        <v>3</v>
      </c>
    </row>
    <row r="33" spans="1:43" x14ac:dyDescent="0.35">
      <c r="A33" t="s">
        <v>374</v>
      </c>
      <c r="B33" s="6">
        <v>11705</v>
      </c>
      <c r="C33" s="6">
        <v>2172</v>
      </c>
      <c r="D33" s="6">
        <v>9533</v>
      </c>
      <c r="E33">
        <v>117</v>
      </c>
      <c r="F33">
        <v>19</v>
      </c>
      <c r="G33">
        <v>98</v>
      </c>
      <c r="H33">
        <v>64</v>
      </c>
      <c r="I33">
        <v>12</v>
      </c>
      <c r="J33">
        <v>52</v>
      </c>
      <c r="K33">
        <v>371</v>
      </c>
      <c r="L33">
        <v>64</v>
      </c>
      <c r="M33">
        <v>307</v>
      </c>
      <c r="N33">
        <v>261</v>
      </c>
      <c r="O33">
        <v>41</v>
      </c>
      <c r="P33">
        <v>220</v>
      </c>
      <c r="Q33" s="6">
        <v>2577</v>
      </c>
      <c r="R33">
        <v>416</v>
      </c>
      <c r="S33" s="6">
        <v>2161</v>
      </c>
      <c r="T33" s="6">
        <v>4710</v>
      </c>
      <c r="U33">
        <v>916</v>
      </c>
      <c r="V33" s="6">
        <v>3794</v>
      </c>
      <c r="W33">
        <v>557</v>
      </c>
      <c r="X33">
        <v>106</v>
      </c>
      <c r="Y33">
        <v>451</v>
      </c>
      <c r="Z33">
        <v>434</v>
      </c>
      <c r="AA33">
        <v>66</v>
      </c>
      <c r="AB33">
        <v>368</v>
      </c>
      <c r="AC33">
        <v>961</v>
      </c>
      <c r="AD33">
        <v>175</v>
      </c>
      <c r="AE33">
        <v>786</v>
      </c>
      <c r="AF33" s="6">
        <v>1647</v>
      </c>
      <c r="AG33">
        <v>356</v>
      </c>
      <c r="AH33" s="6">
        <v>1291</v>
      </c>
      <c r="AI33">
        <v>0</v>
      </c>
      <c r="AJ33">
        <v>0</v>
      </c>
      <c r="AK33">
        <v>0</v>
      </c>
      <c r="AL33">
        <v>6</v>
      </c>
      <c r="AM33">
        <v>1</v>
      </c>
      <c r="AN33">
        <v>5</v>
      </c>
      <c r="AO33">
        <v>0</v>
      </c>
      <c r="AP33">
        <v>0</v>
      </c>
      <c r="AQ33">
        <v>0</v>
      </c>
    </row>
    <row r="38" spans="1:43" x14ac:dyDescent="0.35">
      <c r="A38" t="s">
        <v>375</v>
      </c>
    </row>
    <row r="39" spans="1:43" x14ac:dyDescent="0.35">
      <c r="A39">
        <v>1</v>
      </c>
      <c r="B39" t="s">
        <v>376</v>
      </c>
    </row>
    <row r="40" spans="1:43" x14ac:dyDescent="0.35">
      <c r="A40">
        <v>2</v>
      </c>
      <c r="B40" t="s">
        <v>377</v>
      </c>
    </row>
    <row r="41" spans="1:43" x14ac:dyDescent="0.35">
      <c r="A41">
        <v>3</v>
      </c>
      <c r="B41" t="s">
        <v>378</v>
      </c>
    </row>
    <row r="42" spans="1:43" x14ac:dyDescent="0.35">
      <c r="A42">
        <v>4</v>
      </c>
      <c r="B42" t="s">
        <v>379</v>
      </c>
    </row>
    <row r="43" spans="1:43" x14ac:dyDescent="0.35">
      <c r="A43">
        <v>5</v>
      </c>
      <c r="B43" t="s">
        <v>380</v>
      </c>
      <c r="C43" t="s">
        <v>381</v>
      </c>
      <c r="D43" t="s">
        <v>382</v>
      </c>
      <c r="E43" t="s">
        <v>383</v>
      </c>
      <c r="F43" t="s">
        <v>384</v>
      </c>
      <c r="G43" t="s">
        <v>385</v>
      </c>
      <c r="H43" t="s">
        <v>386</v>
      </c>
      <c r="I43" t="s">
        <v>387</v>
      </c>
      <c r="J43" t="s">
        <v>388</v>
      </c>
    </row>
    <row r="44" spans="1:43" x14ac:dyDescent="0.35">
      <c r="A44">
        <v>6</v>
      </c>
      <c r="B44" t="s">
        <v>389</v>
      </c>
    </row>
    <row r="45" spans="1:43" x14ac:dyDescent="0.35">
      <c r="A45">
        <v>7</v>
      </c>
      <c r="B45" t="s">
        <v>390</v>
      </c>
    </row>
    <row r="46" spans="1:43" x14ac:dyDescent="0.35">
      <c r="A46" t="s">
        <v>391</v>
      </c>
    </row>
    <row r="47" spans="1:43" x14ac:dyDescent="0.35">
      <c r="A47" t="s">
        <v>392</v>
      </c>
    </row>
    <row r="49" spans="1:183" x14ac:dyDescent="0.35">
      <c r="A49" s="1" t="s">
        <v>393</v>
      </c>
    </row>
    <row r="50" spans="1:183" x14ac:dyDescent="0.35">
      <c r="A50" t="s">
        <v>331</v>
      </c>
      <c r="B50" s="1" t="s">
        <v>394</v>
      </c>
      <c r="E50" t="s">
        <v>42</v>
      </c>
      <c r="H50" t="s">
        <v>43</v>
      </c>
      <c r="K50" t="s">
        <v>44</v>
      </c>
      <c r="N50" t="s">
        <v>45</v>
      </c>
      <c r="Q50" t="s">
        <v>333</v>
      </c>
      <c r="T50" t="s">
        <v>46</v>
      </c>
      <c r="W50" t="s">
        <v>47</v>
      </c>
      <c r="Z50" t="s">
        <v>48</v>
      </c>
      <c r="AC50" t="s">
        <v>49</v>
      </c>
      <c r="AF50" t="s">
        <v>50</v>
      </c>
      <c r="AI50" t="s">
        <v>334</v>
      </c>
      <c r="AL50" t="s">
        <v>363</v>
      </c>
      <c r="AO50" t="s">
        <v>364</v>
      </c>
    </row>
    <row r="51" spans="1:183" x14ac:dyDescent="0.35">
      <c r="A51" t="s">
        <v>339</v>
      </c>
      <c r="B51" t="s">
        <v>340</v>
      </c>
      <c r="C51" t="s">
        <v>341</v>
      </c>
      <c r="D51" t="s">
        <v>342</v>
      </c>
      <c r="E51" t="s">
        <v>340</v>
      </c>
      <c r="F51" t="s">
        <v>341</v>
      </c>
      <c r="G51" t="s">
        <v>342</v>
      </c>
      <c r="H51" t="s">
        <v>340</v>
      </c>
      <c r="I51" t="s">
        <v>341</v>
      </c>
      <c r="J51" t="s">
        <v>342</v>
      </c>
      <c r="K51" t="s">
        <v>340</v>
      </c>
      <c r="L51" t="s">
        <v>341</v>
      </c>
      <c r="M51" t="s">
        <v>342</v>
      </c>
      <c r="N51" t="s">
        <v>340</v>
      </c>
      <c r="O51" t="s">
        <v>341</v>
      </c>
      <c r="P51" t="s">
        <v>342</v>
      </c>
      <c r="Q51" t="s">
        <v>340</v>
      </c>
      <c r="R51" t="s">
        <v>341</v>
      </c>
      <c r="S51" t="s">
        <v>342</v>
      </c>
      <c r="T51" t="s">
        <v>340</v>
      </c>
      <c r="U51" t="s">
        <v>341</v>
      </c>
      <c r="V51" t="s">
        <v>342</v>
      </c>
      <c r="W51" t="s">
        <v>340</v>
      </c>
      <c r="X51" t="s">
        <v>341</v>
      </c>
      <c r="Y51" t="s">
        <v>342</v>
      </c>
      <c r="Z51" t="s">
        <v>340</v>
      </c>
      <c r="AA51" t="s">
        <v>341</v>
      </c>
      <c r="AB51" t="s">
        <v>342</v>
      </c>
      <c r="AC51" t="s">
        <v>340</v>
      </c>
      <c r="AD51" t="s">
        <v>341</v>
      </c>
      <c r="AE51" t="s">
        <v>342</v>
      </c>
      <c r="AF51" t="s">
        <v>340</v>
      </c>
      <c r="AG51" t="s">
        <v>341</v>
      </c>
      <c r="AH51" t="s">
        <v>342</v>
      </c>
      <c r="AI51" t="s">
        <v>340</v>
      </c>
      <c r="AJ51" t="s">
        <v>341</v>
      </c>
      <c r="AK51" t="s">
        <v>342</v>
      </c>
      <c r="AL51" t="s">
        <v>340</v>
      </c>
      <c r="AM51" t="s">
        <v>341</v>
      </c>
      <c r="AN51" t="s">
        <v>342</v>
      </c>
      <c r="AO51" t="s">
        <v>340</v>
      </c>
      <c r="AP51" t="s">
        <v>341</v>
      </c>
      <c r="AQ51" t="s">
        <v>342</v>
      </c>
    </row>
    <row r="52" spans="1:183" x14ac:dyDescent="0.35">
      <c r="A52" t="s">
        <v>365</v>
      </c>
      <c r="B52">
        <v>2023</v>
      </c>
      <c r="C52">
        <v>2023</v>
      </c>
      <c r="D52">
        <v>2023</v>
      </c>
      <c r="E52">
        <v>2023</v>
      </c>
      <c r="F52">
        <v>2023</v>
      </c>
      <c r="G52">
        <v>2023</v>
      </c>
      <c r="H52">
        <v>2023</v>
      </c>
      <c r="I52">
        <v>2023</v>
      </c>
      <c r="J52">
        <v>2023</v>
      </c>
      <c r="K52">
        <v>2023</v>
      </c>
      <c r="L52">
        <v>2023</v>
      </c>
      <c r="M52">
        <v>2023</v>
      </c>
      <c r="N52">
        <v>2023</v>
      </c>
      <c r="O52">
        <v>2023</v>
      </c>
      <c r="P52">
        <v>2023</v>
      </c>
      <c r="Q52">
        <v>2023</v>
      </c>
      <c r="R52">
        <v>2023</v>
      </c>
      <c r="S52">
        <v>2023</v>
      </c>
      <c r="T52">
        <v>2023</v>
      </c>
      <c r="U52">
        <v>2023</v>
      </c>
      <c r="V52">
        <v>2023</v>
      </c>
      <c r="W52">
        <v>2023</v>
      </c>
      <c r="X52">
        <v>2023</v>
      </c>
      <c r="Y52">
        <v>2023</v>
      </c>
      <c r="Z52">
        <v>2023</v>
      </c>
      <c r="AA52">
        <v>2023</v>
      </c>
      <c r="AB52">
        <v>2023</v>
      </c>
      <c r="AC52">
        <v>2023</v>
      </c>
      <c r="AD52">
        <v>2023</v>
      </c>
      <c r="AE52">
        <v>2023</v>
      </c>
      <c r="AF52">
        <v>2023</v>
      </c>
      <c r="AG52">
        <v>2023</v>
      </c>
      <c r="AH52">
        <v>2023</v>
      </c>
      <c r="AI52">
        <v>2023</v>
      </c>
      <c r="AJ52">
        <v>2023</v>
      </c>
      <c r="AK52">
        <v>2023</v>
      </c>
      <c r="AL52">
        <v>2023</v>
      </c>
      <c r="AM52">
        <v>2023</v>
      </c>
      <c r="AN52">
        <v>2023</v>
      </c>
      <c r="AO52">
        <v>2023</v>
      </c>
      <c r="AP52">
        <v>2023</v>
      </c>
      <c r="AQ52">
        <v>2023</v>
      </c>
    </row>
    <row r="53" spans="1:183" s="1" customFormat="1" x14ac:dyDescent="0.35">
      <c r="A53" s="1" t="s">
        <v>366</v>
      </c>
      <c r="B53" s="212">
        <f>SUM(E53,H53,K53,N53,T53,W53,Z53,AC53,AF53)</f>
        <v>31092458</v>
      </c>
      <c r="C53" s="212">
        <f t="shared" ref="C53:D67" si="0">SUM(F53,I53,L53,O53,U53,X53,AA53,AD53,AG53)</f>
        <v>15494183</v>
      </c>
      <c r="D53" s="212">
        <f t="shared" si="0"/>
        <v>15598275</v>
      </c>
      <c r="E53" s="9">
        <f t="shared" ref="E53:AQ53" si="1">E12</f>
        <v>538605</v>
      </c>
      <c r="F53" s="9">
        <f t="shared" si="1"/>
        <v>266447</v>
      </c>
      <c r="G53" s="9">
        <f t="shared" si="1"/>
        <v>272158</v>
      </c>
      <c r="H53" s="9">
        <f t="shared" si="1"/>
        <v>173787</v>
      </c>
      <c r="I53" s="9">
        <f t="shared" si="1"/>
        <v>85223</v>
      </c>
      <c r="J53" s="9">
        <f t="shared" si="1"/>
        <v>88564</v>
      </c>
      <c r="K53" s="9">
        <f t="shared" si="1"/>
        <v>1058694</v>
      </c>
      <c r="L53" s="9">
        <f t="shared" si="1"/>
        <v>523626</v>
      </c>
      <c r="M53" s="9">
        <f t="shared" si="1"/>
        <v>535068</v>
      </c>
      <c r="N53" s="9">
        <f t="shared" si="1"/>
        <v>834691</v>
      </c>
      <c r="O53" s="9">
        <f t="shared" si="1"/>
        <v>412836</v>
      </c>
      <c r="P53" s="9">
        <f t="shared" si="1"/>
        <v>421855</v>
      </c>
      <c r="Q53" s="9">
        <f t="shared" si="1"/>
        <v>8874683</v>
      </c>
      <c r="R53" s="9">
        <f t="shared" si="1"/>
        <v>4453304</v>
      </c>
      <c r="S53" s="9">
        <f t="shared" si="1"/>
        <v>4421379</v>
      </c>
      <c r="T53" s="9">
        <f t="shared" si="1"/>
        <v>15608369</v>
      </c>
      <c r="U53" s="9">
        <f t="shared" si="1"/>
        <v>7761516</v>
      </c>
      <c r="V53" s="9">
        <f t="shared" si="1"/>
        <v>7846853</v>
      </c>
      <c r="W53" s="9">
        <f t="shared" si="1"/>
        <v>1454902</v>
      </c>
      <c r="X53" s="9">
        <f t="shared" si="1"/>
        <v>735105</v>
      </c>
      <c r="Y53" s="9">
        <f t="shared" si="1"/>
        <v>719797</v>
      </c>
      <c r="Z53" s="9">
        <f t="shared" si="1"/>
        <v>1209107</v>
      </c>
      <c r="AA53" s="9">
        <f t="shared" si="1"/>
        <v>609018</v>
      </c>
      <c r="AB53" s="9">
        <f t="shared" si="1"/>
        <v>600089</v>
      </c>
      <c r="AC53" s="9">
        <f t="shared" si="1"/>
        <v>4695290</v>
      </c>
      <c r="AD53" s="9">
        <f t="shared" si="1"/>
        <v>2363694</v>
      </c>
      <c r="AE53" s="9">
        <f t="shared" si="1"/>
        <v>2331596</v>
      </c>
      <c r="AF53" s="9">
        <f t="shared" si="1"/>
        <v>5519013</v>
      </c>
      <c r="AG53" s="9">
        <f t="shared" si="1"/>
        <v>2736718</v>
      </c>
      <c r="AH53" s="9">
        <f t="shared" si="1"/>
        <v>2782295</v>
      </c>
      <c r="AI53" s="9">
        <f t="shared" si="1"/>
        <v>44975</v>
      </c>
      <c r="AJ53" s="9">
        <f t="shared" si="1"/>
        <v>22612</v>
      </c>
      <c r="AK53" s="9">
        <f t="shared" si="1"/>
        <v>22363</v>
      </c>
      <c r="AL53" s="9">
        <f t="shared" si="1"/>
        <v>44972</v>
      </c>
      <c r="AM53" s="9">
        <f t="shared" si="1"/>
        <v>23032</v>
      </c>
      <c r="AN53" s="9">
        <f t="shared" si="1"/>
        <v>21940</v>
      </c>
      <c r="AO53" s="9">
        <f t="shared" si="1"/>
        <v>40673</v>
      </c>
      <c r="AP53" s="9">
        <f t="shared" si="1"/>
        <v>20576</v>
      </c>
      <c r="AQ53" s="9">
        <f t="shared" si="1"/>
        <v>20097</v>
      </c>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row>
    <row r="54" spans="1:183" x14ac:dyDescent="0.35">
      <c r="A54" t="s">
        <v>345</v>
      </c>
      <c r="B54" s="20">
        <f t="shared" ref="B54:B67" si="2">SUM(E54,H54,K54,N54,T54,W54,Z54,AC54,AF54)</f>
        <v>1447808</v>
      </c>
      <c r="C54" s="20">
        <f t="shared" si="0"/>
        <v>740342</v>
      </c>
      <c r="D54" s="20">
        <f t="shared" si="0"/>
        <v>707466</v>
      </c>
      <c r="E54" s="6">
        <f t="shared" ref="E54:AH54" si="3">E13</f>
        <v>19429</v>
      </c>
      <c r="F54" s="6">
        <f t="shared" si="3"/>
        <v>9969</v>
      </c>
      <c r="G54" s="6">
        <f t="shared" si="3"/>
        <v>9460</v>
      </c>
      <c r="H54" s="6">
        <f t="shared" si="3"/>
        <v>7255</v>
      </c>
      <c r="I54" s="6">
        <f t="shared" si="3"/>
        <v>3672</v>
      </c>
      <c r="J54" s="6">
        <f t="shared" si="3"/>
        <v>3583</v>
      </c>
      <c r="K54" s="6">
        <f t="shared" si="3"/>
        <v>42256</v>
      </c>
      <c r="L54" s="6">
        <f t="shared" si="3"/>
        <v>21665</v>
      </c>
      <c r="M54" s="6">
        <f t="shared" si="3"/>
        <v>20591</v>
      </c>
      <c r="N54" s="6">
        <f t="shared" si="3"/>
        <v>33988</v>
      </c>
      <c r="O54" s="6">
        <f t="shared" si="3"/>
        <v>17649</v>
      </c>
      <c r="P54" s="6">
        <f t="shared" si="3"/>
        <v>16339</v>
      </c>
      <c r="Q54" s="6">
        <f t="shared" si="3"/>
        <v>424671</v>
      </c>
      <c r="R54" s="6">
        <f t="shared" si="3"/>
        <v>218542</v>
      </c>
      <c r="S54" s="6">
        <f t="shared" si="3"/>
        <v>206129</v>
      </c>
      <c r="T54" s="6">
        <f t="shared" si="3"/>
        <v>713247</v>
      </c>
      <c r="U54" s="6">
        <f t="shared" si="3"/>
        <v>364352</v>
      </c>
      <c r="V54" s="6">
        <f t="shared" si="3"/>
        <v>348895</v>
      </c>
      <c r="W54" s="6">
        <f t="shared" si="3"/>
        <v>83888</v>
      </c>
      <c r="X54" s="6">
        <f t="shared" si="3"/>
        <v>42608</v>
      </c>
      <c r="Y54" s="6">
        <f t="shared" si="3"/>
        <v>41280</v>
      </c>
      <c r="Z54" s="6">
        <f t="shared" si="3"/>
        <v>70362</v>
      </c>
      <c r="AA54" s="6">
        <f t="shared" si="3"/>
        <v>35981</v>
      </c>
      <c r="AB54" s="6">
        <f t="shared" si="3"/>
        <v>34381</v>
      </c>
      <c r="AC54" s="6">
        <f t="shared" si="3"/>
        <v>257860</v>
      </c>
      <c r="AD54" s="6">
        <f t="shared" si="3"/>
        <v>132103</v>
      </c>
      <c r="AE54" s="6">
        <f t="shared" si="3"/>
        <v>125757</v>
      </c>
      <c r="AF54" s="6">
        <f t="shared" si="3"/>
        <v>219523</v>
      </c>
      <c r="AG54" s="6">
        <f t="shared" si="3"/>
        <v>112343</v>
      </c>
      <c r="AH54" s="6">
        <f t="shared" si="3"/>
        <v>107180</v>
      </c>
      <c r="AI54" s="6">
        <f t="shared" ref="AI54:AQ54" si="4">AI13</f>
        <v>2164</v>
      </c>
      <c r="AJ54" s="6">
        <f t="shared" si="4"/>
        <v>1106</v>
      </c>
      <c r="AK54" s="6">
        <f t="shared" si="4"/>
        <v>1058</v>
      </c>
      <c r="AL54" s="6">
        <f t="shared" si="4"/>
        <v>2724</v>
      </c>
      <c r="AM54" s="6">
        <f t="shared" si="4"/>
        <v>1388</v>
      </c>
      <c r="AN54" s="6">
        <f t="shared" si="4"/>
        <v>1336</v>
      </c>
      <c r="AO54" s="6">
        <f t="shared" si="4"/>
        <v>4130</v>
      </c>
      <c r="AP54" s="6">
        <f t="shared" si="4"/>
        <v>2087</v>
      </c>
      <c r="AQ54" s="6">
        <f t="shared" si="4"/>
        <v>2043</v>
      </c>
      <c r="AR54" s="6"/>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row>
    <row r="55" spans="1:183" x14ac:dyDescent="0.35">
      <c r="A55" t="s">
        <v>346</v>
      </c>
      <c r="B55" s="20">
        <f t="shared" si="2"/>
        <v>1641114</v>
      </c>
      <c r="C55" s="20">
        <f t="shared" si="0"/>
        <v>841485</v>
      </c>
      <c r="D55" s="20">
        <f t="shared" si="0"/>
        <v>799629</v>
      </c>
      <c r="E55" s="6">
        <f t="shared" ref="E55:AH55" si="5">E14</f>
        <v>23468</v>
      </c>
      <c r="F55" s="6">
        <f t="shared" si="5"/>
        <v>12015</v>
      </c>
      <c r="G55" s="6">
        <f t="shared" si="5"/>
        <v>11453</v>
      </c>
      <c r="H55" s="6">
        <f t="shared" si="5"/>
        <v>8521</v>
      </c>
      <c r="I55" s="6">
        <f t="shared" si="5"/>
        <v>4449</v>
      </c>
      <c r="J55" s="6">
        <f t="shared" si="5"/>
        <v>4072</v>
      </c>
      <c r="K55" s="6">
        <f t="shared" si="5"/>
        <v>50331</v>
      </c>
      <c r="L55" s="6">
        <f t="shared" si="5"/>
        <v>25636</v>
      </c>
      <c r="M55" s="6">
        <f t="shared" si="5"/>
        <v>24695</v>
      </c>
      <c r="N55" s="6">
        <f t="shared" si="5"/>
        <v>40886</v>
      </c>
      <c r="O55" s="6">
        <f t="shared" si="5"/>
        <v>20656</v>
      </c>
      <c r="P55" s="6">
        <f t="shared" si="5"/>
        <v>20230</v>
      </c>
      <c r="Q55" s="6">
        <f t="shared" si="5"/>
        <v>471810</v>
      </c>
      <c r="R55" s="6">
        <f t="shared" si="5"/>
        <v>242069</v>
      </c>
      <c r="S55" s="6">
        <f t="shared" si="5"/>
        <v>229741</v>
      </c>
      <c r="T55" s="6">
        <f t="shared" si="5"/>
        <v>795655</v>
      </c>
      <c r="U55" s="6">
        <f t="shared" si="5"/>
        <v>407959</v>
      </c>
      <c r="V55" s="6">
        <f t="shared" si="5"/>
        <v>387696</v>
      </c>
      <c r="W55" s="6">
        <f t="shared" si="5"/>
        <v>90774</v>
      </c>
      <c r="X55" s="6">
        <f t="shared" si="5"/>
        <v>46924</v>
      </c>
      <c r="Y55" s="6">
        <f t="shared" si="5"/>
        <v>43850</v>
      </c>
      <c r="Z55" s="6">
        <f t="shared" si="5"/>
        <v>79886</v>
      </c>
      <c r="AA55" s="6">
        <f t="shared" si="5"/>
        <v>40846</v>
      </c>
      <c r="AB55" s="6">
        <f t="shared" si="5"/>
        <v>39040</v>
      </c>
      <c r="AC55" s="6">
        <f t="shared" si="5"/>
        <v>293057</v>
      </c>
      <c r="AD55" s="6">
        <f t="shared" si="5"/>
        <v>150502</v>
      </c>
      <c r="AE55" s="6">
        <f t="shared" si="5"/>
        <v>142555</v>
      </c>
      <c r="AF55" s="6">
        <f t="shared" si="5"/>
        <v>258536</v>
      </c>
      <c r="AG55" s="6">
        <f t="shared" si="5"/>
        <v>132498</v>
      </c>
      <c r="AH55" s="6">
        <f t="shared" si="5"/>
        <v>126038</v>
      </c>
      <c r="AI55" s="6">
        <f t="shared" ref="AI55:AQ55" si="6">AI14</f>
        <v>2489</v>
      </c>
      <c r="AJ55" s="6">
        <f t="shared" si="6"/>
        <v>1259</v>
      </c>
      <c r="AK55" s="6">
        <f t="shared" si="6"/>
        <v>1230</v>
      </c>
      <c r="AL55" s="6">
        <f t="shared" si="6"/>
        <v>3015</v>
      </c>
      <c r="AM55" s="6">
        <f t="shared" si="6"/>
        <v>1558</v>
      </c>
      <c r="AN55" s="6">
        <f t="shared" si="6"/>
        <v>1457</v>
      </c>
      <c r="AO55" s="6">
        <f t="shared" si="6"/>
        <v>4417</v>
      </c>
      <c r="AP55" s="6">
        <f t="shared" si="6"/>
        <v>2238</v>
      </c>
      <c r="AQ55" s="6">
        <f t="shared" si="6"/>
        <v>2179</v>
      </c>
      <c r="AR55" s="6"/>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row>
    <row r="56" spans="1:183" x14ac:dyDescent="0.35">
      <c r="A56" t="s">
        <v>347</v>
      </c>
      <c r="B56" s="20">
        <f t="shared" si="2"/>
        <v>1688264</v>
      </c>
      <c r="C56" s="20">
        <f t="shared" si="0"/>
        <v>869535</v>
      </c>
      <c r="D56" s="20">
        <f t="shared" si="0"/>
        <v>818729</v>
      </c>
      <c r="E56" s="6">
        <f t="shared" ref="E56:AH56" si="7">E15</f>
        <v>25660</v>
      </c>
      <c r="F56" s="6">
        <f t="shared" si="7"/>
        <v>13166</v>
      </c>
      <c r="G56" s="6">
        <f t="shared" si="7"/>
        <v>12494</v>
      </c>
      <c r="H56" s="6">
        <f t="shared" si="7"/>
        <v>9201</v>
      </c>
      <c r="I56" s="6">
        <f t="shared" si="7"/>
        <v>4685</v>
      </c>
      <c r="J56" s="6">
        <f t="shared" si="7"/>
        <v>4516</v>
      </c>
      <c r="K56" s="6">
        <f t="shared" si="7"/>
        <v>52296</v>
      </c>
      <c r="L56" s="6">
        <f t="shared" si="7"/>
        <v>26870</v>
      </c>
      <c r="M56" s="6">
        <f t="shared" si="7"/>
        <v>25426</v>
      </c>
      <c r="N56" s="6">
        <f t="shared" si="7"/>
        <v>42976</v>
      </c>
      <c r="O56" s="6">
        <f t="shared" si="7"/>
        <v>21772</v>
      </c>
      <c r="P56" s="6">
        <f t="shared" si="7"/>
        <v>21204</v>
      </c>
      <c r="Q56" s="6">
        <f t="shared" si="7"/>
        <v>489509</v>
      </c>
      <c r="R56" s="6">
        <f t="shared" si="7"/>
        <v>250465</v>
      </c>
      <c r="S56" s="6">
        <f t="shared" si="7"/>
        <v>239044</v>
      </c>
      <c r="T56" s="6">
        <f t="shared" si="7"/>
        <v>824508</v>
      </c>
      <c r="U56" s="6">
        <f t="shared" si="7"/>
        <v>424480</v>
      </c>
      <c r="V56" s="6">
        <f t="shared" si="7"/>
        <v>400028</v>
      </c>
      <c r="W56" s="6">
        <f t="shared" si="7"/>
        <v>90289</v>
      </c>
      <c r="X56" s="6">
        <f t="shared" si="7"/>
        <v>46549</v>
      </c>
      <c r="Y56" s="6">
        <f t="shared" si="7"/>
        <v>43740</v>
      </c>
      <c r="Z56" s="6">
        <f t="shared" si="7"/>
        <v>80571</v>
      </c>
      <c r="AA56" s="6">
        <f t="shared" si="7"/>
        <v>41741</v>
      </c>
      <c r="AB56" s="6">
        <f t="shared" si="7"/>
        <v>38830</v>
      </c>
      <c r="AC56" s="6">
        <f t="shared" si="7"/>
        <v>294497</v>
      </c>
      <c r="AD56" s="6">
        <f t="shared" si="7"/>
        <v>151815</v>
      </c>
      <c r="AE56" s="6">
        <f t="shared" si="7"/>
        <v>142682</v>
      </c>
      <c r="AF56" s="6">
        <f t="shared" si="7"/>
        <v>268266</v>
      </c>
      <c r="AG56" s="6">
        <f t="shared" si="7"/>
        <v>138457</v>
      </c>
      <c r="AH56" s="6">
        <f t="shared" si="7"/>
        <v>129809</v>
      </c>
      <c r="AI56" s="6">
        <f t="shared" ref="AI56:AQ56" si="8">AI15</f>
        <v>2489</v>
      </c>
      <c r="AJ56" s="6">
        <f t="shared" si="8"/>
        <v>1348</v>
      </c>
      <c r="AK56" s="6">
        <f t="shared" si="8"/>
        <v>1141</v>
      </c>
      <c r="AL56" s="6">
        <f t="shared" si="8"/>
        <v>2901</v>
      </c>
      <c r="AM56" s="6">
        <f t="shared" si="8"/>
        <v>1420</v>
      </c>
      <c r="AN56" s="6">
        <f t="shared" si="8"/>
        <v>1481</v>
      </c>
      <c r="AO56" s="6">
        <f t="shared" si="8"/>
        <v>3991</v>
      </c>
      <c r="AP56" s="6">
        <f t="shared" si="8"/>
        <v>1958</v>
      </c>
      <c r="AQ56" s="6">
        <f t="shared" si="8"/>
        <v>2033</v>
      </c>
      <c r="AR56" s="6"/>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row>
    <row r="57" spans="1:183" x14ac:dyDescent="0.35">
      <c r="A57" t="s">
        <v>348</v>
      </c>
      <c r="B57" s="20">
        <f t="shared" si="2"/>
        <v>1762333</v>
      </c>
      <c r="C57" s="20">
        <f t="shared" si="0"/>
        <v>911375</v>
      </c>
      <c r="D57" s="20">
        <f t="shared" si="0"/>
        <v>850958</v>
      </c>
      <c r="E57" s="6">
        <f t="shared" ref="E57:AH57" si="9">E16</f>
        <v>27306</v>
      </c>
      <c r="F57" s="6">
        <f t="shared" si="9"/>
        <v>14247</v>
      </c>
      <c r="G57" s="6">
        <f t="shared" si="9"/>
        <v>13059</v>
      </c>
      <c r="H57" s="6">
        <f t="shared" si="9"/>
        <v>9803</v>
      </c>
      <c r="I57" s="6">
        <f t="shared" si="9"/>
        <v>4934</v>
      </c>
      <c r="J57" s="6">
        <f t="shared" si="9"/>
        <v>4869</v>
      </c>
      <c r="K57" s="6">
        <f t="shared" si="9"/>
        <v>52452</v>
      </c>
      <c r="L57" s="6">
        <f t="shared" si="9"/>
        <v>27231</v>
      </c>
      <c r="M57" s="6">
        <f t="shared" si="9"/>
        <v>25221</v>
      </c>
      <c r="N57" s="6">
        <f t="shared" si="9"/>
        <v>43163</v>
      </c>
      <c r="O57" s="6">
        <f t="shared" si="9"/>
        <v>22232</v>
      </c>
      <c r="P57" s="6">
        <f t="shared" si="9"/>
        <v>20931</v>
      </c>
      <c r="Q57" s="6">
        <f t="shared" si="9"/>
        <v>462354</v>
      </c>
      <c r="R57" s="6">
        <f t="shared" si="9"/>
        <v>235939</v>
      </c>
      <c r="S57" s="6">
        <f t="shared" si="9"/>
        <v>226415</v>
      </c>
      <c r="T57" s="6">
        <f t="shared" si="9"/>
        <v>890595</v>
      </c>
      <c r="U57" s="6">
        <f t="shared" si="9"/>
        <v>461810</v>
      </c>
      <c r="V57" s="6">
        <f t="shared" si="9"/>
        <v>428785</v>
      </c>
      <c r="W57" s="6">
        <f t="shared" si="9"/>
        <v>89061</v>
      </c>
      <c r="X57" s="6">
        <f t="shared" si="9"/>
        <v>46092</v>
      </c>
      <c r="Y57" s="6">
        <f t="shared" si="9"/>
        <v>42969</v>
      </c>
      <c r="Z57" s="6">
        <f t="shared" si="9"/>
        <v>75464</v>
      </c>
      <c r="AA57" s="6">
        <f t="shared" si="9"/>
        <v>39041</v>
      </c>
      <c r="AB57" s="6">
        <f t="shared" si="9"/>
        <v>36423</v>
      </c>
      <c r="AC57" s="6">
        <f t="shared" si="9"/>
        <v>282281</v>
      </c>
      <c r="AD57" s="6">
        <f t="shared" si="9"/>
        <v>145710</v>
      </c>
      <c r="AE57" s="6">
        <f t="shared" si="9"/>
        <v>136571</v>
      </c>
      <c r="AF57" s="6">
        <f t="shared" si="9"/>
        <v>292208</v>
      </c>
      <c r="AG57" s="6">
        <f t="shared" si="9"/>
        <v>150078</v>
      </c>
      <c r="AH57" s="6">
        <f t="shared" si="9"/>
        <v>142130</v>
      </c>
      <c r="AI57" s="6">
        <f t="shared" ref="AI57:AQ57" si="10">AI16</f>
        <v>2326</v>
      </c>
      <c r="AJ57" s="6">
        <f t="shared" si="10"/>
        <v>1231</v>
      </c>
      <c r="AK57" s="6">
        <f t="shared" si="10"/>
        <v>1095</v>
      </c>
      <c r="AL57" s="6">
        <f t="shared" si="10"/>
        <v>2746</v>
      </c>
      <c r="AM57" s="6">
        <f t="shared" si="10"/>
        <v>1407</v>
      </c>
      <c r="AN57" s="6">
        <f t="shared" si="10"/>
        <v>1339</v>
      </c>
      <c r="AO57" s="6">
        <f t="shared" si="10"/>
        <v>3492</v>
      </c>
      <c r="AP57" s="6">
        <f t="shared" si="10"/>
        <v>1696</v>
      </c>
      <c r="AQ57" s="6">
        <f t="shared" si="10"/>
        <v>1796</v>
      </c>
      <c r="AR57" s="6"/>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row>
    <row r="58" spans="1:183" x14ac:dyDescent="0.35">
      <c r="A58" t="s">
        <v>349</v>
      </c>
      <c r="B58" s="20">
        <f t="shared" si="2"/>
        <v>2102581</v>
      </c>
      <c r="C58" s="20">
        <f t="shared" si="0"/>
        <v>1100755</v>
      </c>
      <c r="D58" s="20">
        <f t="shared" si="0"/>
        <v>1001826</v>
      </c>
      <c r="E58" s="6">
        <f t="shared" ref="E58:AH58" si="11">E17</f>
        <v>29730</v>
      </c>
      <c r="F58" s="6">
        <f t="shared" si="11"/>
        <v>15613</v>
      </c>
      <c r="G58" s="6">
        <f t="shared" si="11"/>
        <v>14117</v>
      </c>
      <c r="H58" s="6">
        <f t="shared" si="11"/>
        <v>13978</v>
      </c>
      <c r="I58" s="6">
        <f t="shared" si="11"/>
        <v>7209</v>
      </c>
      <c r="J58" s="6">
        <f t="shared" si="11"/>
        <v>6769</v>
      </c>
      <c r="K58" s="6">
        <f t="shared" si="11"/>
        <v>67511</v>
      </c>
      <c r="L58" s="6">
        <f t="shared" si="11"/>
        <v>35791</v>
      </c>
      <c r="M58" s="6">
        <f t="shared" si="11"/>
        <v>31720</v>
      </c>
      <c r="N58" s="6">
        <f t="shared" si="11"/>
        <v>48123</v>
      </c>
      <c r="O58" s="6">
        <f t="shared" si="11"/>
        <v>25068</v>
      </c>
      <c r="P58" s="6">
        <f t="shared" si="11"/>
        <v>23055</v>
      </c>
      <c r="Q58" s="6">
        <f t="shared" si="11"/>
        <v>505283</v>
      </c>
      <c r="R58" s="6">
        <f t="shared" si="11"/>
        <v>261280</v>
      </c>
      <c r="S58" s="6">
        <f t="shared" si="11"/>
        <v>244003</v>
      </c>
      <c r="T58" s="6">
        <f t="shared" si="11"/>
        <v>1104133</v>
      </c>
      <c r="U58" s="6">
        <f t="shared" si="11"/>
        <v>582992</v>
      </c>
      <c r="V58" s="6">
        <f t="shared" si="11"/>
        <v>521141</v>
      </c>
      <c r="W58" s="6">
        <f t="shared" si="11"/>
        <v>109684</v>
      </c>
      <c r="X58" s="6">
        <f t="shared" si="11"/>
        <v>59032</v>
      </c>
      <c r="Y58" s="6">
        <f t="shared" si="11"/>
        <v>50652</v>
      </c>
      <c r="Z58" s="6">
        <f t="shared" si="11"/>
        <v>75585</v>
      </c>
      <c r="AA58" s="6">
        <f t="shared" si="11"/>
        <v>39724</v>
      </c>
      <c r="AB58" s="6">
        <f t="shared" si="11"/>
        <v>35861</v>
      </c>
      <c r="AC58" s="6">
        <f t="shared" si="11"/>
        <v>292461</v>
      </c>
      <c r="AD58" s="6">
        <f t="shared" si="11"/>
        <v>150402</v>
      </c>
      <c r="AE58" s="6">
        <f t="shared" si="11"/>
        <v>142059</v>
      </c>
      <c r="AF58" s="6">
        <f t="shared" si="11"/>
        <v>361376</v>
      </c>
      <c r="AG58" s="6">
        <f t="shared" si="11"/>
        <v>184924</v>
      </c>
      <c r="AH58" s="6">
        <f t="shared" si="11"/>
        <v>176452</v>
      </c>
      <c r="AI58" s="6">
        <f t="shared" ref="AI58:AQ58" si="12">AI17</f>
        <v>2644</v>
      </c>
      <c r="AJ58" s="6">
        <f t="shared" si="12"/>
        <v>1323</v>
      </c>
      <c r="AK58" s="6">
        <f t="shared" si="12"/>
        <v>1321</v>
      </c>
      <c r="AL58" s="6">
        <f t="shared" si="12"/>
        <v>2897</v>
      </c>
      <c r="AM58" s="6">
        <f t="shared" si="12"/>
        <v>1427</v>
      </c>
      <c r="AN58" s="6">
        <f t="shared" si="12"/>
        <v>1470</v>
      </c>
      <c r="AO58" s="6">
        <f t="shared" si="12"/>
        <v>3250</v>
      </c>
      <c r="AP58" s="6">
        <f t="shared" si="12"/>
        <v>1661</v>
      </c>
      <c r="AQ58" s="6">
        <f t="shared" si="12"/>
        <v>1589</v>
      </c>
      <c r="AR58" s="6"/>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row>
    <row r="59" spans="1:183" x14ac:dyDescent="0.35">
      <c r="A59" t="s">
        <v>350</v>
      </c>
      <c r="B59" s="20">
        <f t="shared" si="2"/>
        <v>2319241</v>
      </c>
      <c r="C59" s="20">
        <f t="shared" si="0"/>
        <v>1209044</v>
      </c>
      <c r="D59" s="20">
        <f t="shared" si="0"/>
        <v>1110197</v>
      </c>
      <c r="E59" s="6">
        <f t="shared" ref="E59:AH59" si="13">E18</f>
        <v>28895</v>
      </c>
      <c r="F59" s="6">
        <f t="shared" si="13"/>
        <v>15112</v>
      </c>
      <c r="G59" s="6">
        <f t="shared" si="13"/>
        <v>13783</v>
      </c>
      <c r="H59" s="6">
        <f t="shared" si="13"/>
        <v>12825</v>
      </c>
      <c r="I59" s="6">
        <f t="shared" si="13"/>
        <v>6858</v>
      </c>
      <c r="J59" s="6">
        <f t="shared" si="13"/>
        <v>5967</v>
      </c>
      <c r="K59" s="6">
        <f t="shared" si="13"/>
        <v>75028</v>
      </c>
      <c r="L59" s="6">
        <f t="shared" si="13"/>
        <v>39513</v>
      </c>
      <c r="M59" s="6">
        <f t="shared" si="13"/>
        <v>35515</v>
      </c>
      <c r="N59" s="6">
        <f t="shared" si="13"/>
        <v>49466</v>
      </c>
      <c r="O59" s="6">
        <f t="shared" si="13"/>
        <v>25804</v>
      </c>
      <c r="P59" s="6">
        <f t="shared" si="13"/>
        <v>23662</v>
      </c>
      <c r="Q59" s="6">
        <f t="shared" si="13"/>
        <v>577961</v>
      </c>
      <c r="R59" s="6">
        <f t="shared" si="13"/>
        <v>301528</v>
      </c>
      <c r="S59" s="6">
        <f t="shared" si="13"/>
        <v>276433</v>
      </c>
      <c r="T59" s="6">
        <f t="shared" si="13"/>
        <v>1218306</v>
      </c>
      <c r="U59" s="6">
        <f t="shared" si="13"/>
        <v>639544</v>
      </c>
      <c r="V59" s="6">
        <f t="shared" si="13"/>
        <v>578762</v>
      </c>
      <c r="W59" s="6">
        <f t="shared" si="13"/>
        <v>109705</v>
      </c>
      <c r="X59" s="6">
        <f t="shared" si="13"/>
        <v>58920</v>
      </c>
      <c r="Y59" s="6">
        <f t="shared" si="13"/>
        <v>50785</v>
      </c>
      <c r="Z59" s="6">
        <f t="shared" si="13"/>
        <v>77655</v>
      </c>
      <c r="AA59" s="6">
        <f t="shared" si="13"/>
        <v>40408</v>
      </c>
      <c r="AB59" s="6">
        <f t="shared" si="13"/>
        <v>37247</v>
      </c>
      <c r="AC59" s="6">
        <f t="shared" si="13"/>
        <v>325433</v>
      </c>
      <c r="AD59" s="6">
        <f t="shared" si="13"/>
        <v>166688</v>
      </c>
      <c r="AE59" s="6">
        <f t="shared" si="13"/>
        <v>158745</v>
      </c>
      <c r="AF59" s="6">
        <f t="shared" si="13"/>
        <v>421928</v>
      </c>
      <c r="AG59" s="6">
        <f t="shared" si="13"/>
        <v>216197</v>
      </c>
      <c r="AH59" s="6">
        <f t="shared" si="13"/>
        <v>205731</v>
      </c>
      <c r="AI59" s="6">
        <f t="shared" ref="AI59:AQ59" si="14">AI18</f>
        <v>3537</v>
      </c>
      <c r="AJ59" s="6">
        <f t="shared" si="14"/>
        <v>1751</v>
      </c>
      <c r="AK59" s="6">
        <f t="shared" si="14"/>
        <v>1786</v>
      </c>
      <c r="AL59" s="6">
        <f t="shared" si="14"/>
        <v>3718</v>
      </c>
      <c r="AM59" s="6">
        <f t="shared" si="14"/>
        <v>2000</v>
      </c>
      <c r="AN59" s="6">
        <f t="shared" si="14"/>
        <v>1718</v>
      </c>
      <c r="AO59" s="6">
        <f t="shared" si="14"/>
        <v>3297</v>
      </c>
      <c r="AP59" s="6">
        <f t="shared" si="14"/>
        <v>1657</v>
      </c>
      <c r="AQ59" s="6">
        <f t="shared" si="14"/>
        <v>1640</v>
      </c>
      <c r="AR59" s="6"/>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row>
    <row r="60" spans="1:183" x14ac:dyDescent="0.35">
      <c r="A60" t="s">
        <v>351</v>
      </c>
      <c r="B60" s="20">
        <f t="shared" si="2"/>
        <v>2348567</v>
      </c>
      <c r="C60" s="20">
        <f t="shared" si="0"/>
        <v>1200334</v>
      </c>
      <c r="D60" s="20">
        <f t="shared" si="0"/>
        <v>1148233</v>
      </c>
      <c r="E60" s="6">
        <f t="shared" ref="E60:AH60" si="15">E19</f>
        <v>30480</v>
      </c>
      <c r="F60" s="6">
        <f t="shared" si="15"/>
        <v>15425</v>
      </c>
      <c r="G60" s="6">
        <f t="shared" si="15"/>
        <v>15055</v>
      </c>
      <c r="H60" s="6">
        <f t="shared" si="15"/>
        <v>10840</v>
      </c>
      <c r="I60" s="6">
        <f t="shared" si="15"/>
        <v>5401</v>
      </c>
      <c r="J60" s="6">
        <f t="shared" si="15"/>
        <v>5439</v>
      </c>
      <c r="K60" s="6">
        <f t="shared" si="15"/>
        <v>72715</v>
      </c>
      <c r="L60" s="6">
        <f t="shared" si="15"/>
        <v>36718</v>
      </c>
      <c r="M60" s="6">
        <f t="shared" si="15"/>
        <v>35997</v>
      </c>
      <c r="N60" s="6">
        <f t="shared" si="15"/>
        <v>50571</v>
      </c>
      <c r="O60" s="6">
        <f t="shared" si="15"/>
        <v>25265</v>
      </c>
      <c r="P60" s="6">
        <f t="shared" si="15"/>
        <v>25306</v>
      </c>
      <c r="Q60" s="6">
        <f t="shared" si="15"/>
        <v>616743</v>
      </c>
      <c r="R60" s="6">
        <f t="shared" si="15"/>
        <v>319161</v>
      </c>
      <c r="S60" s="6">
        <f t="shared" si="15"/>
        <v>297582</v>
      </c>
      <c r="T60" s="6">
        <f t="shared" si="15"/>
        <v>1186699</v>
      </c>
      <c r="U60" s="6">
        <f t="shared" si="15"/>
        <v>610037</v>
      </c>
      <c r="V60" s="6">
        <f t="shared" si="15"/>
        <v>576662</v>
      </c>
      <c r="W60" s="6">
        <f t="shared" si="15"/>
        <v>103722</v>
      </c>
      <c r="X60" s="6">
        <f t="shared" si="15"/>
        <v>53835</v>
      </c>
      <c r="Y60" s="6">
        <f t="shared" si="15"/>
        <v>49887</v>
      </c>
      <c r="Z60" s="6">
        <f t="shared" si="15"/>
        <v>84489</v>
      </c>
      <c r="AA60" s="6">
        <f t="shared" si="15"/>
        <v>43090</v>
      </c>
      <c r="AB60" s="6">
        <f t="shared" si="15"/>
        <v>41399</v>
      </c>
      <c r="AC60" s="6">
        <f t="shared" si="15"/>
        <v>368300</v>
      </c>
      <c r="AD60" s="6">
        <f t="shared" si="15"/>
        <v>185522</v>
      </c>
      <c r="AE60" s="6">
        <f t="shared" si="15"/>
        <v>182778</v>
      </c>
      <c r="AF60" s="6">
        <f t="shared" si="15"/>
        <v>440751</v>
      </c>
      <c r="AG60" s="6">
        <f t="shared" si="15"/>
        <v>225041</v>
      </c>
      <c r="AH60" s="6">
        <f t="shared" si="15"/>
        <v>215710</v>
      </c>
      <c r="AI60" s="6">
        <f t="shared" ref="AI60:AQ60" si="16">AI19</f>
        <v>4012</v>
      </c>
      <c r="AJ60" s="6">
        <f t="shared" si="16"/>
        <v>1952</v>
      </c>
      <c r="AK60" s="6">
        <f t="shared" si="16"/>
        <v>2060</v>
      </c>
      <c r="AL60" s="6">
        <f t="shared" si="16"/>
        <v>3990</v>
      </c>
      <c r="AM60" s="6">
        <f t="shared" si="16"/>
        <v>2043</v>
      </c>
      <c r="AN60" s="6">
        <f t="shared" si="16"/>
        <v>1947</v>
      </c>
      <c r="AO60" s="6">
        <f t="shared" si="16"/>
        <v>3346</v>
      </c>
      <c r="AP60" s="6">
        <f t="shared" si="16"/>
        <v>1708</v>
      </c>
      <c r="AQ60" s="6">
        <f t="shared" si="16"/>
        <v>1638</v>
      </c>
      <c r="AR60" s="6"/>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row>
    <row r="61" spans="1:183" x14ac:dyDescent="0.35">
      <c r="A61" t="s">
        <v>352</v>
      </c>
      <c r="B61" s="20">
        <f t="shared" si="2"/>
        <v>2218155</v>
      </c>
      <c r="C61" s="20">
        <f t="shared" si="0"/>
        <v>1120902</v>
      </c>
      <c r="D61" s="20">
        <f t="shared" si="0"/>
        <v>1097253</v>
      </c>
      <c r="E61" s="6">
        <f t="shared" ref="E61:AH61" si="17">E20</f>
        <v>31711</v>
      </c>
      <c r="F61" s="6">
        <f t="shared" si="17"/>
        <v>15742</v>
      </c>
      <c r="G61" s="6">
        <f t="shared" si="17"/>
        <v>15969</v>
      </c>
      <c r="H61" s="6">
        <f t="shared" si="17"/>
        <v>10511</v>
      </c>
      <c r="I61" s="6">
        <f t="shared" si="17"/>
        <v>5024</v>
      </c>
      <c r="J61" s="6">
        <f t="shared" si="17"/>
        <v>5487</v>
      </c>
      <c r="K61" s="6">
        <f t="shared" si="17"/>
        <v>67422</v>
      </c>
      <c r="L61" s="6">
        <f t="shared" si="17"/>
        <v>33711</v>
      </c>
      <c r="M61" s="6">
        <f t="shared" si="17"/>
        <v>33711</v>
      </c>
      <c r="N61" s="6">
        <f t="shared" si="17"/>
        <v>51616</v>
      </c>
      <c r="O61" s="6">
        <f t="shared" si="17"/>
        <v>25534</v>
      </c>
      <c r="P61" s="6">
        <f t="shared" si="17"/>
        <v>26082</v>
      </c>
      <c r="Q61" s="6">
        <f t="shared" si="17"/>
        <v>580428</v>
      </c>
      <c r="R61" s="6">
        <f t="shared" si="17"/>
        <v>297302</v>
      </c>
      <c r="S61" s="6">
        <f t="shared" si="17"/>
        <v>283126</v>
      </c>
      <c r="T61" s="6">
        <f t="shared" si="17"/>
        <v>1080221</v>
      </c>
      <c r="U61" s="6">
        <f t="shared" si="17"/>
        <v>545862</v>
      </c>
      <c r="V61" s="6">
        <f t="shared" si="17"/>
        <v>534359</v>
      </c>
      <c r="W61" s="6">
        <f t="shared" si="17"/>
        <v>100257</v>
      </c>
      <c r="X61" s="6">
        <f t="shared" si="17"/>
        <v>51148</v>
      </c>
      <c r="Y61" s="6">
        <f t="shared" si="17"/>
        <v>49109</v>
      </c>
      <c r="Z61" s="6">
        <f t="shared" si="17"/>
        <v>88526</v>
      </c>
      <c r="AA61" s="6">
        <f t="shared" si="17"/>
        <v>44862</v>
      </c>
      <c r="AB61" s="6">
        <f t="shared" si="17"/>
        <v>43664</v>
      </c>
      <c r="AC61" s="6">
        <f t="shared" si="17"/>
        <v>379503</v>
      </c>
      <c r="AD61" s="6">
        <f t="shared" si="17"/>
        <v>192114</v>
      </c>
      <c r="AE61" s="6">
        <f t="shared" si="17"/>
        <v>187389</v>
      </c>
      <c r="AF61" s="6">
        <f t="shared" si="17"/>
        <v>408388</v>
      </c>
      <c r="AG61" s="6">
        <f t="shared" si="17"/>
        <v>206905</v>
      </c>
      <c r="AH61" s="6">
        <f t="shared" si="17"/>
        <v>201483</v>
      </c>
      <c r="AI61" s="6">
        <f t="shared" ref="AI61:AQ61" si="18">AI20</f>
        <v>4002</v>
      </c>
      <c r="AJ61" s="6">
        <f t="shared" si="18"/>
        <v>1937</v>
      </c>
      <c r="AK61" s="6">
        <f t="shared" si="18"/>
        <v>2065</v>
      </c>
      <c r="AL61" s="6">
        <f t="shared" si="18"/>
        <v>3467</v>
      </c>
      <c r="AM61" s="6">
        <f t="shared" si="18"/>
        <v>1766</v>
      </c>
      <c r="AN61" s="6">
        <f t="shared" si="18"/>
        <v>1701</v>
      </c>
      <c r="AO61" s="6">
        <f t="shared" si="18"/>
        <v>2791</v>
      </c>
      <c r="AP61" s="6">
        <f t="shared" si="18"/>
        <v>1451</v>
      </c>
      <c r="AQ61" s="6">
        <f t="shared" si="18"/>
        <v>1340</v>
      </c>
      <c r="AR61" s="6"/>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row>
    <row r="62" spans="1:183" x14ac:dyDescent="0.35">
      <c r="A62" t="s">
        <v>353</v>
      </c>
      <c r="B62" s="20">
        <f t="shared" si="2"/>
        <v>2056700</v>
      </c>
      <c r="C62" s="20">
        <f t="shared" si="0"/>
        <v>1028741</v>
      </c>
      <c r="D62" s="20">
        <f t="shared" si="0"/>
        <v>1027959</v>
      </c>
      <c r="E62" s="6">
        <f t="shared" ref="E62:AH62" si="19">E21</f>
        <v>32564</v>
      </c>
      <c r="F62" s="6">
        <f t="shared" si="19"/>
        <v>16026</v>
      </c>
      <c r="G62" s="6">
        <f t="shared" si="19"/>
        <v>16538</v>
      </c>
      <c r="H62" s="6">
        <f t="shared" si="19"/>
        <v>10451</v>
      </c>
      <c r="I62" s="6">
        <f t="shared" si="19"/>
        <v>4981</v>
      </c>
      <c r="J62" s="6">
        <f t="shared" si="19"/>
        <v>5470</v>
      </c>
      <c r="K62" s="6">
        <f t="shared" si="19"/>
        <v>64649</v>
      </c>
      <c r="L62" s="6">
        <f t="shared" si="19"/>
        <v>31733</v>
      </c>
      <c r="M62" s="6">
        <f t="shared" si="19"/>
        <v>32916</v>
      </c>
      <c r="N62" s="6">
        <f t="shared" si="19"/>
        <v>52147</v>
      </c>
      <c r="O62" s="6">
        <f t="shared" si="19"/>
        <v>25957</v>
      </c>
      <c r="P62" s="6">
        <f t="shared" si="19"/>
        <v>26190</v>
      </c>
      <c r="Q62" s="6">
        <f t="shared" si="19"/>
        <v>608949</v>
      </c>
      <c r="R62" s="6">
        <f t="shared" si="19"/>
        <v>311609</v>
      </c>
      <c r="S62" s="6">
        <f t="shared" si="19"/>
        <v>297340</v>
      </c>
      <c r="T62" s="6">
        <f t="shared" si="19"/>
        <v>990418</v>
      </c>
      <c r="U62" s="6">
        <f t="shared" si="19"/>
        <v>491654</v>
      </c>
      <c r="V62" s="6">
        <f t="shared" si="19"/>
        <v>498764</v>
      </c>
      <c r="W62" s="6">
        <f t="shared" si="19"/>
        <v>94619</v>
      </c>
      <c r="X62" s="6">
        <f t="shared" si="19"/>
        <v>48066</v>
      </c>
      <c r="Y62" s="6">
        <f t="shared" si="19"/>
        <v>46553</v>
      </c>
      <c r="Z62" s="6">
        <f t="shared" si="19"/>
        <v>83317</v>
      </c>
      <c r="AA62" s="6">
        <f t="shared" si="19"/>
        <v>42539</v>
      </c>
      <c r="AB62" s="6">
        <f t="shared" si="19"/>
        <v>40778</v>
      </c>
      <c r="AC62" s="6">
        <f t="shared" si="19"/>
        <v>355125</v>
      </c>
      <c r="AD62" s="6">
        <f t="shared" si="19"/>
        <v>180613</v>
      </c>
      <c r="AE62" s="6">
        <f t="shared" si="19"/>
        <v>174512</v>
      </c>
      <c r="AF62" s="6">
        <f t="shared" si="19"/>
        <v>373410</v>
      </c>
      <c r="AG62" s="6">
        <f t="shared" si="19"/>
        <v>187172</v>
      </c>
      <c r="AH62" s="6">
        <f t="shared" si="19"/>
        <v>186238</v>
      </c>
      <c r="AI62" s="6">
        <f t="shared" ref="AI62:AQ62" si="20">AI21</f>
        <v>3455</v>
      </c>
      <c r="AJ62" s="6">
        <f t="shared" si="20"/>
        <v>1729</v>
      </c>
      <c r="AK62" s="6">
        <f t="shared" si="20"/>
        <v>1726</v>
      </c>
      <c r="AL62" s="6">
        <f t="shared" si="20"/>
        <v>3272</v>
      </c>
      <c r="AM62" s="6">
        <f t="shared" si="20"/>
        <v>1673</v>
      </c>
      <c r="AN62" s="6">
        <f t="shared" si="20"/>
        <v>1599</v>
      </c>
      <c r="AO62" s="6">
        <f t="shared" si="20"/>
        <v>2386</v>
      </c>
      <c r="AP62" s="6">
        <f t="shared" si="20"/>
        <v>1233</v>
      </c>
      <c r="AQ62" s="6">
        <f t="shared" si="20"/>
        <v>1153</v>
      </c>
      <c r="AR62" s="6"/>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row>
    <row r="63" spans="1:183" x14ac:dyDescent="0.35">
      <c r="A63" t="s">
        <v>354</v>
      </c>
      <c r="B63" s="20">
        <f t="shared" si="2"/>
        <v>1886885</v>
      </c>
      <c r="C63" s="20">
        <f t="shared" si="0"/>
        <v>932709</v>
      </c>
      <c r="D63" s="20">
        <f t="shared" si="0"/>
        <v>954176</v>
      </c>
      <c r="E63" s="6">
        <f t="shared" ref="E63:AH63" si="21">E22</f>
        <v>34175</v>
      </c>
      <c r="F63" s="6">
        <f t="shared" si="21"/>
        <v>16809</v>
      </c>
      <c r="G63" s="6">
        <f t="shared" si="21"/>
        <v>17366</v>
      </c>
      <c r="H63" s="6">
        <f t="shared" si="21"/>
        <v>10141</v>
      </c>
      <c r="I63" s="6">
        <f t="shared" si="21"/>
        <v>4951</v>
      </c>
      <c r="J63" s="6">
        <f t="shared" si="21"/>
        <v>5190</v>
      </c>
      <c r="K63" s="6">
        <f t="shared" si="21"/>
        <v>61333</v>
      </c>
      <c r="L63" s="6">
        <f t="shared" si="21"/>
        <v>30165</v>
      </c>
      <c r="M63" s="6">
        <f t="shared" si="21"/>
        <v>31168</v>
      </c>
      <c r="N63" s="6">
        <f t="shared" si="21"/>
        <v>52105</v>
      </c>
      <c r="O63" s="6">
        <f t="shared" si="21"/>
        <v>25570</v>
      </c>
      <c r="P63" s="6">
        <f t="shared" si="21"/>
        <v>26535</v>
      </c>
      <c r="Q63" s="6">
        <f t="shared" si="21"/>
        <v>562105</v>
      </c>
      <c r="R63" s="6">
        <f t="shared" si="21"/>
        <v>286677</v>
      </c>
      <c r="S63" s="6">
        <f t="shared" si="21"/>
        <v>275428</v>
      </c>
      <c r="T63" s="6">
        <f t="shared" si="21"/>
        <v>934890</v>
      </c>
      <c r="U63" s="6">
        <f t="shared" si="21"/>
        <v>456208</v>
      </c>
      <c r="V63" s="6">
        <f t="shared" si="21"/>
        <v>478682</v>
      </c>
      <c r="W63" s="6">
        <f t="shared" si="21"/>
        <v>85418</v>
      </c>
      <c r="X63" s="6">
        <f t="shared" si="21"/>
        <v>43352</v>
      </c>
      <c r="Y63" s="6">
        <f t="shared" si="21"/>
        <v>42066</v>
      </c>
      <c r="Z63" s="6">
        <f t="shared" si="21"/>
        <v>71789</v>
      </c>
      <c r="AA63" s="6">
        <f t="shared" si="21"/>
        <v>36692</v>
      </c>
      <c r="AB63" s="6">
        <f t="shared" si="21"/>
        <v>35097</v>
      </c>
      <c r="AC63" s="6">
        <f t="shared" si="21"/>
        <v>305294</v>
      </c>
      <c r="AD63" s="6">
        <f t="shared" si="21"/>
        <v>155690</v>
      </c>
      <c r="AE63" s="6">
        <f t="shared" si="21"/>
        <v>149604</v>
      </c>
      <c r="AF63" s="6">
        <f t="shared" si="21"/>
        <v>331740</v>
      </c>
      <c r="AG63" s="6">
        <f t="shared" si="21"/>
        <v>163272</v>
      </c>
      <c r="AH63" s="6">
        <f t="shared" si="21"/>
        <v>168468</v>
      </c>
      <c r="AI63" s="6">
        <f t="shared" ref="AI63:AQ63" si="22">AI22</f>
        <v>2852</v>
      </c>
      <c r="AJ63" s="6">
        <f t="shared" si="22"/>
        <v>1401</v>
      </c>
      <c r="AK63" s="6">
        <f t="shared" si="22"/>
        <v>1451</v>
      </c>
      <c r="AL63" s="6">
        <f t="shared" si="22"/>
        <v>2874</v>
      </c>
      <c r="AM63" s="6">
        <f t="shared" si="22"/>
        <v>1461</v>
      </c>
      <c r="AN63" s="6">
        <f t="shared" si="22"/>
        <v>1413</v>
      </c>
      <c r="AO63" s="6">
        <f t="shared" si="22"/>
        <v>2111</v>
      </c>
      <c r="AP63" s="6">
        <f t="shared" si="22"/>
        <v>1108</v>
      </c>
      <c r="AQ63" s="6">
        <f t="shared" si="22"/>
        <v>1003</v>
      </c>
      <c r="AR63" s="6"/>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row>
    <row r="64" spans="1:183" x14ac:dyDescent="0.35">
      <c r="A64" t="s">
        <v>355</v>
      </c>
      <c r="B64" s="20">
        <f t="shared" si="2"/>
        <v>1902032</v>
      </c>
      <c r="C64" s="20">
        <f t="shared" si="0"/>
        <v>933104</v>
      </c>
      <c r="D64" s="20">
        <f t="shared" si="0"/>
        <v>968928</v>
      </c>
      <c r="E64" s="6">
        <f t="shared" ref="E64:AH64" si="23">E23</f>
        <v>38012</v>
      </c>
      <c r="F64" s="6">
        <f t="shared" si="23"/>
        <v>18529</v>
      </c>
      <c r="G64" s="6">
        <f t="shared" si="23"/>
        <v>19483</v>
      </c>
      <c r="H64" s="6">
        <f t="shared" si="23"/>
        <v>10636</v>
      </c>
      <c r="I64" s="6">
        <f t="shared" si="23"/>
        <v>5201</v>
      </c>
      <c r="J64" s="6">
        <f t="shared" si="23"/>
        <v>5435</v>
      </c>
      <c r="K64" s="6">
        <f t="shared" si="23"/>
        <v>65250</v>
      </c>
      <c r="L64" s="6">
        <f t="shared" si="23"/>
        <v>31687</v>
      </c>
      <c r="M64" s="6">
        <f t="shared" si="23"/>
        <v>33563</v>
      </c>
      <c r="N64" s="6">
        <f t="shared" si="23"/>
        <v>53742</v>
      </c>
      <c r="O64" s="6">
        <f t="shared" si="23"/>
        <v>26716</v>
      </c>
      <c r="P64" s="6">
        <f t="shared" si="23"/>
        <v>27026</v>
      </c>
      <c r="Q64" s="6">
        <f t="shared" si="23"/>
        <v>520244</v>
      </c>
      <c r="R64" s="6">
        <f t="shared" si="23"/>
        <v>264561</v>
      </c>
      <c r="S64" s="6">
        <f t="shared" si="23"/>
        <v>255683</v>
      </c>
      <c r="T64" s="6">
        <f t="shared" si="23"/>
        <v>964609</v>
      </c>
      <c r="U64" s="6">
        <f t="shared" si="23"/>
        <v>468830</v>
      </c>
      <c r="V64" s="6">
        <f t="shared" si="23"/>
        <v>495779</v>
      </c>
      <c r="W64" s="6">
        <f t="shared" si="23"/>
        <v>81470</v>
      </c>
      <c r="X64" s="6">
        <f t="shared" si="23"/>
        <v>40782</v>
      </c>
      <c r="Y64" s="6">
        <f t="shared" si="23"/>
        <v>40688</v>
      </c>
      <c r="Z64" s="6">
        <f t="shared" si="23"/>
        <v>65750</v>
      </c>
      <c r="AA64" s="6">
        <f t="shared" si="23"/>
        <v>33128</v>
      </c>
      <c r="AB64" s="6">
        <f t="shared" si="23"/>
        <v>32622</v>
      </c>
      <c r="AC64" s="6">
        <f t="shared" si="23"/>
        <v>281760</v>
      </c>
      <c r="AD64" s="6">
        <f t="shared" si="23"/>
        <v>143018</v>
      </c>
      <c r="AE64" s="6">
        <f t="shared" si="23"/>
        <v>138742</v>
      </c>
      <c r="AF64" s="6">
        <f t="shared" si="23"/>
        <v>340803</v>
      </c>
      <c r="AG64" s="6">
        <f t="shared" si="23"/>
        <v>165213</v>
      </c>
      <c r="AH64" s="6">
        <f t="shared" si="23"/>
        <v>175590</v>
      </c>
      <c r="AI64" s="6">
        <f t="shared" ref="AI64:AQ64" si="24">AI23</f>
        <v>2738</v>
      </c>
      <c r="AJ64" s="6">
        <f t="shared" si="24"/>
        <v>1328</v>
      </c>
      <c r="AK64" s="6">
        <f t="shared" si="24"/>
        <v>1410</v>
      </c>
      <c r="AL64" s="6">
        <f t="shared" si="24"/>
        <v>3018</v>
      </c>
      <c r="AM64" s="6">
        <f t="shared" si="24"/>
        <v>1554</v>
      </c>
      <c r="AN64" s="6">
        <f t="shared" si="24"/>
        <v>1464</v>
      </c>
      <c r="AO64" s="6">
        <f t="shared" si="24"/>
        <v>2225</v>
      </c>
      <c r="AP64" s="6">
        <f t="shared" si="24"/>
        <v>1062</v>
      </c>
      <c r="AQ64" s="6">
        <f t="shared" si="24"/>
        <v>1163</v>
      </c>
      <c r="AR64" s="6"/>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row>
    <row r="65" spans="1:183" x14ac:dyDescent="0.35">
      <c r="A65" t="s">
        <v>356</v>
      </c>
      <c r="B65" s="20">
        <f t="shared" si="2"/>
        <v>1966395</v>
      </c>
      <c r="C65" s="20">
        <f t="shared" si="0"/>
        <v>966798</v>
      </c>
      <c r="D65" s="20">
        <f t="shared" si="0"/>
        <v>999597</v>
      </c>
      <c r="E65" s="6">
        <f t="shared" ref="E65:AH65" si="25">E24</f>
        <v>42365</v>
      </c>
      <c r="F65" s="6">
        <f t="shared" si="25"/>
        <v>20805</v>
      </c>
      <c r="G65" s="6">
        <f t="shared" si="25"/>
        <v>21560</v>
      </c>
      <c r="H65" s="6">
        <f t="shared" si="25"/>
        <v>11324</v>
      </c>
      <c r="I65" s="6">
        <f t="shared" si="25"/>
        <v>5477</v>
      </c>
      <c r="J65" s="6">
        <f t="shared" si="25"/>
        <v>5847</v>
      </c>
      <c r="K65" s="6">
        <f t="shared" si="25"/>
        <v>73076</v>
      </c>
      <c r="L65" s="6">
        <f t="shared" si="25"/>
        <v>35554</v>
      </c>
      <c r="M65" s="6">
        <f t="shared" si="25"/>
        <v>37522</v>
      </c>
      <c r="N65" s="6">
        <f t="shared" si="25"/>
        <v>59468</v>
      </c>
      <c r="O65" s="6">
        <f t="shared" si="25"/>
        <v>29368</v>
      </c>
      <c r="P65" s="6">
        <f t="shared" si="25"/>
        <v>30100</v>
      </c>
      <c r="Q65" s="6">
        <f t="shared" si="25"/>
        <v>576596</v>
      </c>
      <c r="R65" s="6">
        <f t="shared" si="25"/>
        <v>291225</v>
      </c>
      <c r="S65" s="6">
        <f t="shared" si="25"/>
        <v>285371</v>
      </c>
      <c r="T65" s="6">
        <f t="shared" si="25"/>
        <v>1013190</v>
      </c>
      <c r="U65" s="6">
        <f t="shared" si="25"/>
        <v>496638</v>
      </c>
      <c r="V65" s="6">
        <f t="shared" si="25"/>
        <v>516552</v>
      </c>
      <c r="W65" s="6">
        <f t="shared" si="25"/>
        <v>82646</v>
      </c>
      <c r="X65" s="6">
        <f t="shared" si="25"/>
        <v>41125</v>
      </c>
      <c r="Y65" s="6">
        <f t="shared" si="25"/>
        <v>41521</v>
      </c>
      <c r="Z65" s="6">
        <f t="shared" si="25"/>
        <v>68039</v>
      </c>
      <c r="AA65" s="6">
        <f t="shared" si="25"/>
        <v>33957</v>
      </c>
      <c r="AB65" s="6">
        <f t="shared" si="25"/>
        <v>34082</v>
      </c>
      <c r="AC65" s="6">
        <f t="shared" si="25"/>
        <v>270616</v>
      </c>
      <c r="AD65" s="6">
        <f t="shared" si="25"/>
        <v>135725</v>
      </c>
      <c r="AE65" s="6">
        <f t="shared" si="25"/>
        <v>134891</v>
      </c>
      <c r="AF65" s="6">
        <f t="shared" si="25"/>
        <v>345671</v>
      </c>
      <c r="AG65" s="6">
        <f t="shared" si="25"/>
        <v>168149</v>
      </c>
      <c r="AH65" s="6">
        <f t="shared" si="25"/>
        <v>177522</v>
      </c>
      <c r="AI65" s="6">
        <f t="shared" ref="AI65:AQ65" si="26">AI24</f>
        <v>2545</v>
      </c>
      <c r="AJ65" s="6">
        <f t="shared" si="26"/>
        <v>1307</v>
      </c>
      <c r="AK65" s="6">
        <f t="shared" si="26"/>
        <v>1238</v>
      </c>
      <c r="AL65" s="6">
        <f t="shared" si="26"/>
        <v>2866</v>
      </c>
      <c r="AM65" s="6">
        <f t="shared" si="26"/>
        <v>1458</v>
      </c>
      <c r="AN65" s="6">
        <f t="shared" si="26"/>
        <v>1408</v>
      </c>
      <c r="AO65" s="6">
        <f t="shared" si="26"/>
        <v>1984</v>
      </c>
      <c r="AP65" s="6">
        <f t="shared" si="26"/>
        <v>1021</v>
      </c>
      <c r="AQ65" s="6">
        <f t="shared" si="26"/>
        <v>963</v>
      </c>
      <c r="AR65" s="6"/>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row>
    <row r="66" spans="1:183" x14ac:dyDescent="0.35">
      <c r="A66" t="s">
        <v>357</v>
      </c>
      <c r="B66" s="20">
        <f t="shared" si="2"/>
        <v>2045176</v>
      </c>
      <c r="C66" s="20">
        <f t="shared" si="0"/>
        <v>1005316</v>
      </c>
      <c r="D66" s="20">
        <f t="shared" si="0"/>
        <v>1039860</v>
      </c>
      <c r="E66" s="6">
        <f t="shared" ref="E66:AH66" si="27">E25</f>
        <v>43596</v>
      </c>
      <c r="F66" s="6">
        <f t="shared" si="27"/>
        <v>21543</v>
      </c>
      <c r="G66" s="6">
        <f t="shared" si="27"/>
        <v>22053</v>
      </c>
      <c r="H66" s="6">
        <f t="shared" si="27"/>
        <v>12302</v>
      </c>
      <c r="I66" s="6">
        <f t="shared" si="27"/>
        <v>5923</v>
      </c>
      <c r="J66" s="6">
        <f t="shared" si="27"/>
        <v>6379</v>
      </c>
      <c r="K66" s="6">
        <f t="shared" si="27"/>
        <v>80856</v>
      </c>
      <c r="L66" s="6">
        <f t="shared" si="27"/>
        <v>39478</v>
      </c>
      <c r="M66" s="6">
        <f t="shared" si="27"/>
        <v>41378</v>
      </c>
      <c r="N66" s="6">
        <f t="shared" si="27"/>
        <v>64204</v>
      </c>
      <c r="O66" s="6">
        <f t="shared" si="27"/>
        <v>31596</v>
      </c>
      <c r="P66" s="6">
        <f t="shared" si="27"/>
        <v>32608</v>
      </c>
      <c r="Q66" s="6">
        <f t="shared" si="27"/>
        <v>630297</v>
      </c>
      <c r="R66" s="6">
        <f t="shared" si="27"/>
        <v>314728</v>
      </c>
      <c r="S66" s="6">
        <f t="shared" si="27"/>
        <v>315569</v>
      </c>
      <c r="T66" s="6">
        <f t="shared" si="27"/>
        <v>1030482</v>
      </c>
      <c r="U66" s="6">
        <f t="shared" si="27"/>
        <v>505909</v>
      </c>
      <c r="V66" s="6">
        <f t="shared" si="27"/>
        <v>524573</v>
      </c>
      <c r="W66" s="6">
        <f t="shared" si="27"/>
        <v>88542</v>
      </c>
      <c r="X66" s="6">
        <f t="shared" si="27"/>
        <v>44114</v>
      </c>
      <c r="Y66" s="6">
        <f t="shared" si="27"/>
        <v>44428</v>
      </c>
      <c r="Z66" s="6">
        <f t="shared" si="27"/>
        <v>76421</v>
      </c>
      <c r="AA66" s="6">
        <f t="shared" si="27"/>
        <v>38208</v>
      </c>
      <c r="AB66" s="6">
        <f t="shared" si="27"/>
        <v>38213</v>
      </c>
      <c r="AC66" s="6">
        <f t="shared" si="27"/>
        <v>282150</v>
      </c>
      <c r="AD66" s="6">
        <f t="shared" si="27"/>
        <v>140296</v>
      </c>
      <c r="AE66" s="6">
        <f t="shared" si="27"/>
        <v>141854</v>
      </c>
      <c r="AF66" s="6">
        <f t="shared" si="27"/>
        <v>366623</v>
      </c>
      <c r="AG66" s="6">
        <f t="shared" si="27"/>
        <v>178249</v>
      </c>
      <c r="AH66" s="6">
        <f t="shared" si="27"/>
        <v>188374</v>
      </c>
      <c r="AI66" s="6">
        <f t="shared" ref="AI66:AQ66" si="28">AI25</f>
        <v>2959</v>
      </c>
      <c r="AJ66" s="6">
        <f t="shared" si="28"/>
        <v>1425</v>
      </c>
      <c r="AK66" s="6">
        <f t="shared" si="28"/>
        <v>1534</v>
      </c>
      <c r="AL66" s="6">
        <f t="shared" si="28"/>
        <v>2753</v>
      </c>
      <c r="AM66" s="6">
        <f t="shared" si="28"/>
        <v>1482</v>
      </c>
      <c r="AN66" s="6">
        <f t="shared" si="28"/>
        <v>1271</v>
      </c>
      <c r="AO66" s="6">
        <f t="shared" si="28"/>
        <v>1379</v>
      </c>
      <c r="AP66" s="6">
        <f t="shared" si="28"/>
        <v>747</v>
      </c>
      <c r="AQ66" s="6">
        <f t="shared" si="28"/>
        <v>632</v>
      </c>
      <c r="AR66" s="6"/>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row>
    <row r="67" spans="1:183" x14ac:dyDescent="0.35">
      <c r="A67" t="s">
        <v>325</v>
      </c>
      <c r="B67" s="20">
        <f t="shared" si="2"/>
        <v>5707207</v>
      </c>
      <c r="C67" s="20">
        <f t="shared" si="0"/>
        <v>2633743</v>
      </c>
      <c r="D67" s="20">
        <f t="shared" si="0"/>
        <v>3073464</v>
      </c>
      <c r="E67" s="20">
        <f t="shared" ref="E67:AQ67" si="29">SUM(E26:E33)</f>
        <v>131214</v>
      </c>
      <c r="F67" s="20">
        <f t="shared" si="29"/>
        <v>61446</v>
      </c>
      <c r="G67" s="20">
        <f t="shared" si="29"/>
        <v>69768</v>
      </c>
      <c r="H67" s="20">
        <f t="shared" si="29"/>
        <v>35999</v>
      </c>
      <c r="I67" s="20">
        <f t="shared" si="29"/>
        <v>16458</v>
      </c>
      <c r="J67" s="20">
        <f t="shared" si="29"/>
        <v>19541</v>
      </c>
      <c r="K67" s="20">
        <f t="shared" si="29"/>
        <v>233519</v>
      </c>
      <c r="L67" s="20">
        <f t="shared" si="29"/>
        <v>107874</v>
      </c>
      <c r="M67" s="20">
        <f t="shared" si="29"/>
        <v>125645</v>
      </c>
      <c r="N67" s="20">
        <f t="shared" si="29"/>
        <v>192236</v>
      </c>
      <c r="O67" s="20">
        <f t="shared" si="29"/>
        <v>89649</v>
      </c>
      <c r="P67" s="20">
        <f t="shared" si="29"/>
        <v>102587</v>
      </c>
      <c r="Q67" s="20">
        <f t="shared" si="29"/>
        <v>1847733</v>
      </c>
      <c r="R67" s="20">
        <f t="shared" si="29"/>
        <v>858218</v>
      </c>
      <c r="S67" s="20">
        <f t="shared" si="29"/>
        <v>989515</v>
      </c>
      <c r="T67" s="20">
        <f t="shared" si="29"/>
        <v>2861416</v>
      </c>
      <c r="U67" s="20">
        <f t="shared" si="29"/>
        <v>1305241</v>
      </c>
      <c r="V67" s="20">
        <f t="shared" si="29"/>
        <v>1556175</v>
      </c>
      <c r="W67" s="20">
        <f t="shared" si="29"/>
        <v>244827</v>
      </c>
      <c r="X67" s="20">
        <f t="shared" si="29"/>
        <v>112558</v>
      </c>
      <c r="Y67" s="20">
        <f t="shared" si="29"/>
        <v>132269</v>
      </c>
      <c r="Z67" s="20">
        <f t="shared" si="29"/>
        <v>211253</v>
      </c>
      <c r="AA67" s="20">
        <f t="shared" si="29"/>
        <v>98801</v>
      </c>
      <c r="AB67" s="20">
        <f t="shared" si="29"/>
        <v>112452</v>
      </c>
      <c r="AC67" s="20">
        <f t="shared" si="29"/>
        <v>706953</v>
      </c>
      <c r="AD67" s="20">
        <f t="shared" si="29"/>
        <v>333496</v>
      </c>
      <c r="AE67" s="20">
        <f t="shared" si="29"/>
        <v>373457</v>
      </c>
      <c r="AF67" s="20">
        <f t="shared" si="29"/>
        <v>1089790</v>
      </c>
      <c r="AG67" s="20">
        <f t="shared" si="29"/>
        <v>508220</v>
      </c>
      <c r="AH67" s="20">
        <f t="shared" si="29"/>
        <v>581570</v>
      </c>
      <c r="AI67" s="20">
        <f t="shared" si="29"/>
        <v>6763</v>
      </c>
      <c r="AJ67" s="20">
        <f t="shared" si="29"/>
        <v>3515</v>
      </c>
      <c r="AK67" s="20">
        <f t="shared" si="29"/>
        <v>3248</v>
      </c>
      <c r="AL67" s="20">
        <f t="shared" si="29"/>
        <v>4731</v>
      </c>
      <c r="AM67" s="20">
        <f t="shared" si="29"/>
        <v>2395</v>
      </c>
      <c r="AN67" s="20">
        <f t="shared" si="29"/>
        <v>2336</v>
      </c>
      <c r="AO67" s="20">
        <f t="shared" si="29"/>
        <v>1874</v>
      </c>
      <c r="AP67" s="20">
        <f t="shared" si="29"/>
        <v>949</v>
      </c>
      <c r="AQ67" s="20">
        <f t="shared" si="29"/>
        <v>925</v>
      </c>
      <c r="AR67" s="6"/>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row>
    <row r="68" spans="1:183" x14ac:dyDescent="0.35">
      <c r="A68" t="s">
        <v>262</v>
      </c>
      <c r="B68" s="6" t="b">
        <f>IF(SUM(B54:B67)=B53,TRUE)</f>
        <v>1</v>
      </c>
      <c r="C68" s="6" t="b">
        <f t="shared" ref="C68" si="30">IF(SUM(C54:C67)=C53,TRUE)</f>
        <v>1</v>
      </c>
      <c r="D68" s="6" t="b">
        <f t="shared" ref="D68:AQ68" si="31">IF(SUM(D54:D67)=D53,TRUE)</f>
        <v>1</v>
      </c>
      <c r="E68" s="6" t="b">
        <f t="shared" si="31"/>
        <v>1</v>
      </c>
      <c r="F68" s="6" t="b">
        <f t="shared" si="31"/>
        <v>1</v>
      </c>
      <c r="G68" s="6" t="b">
        <f t="shared" si="31"/>
        <v>1</v>
      </c>
      <c r="H68" s="6" t="b">
        <f t="shared" si="31"/>
        <v>1</v>
      </c>
      <c r="I68" s="6" t="b">
        <f t="shared" si="31"/>
        <v>1</v>
      </c>
      <c r="J68" s="6" t="b">
        <f t="shared" si="31"/>
        <v>1</v>
      </c>
      <c r="K68" s="6" t="b">
        <f t="shared" si="31"/>
        <v>1</v>
      </c>
      <c r="L68" s="6" t="b">
        <f t="shared" si="31"/>
        <v>1</v>
      </c>
      <c r="M68" s="6" t="b">
        <f t="shared" si="31"/>
        <v>1</v>
      </c>
      <c r="N68" s="6" t="b">
        <f t="shared" si="31"/>
        <v>1</v>
      </c>
      <c r="O68" s="6" t="b">
        <f t="shared" si="31"/>
        <v>1</v>
      </c>
      <c r="P68" s="6" t="b">
        <f t="shared" si="31"/>
        <v>1</v>
      </c>
      <c r="Q68" s="6" t="b">
        <f t="shared" si="31"/>
        <v>1</v>
      </c>
      <c r="R68" s="6" t="b">
        <f t="shared" si="31"/>
        <v>1</v>
      </c>
      <c r="S68" s="6" t="b">
        <f t="shared" si="31"/>
        <v>1</v>
      </c>
      <c r="T68" s="6" t="b">
        <f t="shared" si="31"/>
        <v>1</v>
      </c>
      <c r="U68" s="6" t="b">
        <f t="shared" si="31"/>
        <v>1</v>
      </c>
      <c r="V68" s="6" t="b">
        <f t="shared" si="31"/>
        <v>1</v>
      </c>
      <c r="W68" s="6" t="b">
        <f t="shared" si="31"/>
        <v>1</v>
      </c>
      <c r="X68" s="6" t="b">
        <f t="shared" si="31"/>
        <v>1</v>
      </c>
      <c r="Y68" s="6" t="b">
        <f t="shared" si="31"/>
        <v>1</v>
      </c>
      <c r="Z68" s="6" t="b">
        <f t="shared" si="31"/>
        <v>1</v>
      </c>
      <c r="AA68" s="6" t="b">
        <f t="shared" si="31"/>
        <v>1</v>
      </c>
      <c r="AB68" s="6" t="b">
        <f t="shared" si="31"/>
        <v>1</v>
      </c>
      <c r="AC68" s="6" t="b">
        <f t="shared" si="31"/>
        <v>1</v>
      </c>
      <c r="AD68" s="6" t="b">
        <f t="shared" si="31"/>
        <v>1</v>
      </c>
      <c r="AE68" s="6" t="b">
        <f t="shared" si="31"/>
        <v>1</v>
      </c>
      <c r="AF68" s="6" t="b">
        <f t="shared" si="31"/>
        <v>1</v>
      </c>
      <c r="AG68" s="6" t="b">
        <f t="shared" si="31"/>
        <v>1</v>
      </c>
      <c r="AH68" s="6" t="b">
        <f t="shared" si="31"/>
        <v>1</v>
      </c>
      <c r="AI68" s="6" t="b">
        <f t="shared" si="31"/>
        <v>1</v>
      </c>
      <c r="AJ68" s="6" t="b">
        <f t="shared" si="31"/>
        <v>1</v>
      </c>
      <c r="AK68" s="6" t="b">
        <f t="shared" si="31"/>
        <v>1</v>
      </c>
      <c r="AL68" s="6" t="b">
        <f t="shared" si="31"/>
        <v>1</v>
      </c>
      <c r="AM68" s="6" t="b">
        <f t="shared" si="31"/>
        <v>1</v>
      </c>
      <c r="AN68" s="6" t="b">
        <f t="shared" si="31"/>
        <v>1</v>
      </c>
      <c r="AO68" s="6" t="b">
        <f t="shared" si="31"/>
        <v>1</v>
      </c>
      <c r="AP68" s="6" t="b">
        <f t="shared" si="31"/>
        <v>1</v>
      </c>
      <c r="AQ68" s="6" t="b">
        <f t="shared" si="31"/>
        <v>1</v>
      </c>
    </row>
    <row r="70" spans="1:183" x14ac:dyDescent="0.35">
      <c r="A70" s="1" t="s">
        <v>395</v>
      </c>
    </row>
    <row r="71" spans="1:183" x14ac:dyDescent="0.35">
      <c r="A71" t="s">
        <v>331</v>
      </c>
      <c r="B71" t="s">
        <v>332</v>
      </c>
      <c r="E71" t="s">
        <v>42</v>
      </c>
      <c r="H71" t="s">
        <v>43</v>
      </c>
      <c r="K71" t="s">
        <v>44</v>
      </c>
      <c r="N71" t="s">
        <v>45</v>
      </c>
      <c r="Q71" t="s">
        <v>333</v>
      </c>
      <c r="T71" t="s">
        <v>46</v>
      </c>
      <c r="W71" t="s">
        <v>47</v>
      </c>
      <c r="Z71" t="s">
        <v>48</v>
      </c>
      <c r="AC71" t="s">
        <v>49</v>
      </c>
      <c r="AF71" t="s">
        <v>50</v>
      </c>
      <c r="AI71" t="s">
        <v>334</v>
      </c>
      <c r="AL71" t="s">
        <v>363</v>
      </c>
      <c r="AO71" t="s">
        <v>364</v>
      </c>
    </row>
    <row r="72" spans="1:183" x14ac:dyDescent="0.35">
      <c r="A72" t="s">
        <v>339</v>
      </c>
      <c r="B72" t="s">
        <v>340</v>
      </c>
      <c r="C72" t="s">
        <v>341</v>
      </c>
      <c r="D72" t="s">
        <v>342</v>
      </c>
      <c r="E72" t="s">
        <v>340</v>
      </c>
      <c r="F72" t="s">
        <v>341</v>
      </c>
      <c r="G72" t="s">
        <v>342</v>
      </c>
      <c r="H72" t="s">
        <v>340</v>
      </c>
      <c r="I72" t="s">
        <v>341</v>
      </c>
      <c r="J72" t="s">
        <v>342</v>
      </c>
      <c r="K72" t="s">
        <v>340</v>
      </c>
      <c r="L72" t="s">
        <v>341</v>
      </c>
      <c r="M72" t="s">
        <v>342</v>
      </c>
      <c r="N72" t="s">
        <v>340</v>
      </c>
      <c r="O72" t="s">
        <v>341</v>
      </c>
      <c r="P72" t="s">
        <v>342</v>
      </c>
      <c r="Q72" t="s">
        <v>340</v>
      </c>
      <c r="R72" t="s">
        <v>341</v>
      </c>
      <c r="S72" t="s">
        <v>342</v>
      </c>
      <c r="T72" t="s">
        <v>340</v>
      </c>
      <c r="U72" t="s">
        <v>341</v>
      </c>
      <c r="V72" t="s">
        <v>342</v>
      </c>
      <c r="W72" t="s">
        <v>340</v>
      </c>
      <c r="X72" t="s">
        <v>341</v>
      </c>
      <c r="Y72" t="s">
        <v>342</v>
      </c>
      <c r="Z72" t="s">
        <v>340</v>
      </c>
      <c r="AA72" t="s">
        <v>341</v>
      </c>
      <c r="AB72" t="s">
        <v>342</v>
      </c>
      <c r="AC72" t="s">
        <v>340</v>
      </c>
      <c r="AD72" t="s">
        <v>341</v>
      </c>
      <c r="AE72" t="s">
        <v>342</v>
      </c>
      <c r="AF72" t="s">
        <v>340</v>
      </c>
      <c r="AG72" t="s">
        <v>341</v>
      </c>
      <c r="AH72" t="s">
        <v>342</v>
      </c>
      <c r="AI72" t="s">
        <v>340</v>
      </c>
      <c r="AJ72" t="s">
        <v>341</v>
      </c>
      <c r="AK72" t="s">
        <v>342</v>
      </c>
      <c r="AL72" t="s">
        <v>340</v>
      </c>
      <c r="AM72" t="s">
        <v>341</v>
      </c>
      <c r="AN72" t="s">
        <v>342</v>
      </c>
      <c r="AO72" t="s">
        <v>340</v>
      </c>
      <c r="AP72" t="s">
        <v>341</v>
      </c>
      <c r="AQ72" t="s">
        <v>342</v>
      </c>
    </row>
    <row r="73" spans="1:183" x14ac:dyDescent="0.35">
      <c r="A73" t="s">
        <v>365</v>
      </c>
      <c r="B73">
        <v>2023</v>
      </c>
      <c r="C73">
        <v>2023</v>
      </c>
      <c r="D73">
        <v>2023</v>
      </c>
      <c r="E73">
        <v>2023</v>
      </c>
      <c r="F73">
        <v>2023</v>
      </c>
      <c r="G73">
        <v>2023</v>
      </c>
      <c r="H73">
        <v>2023</v>
      </c>
      <c r="I73">
        <v>2023</v>
      </c>
      <c r="J73">
        <v>2023</v>
      </c>
      <c r="K73">
        <v>2023</v>
      </c>
      <c r="L73">
        <v>2023</v>
      </c>
      <c r="M73">
        <v>2023</v>
      </c>
      <c r="N73">
        <v>2023</v>
      </c>
      <c r="O73">
        <v>2023</v>
      </c>
      <c r="P73">
        <v>2023</v>
      </c>
      <c r="Q73">
        <v>2023</v>
      </c>
      <c r="R73">
        <v>2023</v>
      </c>
      <c r="S73">
        <v>2023</v>
      </c>
      <c r="T73">
        <v>2023</v>
      </c>
      <c r="U73">
        <v>2023</v>
      </c>
      <c r="V73">
        <v>2023</v>
      </c>
      <c r="W73">
        <v>2023</v>
      </c>
      <c r="X73">
        <v>2023</v>
      </c>
      <c r="Y73">
        <v>2023</v>
      </c>
      <c r="Z73">
        <v>2023</v>
      </c>
      <c r="AA73">
        <v>2023</v>
      </c>
      <c r="AB73">
        <v>2023</v>
      </c>
      <c r="AC73">
        <v>2023</v>
      </c>
      <c r="AD73">
        <v>2023</v>
      </c>
      <c r="AE73">
        <v>2023</v>
      </c>
      <c r="AF73">
        <v>2023</v>
      </c>
      <c r="AG73">
        <v>2023</v>
      </c>
      <c r="AH73">
        <v>2023</v>
      </c>
      <c r="AI73">
        <v>2023</v>
      </c>
      <c r="AJ73">
        <v>2023</v>
      </c>
      <c r="AK73">
        <v>2023</v>
      </c>
      <c r="AL73">
        <v>2023</v>
      </c>
      <c r="AM73">
        <v>2023</v>
      </c>
      <c r="AN73">
        <v>2023</v>
      </c>
      <c r="AO73">
        <v>2023</v>
      </c>
      <c r="AP73">
        <v>2023</v>
      </c>
      <c r="AQ73">
        <v>2023</v>
      </c>
    </row>
    <row r="74" spans="1:183" s="1" customFormat="1" x14ac:dyDescent="0.35">
      <c r="A74" s="9" t="str">
        <f>'NIHB pop data 2023'!A48</f>
        <v>Total</v>
      </c>
      <c r="B74" s="9">
        <f>'NIHB pop data 2023'!B48</f>
        <v>936006</v>
      </c>
      <c r="C74" s="9">
        <f>'NIHB pop data 2023'!C48</f>
        <v>460653</v>
      </c>
      <c r="D74" s="9">
        <f>'NIHB pop data 2023'!D48</f>
        <v>475234</v>
      </c>
      <c r="E74" s="9">
        <f>'NIHB pop data 2023'!E48</f>
        <v>14383.803120911729</v>
      </c>
      <c r="F74" s="9">
        <f>'NIHB pop data 2023'!F48</f>
        <v>7061.1660207300938</v>
      </c>
      <c r="G74" s="9">
        <f>'NIHB pop data 2023'!G48</f>
        <v>7320.1567421156915</v>
      </c>
      <c r="H74" s="9">
        <f>'NIHB pop data 2023'!H48</f>
        <v>4641.0968947074134</v>
      </c>
      <c r="I74" s="9">
        <f>'NIHB pop data 2023'!I48</f>
        <v>2278.3651455976474</v>
      </c>
      <c r="J74" s="9">
        <f>'NIHB pop data 2023'!J48</f>
        <v>2361.9314335033273</v>
      </c>
      <c r="K74" s="9">
        <f>'NIHB pop data 2023'!K48</f>
        <v>28273.124202876916</v>
      </c>
      <c r="L74" s="9">
        <f>'NIHB pop data 2023'!L48</f>
        <v>13879.58540888188</v>
      </c>
      <c r="M74" s="9">
        <f>'NIHB pop data 2023'!M48</f>
        <v>14388.663346863526</v>
      </c>
      <c r="N74" s="9">
        <f>'NIHB pop data 2023'!N48</f>
        <v>22290.975781503941</v>
      </c>
      <c r="O74" s="9">
        <f>'NIHB pop data 2023'!O48</f>
        <v>10942.88342479038</v>
      </c>
      <c r="P74" s="9">
        <f>'NIHB pop data 2023'!P48</f>
        <v>11344.248477517454</v>
      </c>
      <c r="Q74" s="9">
        <f>'NIHB pop data 2023'!Q48</f>
        <v>83279</v>
      </c>
      <c r="R74" s="9">
        <f>'NIHB pop data 2023'!R48</f>
        <v>40553</v>
      </c>
      <c r="S74" s="9">
        <f>'NIHB pop data 2023'!S48</f>
        <v>42716</v>
      </c>
      <c r="T74" s="9">
        <f>'NIHB pop data 2023'!T48</f>
        <v>228734</v>
      </c>
      <c r="U74" s="9">
        <f>'NIHB pop data 2023'!U48</f>
        <v>111352</v>
      </c>
      <c r="V74" s="9">
        <f>'NIHB pop data 2023'!V48</f>
        <v>117350</v>
      </c>
      <c r="W74" s="9">
        <f>'NIHB pop data 2023'!W48</f>
        <v>165855</v>
      </c>
      <c r="X74" s="9">
        <f>'NIHB pop data 2023'!X48</f>
        <v>82584</v>
      </c>
      <c r="Y74" s="9">
        <f>'NIHB pop data 2023'!Y48</f>
        <v>83248</v>
      </c>
      <c r="Z74" s="9">
        <f>'NIHB pop data 2023'!Z48</f>
        <v>165347</v>
      </c>
      <c r="AA74" s="9">
        <f>'NIHB pop data 2023'!AA48</f>
        <v>81754</v>
      </c>
      <c r="AB74" s="9">
        <f>'NIHB pop data 2023'!AB48</f>
        <v>83573</v>
      </c>
      <c r="AC74" s="9">
        <f>'NIHB pop data 2023'!AC48</f>
        <v>131796</v>
      </c>
      <c r="AD74" s="9">
        <f>'NIHB pop data 2023'!AD48</f>
        <v>65194</v>
      </c>
      <c r="AE74" s="9">
        <f>'NIHB pop data 2023'!AE48</f>
        <v>66586</v>
      </c>
      <c r="AF74" s="9">
        <f>'NIHB pop data 2023'!AF48</f>
        <v>17897</v>
      </c>
      <c r="AG74" s="9">
        <f>'NIHB pop data 2023'!AG48</f>
        <v>8434</v>
      </c>
      <c r="AH74" s="9">
        <f>'NIHB pop data 2023'!AH48</f>
        <v>9463</v>
      </c>
      <c r="AI74" s="9">
        <f>'NIHB pop data 2023'!AI48</f>
        <v>7852</v>
      </c>
      <c r="AJ74" s="9">
        <f>'NIHB pop data 2023'!AJ48</f>
        <v>3906</v>
      </c>
      <c r="AK74" s="9">
        <f>'NIHB pop data 2023'!AK48</f>
        <v>3946</v>
      </c>
      <c r="AL74" s="9">
        <f>'NIHB pop data 2023'!AL48</f>
        <v>28233</v>
      </c>
      <c r="AM74" s="9">
        <f>'NIHB pop data 2023'!AM48</f>
        <v>13909</v>
      </c>
      <c r="AN74" s="9">
        <f>'NIHB pop data 2023'!AN48</f>
        <v>14324</v>
      </c>
      <c r="AO74" s="9">
        <f>'NIHB pop data 2023'!AO48</f>
        <v>37418</v>
      </c>
      <c r="AP74" s="9">
        <f>'NIHB pop data 2023'!AP48</f>
        <v>18805</v>
      </c>
      <c r="AQ74" s="9">
        <f>'NIHB pop data 2023'!AQ48</f>
        <v>18613</v>
      </c>
      <c r="AR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row>
    <row r="75" spans="1:183" x14ac:dyDescent="0.35">
      <c r="A75" s="6" t="str">
        <f>'NIHB pop data 2023'!A34</f>
        <v>0 to 4 years</v>
      </c>
      <c r="B75" s="6">
        <f>'NIHB pop data 2023'!B34</f>
        <v>32634</v>
      </c>
      <c r="C75" s="6">
        <f>'NIHB pop data 2023'!C34</f>
        <v>16887</v>
      </c>
      <c r="D75" s="6">
        <f>'NIHB pop data 2023'!D34</f>
        <v>15747</v>
      </c>
      <c r="E75" s="6">
        <f>'NIHB pop data 2023'!E34</f>
        <v>458.45284918855299</v>
      </c>
      <c r="F75" s="6">
        <f>'NIHB pop data 2023'!F34</f>
        <v>244.72866250642323</v>
      </c>
      <c r="G75" s="6">
        <f>'NIHB pop data 2023'!G34</f>
        <v>213.72418668212975</v>
      </c>
      <c r="H75" s="6">
        <f>'NIHB pop data 2023'!H34</f>
        <v>147.92500125682284</v>
      </c>
      <c r="I75" s="6">
        <f>'NIHB pop data 2023'!I34</f>
        <v>78.964473168655644</v>
      </c>
      <c r="J75" s="6">
        <f>'NIHB pop data 2023'!J34</f>
        <v>68.96052808816718</v>
      </c>
      <c r="K75" s="6">
        <f>'NIHB pop data 2023'!K34</f>
        <v>901.1451448070959</v>
      </c>
      <c r="L75" s="6">
        <f>'NIHB pop data 2023'!L34</f>
        <v>481.04411697547408</v>
      </c>
      <c r="M75" s="6">
        <f>'NIHB pop data 2023'!M34</f>
        <v>420.10102783162182</v>
      </c>
      <c r="N75" s="6">
        <f>'NIHB pop data 2023'!N34</f>
        <v>710.47700474752821</v>
      </c>
      <c r="O75" s="6">
        <f>'NIHB pop data 2023'!O34</f>
        <v>379.26274734944701</v>
      </c>
      <c r="P75" s="6">
        <f>'NIHB pop data 2023'!P34</f>
        <v>331.21425739808126</v>
      </c>
      <c r="Q75" s="6">
        <f>'NIHB pop data 2023'!Q34</f>
        <v>2237</v>
      </c>
      <c r="R75" s="6">
        <f>'NIHB pop data 2023'!R34</f>
        <v>1178</v>
      </c>
      <c r="S75" s="6">
        <f>'NIHB pop data 2023'!S34</f>
        <v>1059</v>
      </c>
      <c r="T75" s="6">
        <f>'NIHB pop data 2023'!T34</f>
        <v>5611</v>
      </c>
      <c r="U75" s="6">
        <f>'NIHB pop data 2023'!U34</f>
        <v>2905</v>
      </c>
      <c r="V75" s="6">
        <f>'NIHB pop data 2023'!V34</f>
        <v>2706</v>
      </c>
      <c r="W75" s="6">
        <f>'NIHB pop data 2023'!W34</f>
        <v>5654</v>
      </c>
      <c r="X75" s="6">
        <f>'NIHB pop data 2023'!X34</f>
        <v>2923</v>
      </c>
      <c r="Y75" s="6">
        <f>'NIHB pop data 2023'!Y34</f>
        <v>2731</v>
      </c>
      <c r="Z75" s="6">
        <f>'NIHB pop data 2023'!Z34</f>
        <v>6974</v>
      </c>
      <c r="AA75" s="6">
        <f>'NIHB pop data 2023'!AA34</f>
        <v>3591</v>
      </c>
      <c r="AB75" s="6">
        <f>'NIHB pop data 2023'!AB34</f>
        <v>3383</v>
      </c>
      <c r="AC75" s="6">
        <f>'NIHB pop data 2023'!AC34</f>
        <v>5551</v>
      </c>
      <c r="AD75" s="6">
        <f>'NIHB pop data 2023'!AD34</f>
        <v>2858</v>
      </c>
      <c r="AE75" s="6">
        <f>'NIHB pop data 2023'!AE34</f>
        <v>2693</v>
      </c>
      <c r="AF75" s="6">
        <f>'NIHB pop data 2023'!AF34</f>
        <v>226</v>
      </c>
      <c r="AG75" s="6">
        <f>'NIHB pop data 2023'!AG34</f>
        <v>115</v>
      </c>
      <c r="AH75" s="6">
        <f>'NIHB pop data 2023'!AH34</f>
        <v>111</v>
      </c>
      <c r="AI75" s="6">
        <f>'NIHB pop data 2023'!AI34</f>
        <v>190</v>
      </c>
      <c r="AJ75" s="6">
        <f>'NIHB pop data 2023'!AJ34</f>
        <v>90</v>
      </c>
      <c r="AK75" s="6">
        <f>'NIHB pop data 2023'!AK34</f>
        <v>100</v>
      </c>
      <c r="AL75" s="6">
        <f>'NIHB pop data 2023'!AL34</f>
        <v>822</v>
      </c>
      <c r="AM75" s="6">
        <f>'NIHB pop data 2023'!AM34</f>
        <v>451</v>
      </c>
      <c r="AN75" s="6">
        <f>'NIHB pop data 2023'!AN34</f>
        <v>371</v>
      </c>
      <c r="AO75" s="6">
        <f>'NIHB pop data 2023'!AO34</f>
        <v>3151</v>
      </c>
      <c r="AP75" s="6">
        <f>'NIHB pop data 2023'!AP34</f>
        <v>1592</v>
      </c>
      <c r="AQ75" s="6">
        <f>'NIHB pop data 2023'!AQ34</f>
        <v>1559</v>
      </c>
      <c r="AR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row>
    <row r="76" spans="1:183" x14ac:dyDescent="0.35">
      <c r="A76" s="6" t="str">
        <f>'NIHB pop data 2023'!A35</f>
        <v>5 to 9 years</v>
      </c>
      <c r="B76" s="6">
        <f>'NIHB pop data 2023'!B35</f>
        <v>69353</v>
      </c>
      <c r="C76" s="6">
        <f>'NIHB pop data 2023'!C35</f>
        <v>35436</v>
      </c>
      <c r="D76" s="6">
        <f>'NIHB pop data 2023'!D35</f>
        <v>33917</v>
      </c>
      <c r="E76" s="6">
        <f>'NIHB pop data 2023'!E35</f>
        <v>800.53556578325777</v>
      </c>
      <c r="F76" s="6">
        <f>'NIHB pop data 2023'!F35</f>
        <v>403.67827523230119</v>
      </c>
      <c r="G76" s="6">
        <f>'NIHB pop data 2023'!G35</f>
        <v>396.85729055095658</v>
      </c>
      <c r="H76" s="6">
        <f>'NIHB pop data 2023'!H35</f>
        <v>258.30186197821229</v>
      </c>
      <c r="I76" s="6">
        <f>'NIHB pop data 2023'!I35</f>
        <v>130.25136494795987</v>
      </c>
      <c r="J76" s="6">
        <f>'NIHB pop data 2023'!J35</f>
        <v>128.05049703025242</v>
      </c>
      <c r="K76" s="6">
        <f>'NIHB pop data 2023'!K35</f>
        <v>1573.5505616942662</v>
      </c>
      <c r="L76" s="6">
        <f>'NIHB pop data 2023'!L35</f>
        <v>793.47902065295682</v>
      </c>
      <c r="M76" s="6">
        <f>'NIHB pop data 2023'!M35</f>
        <v>780.07154104130939</v>
      </c>
      <c r="N76" s="6">
        <f>'NIHB pop data 2023'!N35</f>
        <v>1240.6120105442637</v>
      </c>
      <c r="O76" s="6">
        <f>'NIHB pop data 2023'!O35</f>
        <v>625.59133916678206</v>
      </c>
      <c r="P76" s="6">
        <f>'NIHB pop data 2023'!P35</f>
        <v>615.02067137748168</v>
      </c>
      <c r="Q76" s="6">
        <f>'NIHB pop data 2023'!Q35</f>
        <v>5101</v>
      </c>
      <c r="R76" s="6">
        <f>'NIHB pop data 2023'!R35</f>
        <v>2651</v>
      </c>
      <c r="S76" s="6">
        <f>'NIHB pop data 2023'!S35</f>
        <v>2450</v>
      </c>
      <c r="T76" s="6">
        <f>'NIHB pop data 2023'!T35</f>
        <v>12897</v>
      </c>
      <c r="U76" s="6">
        <f>'NIHB pop data 2023'!U35</f>
        <v>6618</v>
      </c>
      <c r="V76" s="6">
        <f>'NIHB pop data 2023'!V35</f>
        <v>6279</v>
      </c>
      <c r="W76" s="6">
        <f>'NIHB pop data 2023'!W35</f>
        <v>15014</v>
      </c>
      <c r="X76" s="6">
        <f>'NIHB pop data 2023'!X35</f>
        <v>7708</v>
      </c>
      <c r="Y76" s="6">
        <f>'NIHB pop data 2023'!Y35</f>
        <v>7306</v>
      </c>
      <c r="Z76" s="6">
        <f>'NIHB pop data 2023'!Z35</f>
        <v>14146</v>
      </c>
      <c r="AA76" s="6">
        <f>'NIHB pop data 2023'!AA35</f>
        <v>7154</v>
      </c>
      <c r="AB76" s="6">
        <f>'NIHB pop data 2023'!AB35</f>
        <v>6992</v>
      </c>
      <c r="AC76" s="6">
        <f>'NIHB pop data 2023'!AC35</f>
        <v>11415</v>
      </c>
      <c r="AD76" s="6">
        <f>'NIHB pop data 2023'!AD35</f>
        <v>5831</v>
      </c>
      <c r="AE76" s="6">
        <f>'NIHB pop data 2023'!AE35</f>
        <v>5584</v>
      </c>
      <c r="AF76" s="6">
        <f>'NIHB pop data 2023'!AF35</f>
        <v>574</v>
      </c>
      <c r="AG76" s="6">
        <f>'NIHB pop data 2023'!AG35</f>
        <v>291</v>
      </c>
      <c r="AH76" s="6">
        <f>'NIHB pop data 2023'!AH35</f>
        <v>283</v>
      </c>
      <c r="AI76" s="6">
        <f>'NIHB pop data 2023'!AI35</f>
        <v>408</v>
      </c>
      <c r="AJ76" s="6">
        <f>'NIHB pop data 2023'!AJ35</f>
        <v>206</v>
      </c>
      <c r="AK76" s="6">
        <f>'NIHB pop data 2023'!AK35</f>
        <v>202</v>
      </c>
      <c r="AL76" s="6">
        <f>'NIHB pop data 2023'!AL35</f>
        <v>1705</v>
      </c>
      <c r="AM76" s="6">
        <f>'NIHB pop data 2023'!AM35</f>
        <v>863</v>
      </c>
      <c r="AN76" s="6">
        <f>'NIHB pop data 2023'!AN35</f>
        <v>842</v>
      </c>
      <c r="AO76" s="6">
        <f>'NIHB pop data 2023'!AO35</f>
        <v>4220</v>
      </c>
      <c r="AP76" s="6">
        <f>'NIHB pop data 2023'!AP35</f>
        <v>2161</v>
      </c>
      <c r="AQ76" s="6">
        <f>'NIHB pop data 2023'!AQ35</f>
        <v>2059</v>
      </c>
      <c r="AR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row>
    <row r="77" spans="1:183" x14ac:dyDescent="0.35">
      <c r="A77" s="6" t="str">
        <f>'NIHB pop data 2023'!A36</f>
        <v>10 to 14 years</v>
      </c>
      <c r="B77" s="6">
        <f>'NIHB pop data 2023'!B36</f>
        <v>83009</v>
      </c>
      <c r="C77" s="6">
        <f>'NIHB pop data 2023'!C36</f>
        <v>42215</v>
      </c>
      <c r="D77" s="6">
        <f>'NIHB pop data 2023'!D36</f>
        <v>40794</v>
      </c>
      <c r="E77" s="6">
        <f>'NIHB pop data 2023'!E36</f>
        <v>1043.1972632347281</v>
      </c>
      <c r="F77" s="6">
        <f>'NIHB pop data 2023'!F36</f>
        <v>521.2885868591211</v>
      </c>
      <c r="G77" s="6">
        <f>'NIHB pop data 2023'!G36</f>
        <v>521.908676375607</v>
      </c>
      <c r="H77" s="6">
        <f>'NIHB pop data 2023'!H36</f>
        <v>336.59940547483535</v>
      </c>
      <c r="I77" s="6">
        <f>'NIHB pop data 2023'!I36</f>
        <v>168.1996632866128</v>
      </c>
      <c r="J77" s="6">
        <f>'NIHB pop data 2023'!J36</f>
        <v>168.39974218822255</v>
      </c>
      <c r="K77" s="6">
        <f>'NIHB pop data 2023'!K36</f>
        <v>2050.5318060601503</v>
      </c>
      <c r="L77" s="6">
        <f>'NIHB pop data 2023'!L36</f>
        <v>1024.6564721386367</v>
      </c>
      <c r="M77" s="6">
        <f>'NIHB pop data 2023'!M36</f>
        <v>1025.8753339215136</v>
      </c>
      <c r="N77" s="6">
        <f>'NIHB pop data 2023'!N36</f>
        <v>1616.6715252302863</v>
      </c>
      <c r="O77" s="6">
        <f>'NIHB pop data 2023'!O36</f>
        <v>807.85527771562954</v>
      </c>
      <c r="P77" s="6">
        <f>'NIHB pop data 2023'!P36</f>
        <v>808.81624751465688</v>
      </c>
      <c r="Q77" s="6">
        <f>'NIHB pop data 2023'!Q36</f>
        <v>6051</v>
      </c>
      <c r="R77" s="6">
        <f>'NIHB pop data 2023'!R36</f>
        <v>3091</v>
      </c>
      <c r="S77" s="6">
        <f>'NIHB pop data 2023'!S36</f>
        <v>2960</v>
      </c>
      <c r="T77" s="6">
        <f>'NIHB pop data 2023'!T36</f>
        <v>16490</v>
      </c>
      <c r="U77" s="6">
        <f>'NIHB pop data 2023'!U36</f>
        <v>8349</v>
      </c>
      <c r="V77" s="6">
        <f>'NIHB pop data 2023'!V36</f>
        <v>8141</v>
      </c>
      <c r="W77" s="6">
        <f>'NIHB pop data 2023'!W36</f>
        <v>17174</v>
      </c>
      <c r="X77" s="6">
        <f>'NIHB pop data 2023'!X36</f>
        <v>8724</v>
      </c>
      <c r="Y77" s="6">
        <f>'NIHB pop data 2023'!Y36</f>
        <v>8450</v>
      </c>
      <c r="Z77" s="6">
        <f>'NIHB pop data 2023'!Z36</f>
        <v>16872</v>
      </c>
      <c r="AA77" s="6">
        <f>'NIHB pop data 2023'!AA36</f>
        <v>8568</v>
      </c>
      <c r="AB77" s="6">
        <f>'NIHB pop data 2023'!AB36</f>
        <v>8304</v>
      </c>
      <c r="AC77" s="6">
        <f>'NIHB pop data 2023'!AC36</f>
        <v>13904</v>
      </c>
      <c r="AD77" s="6">
        <f>'NIHB pop data 2023'!AD36</f>
        <v>7139</v>
      </c>
      <c r="AE77" s="6">
        <f>'NIHB pop data 2023'!AE36</f>
        <v>6765</v>
      </c>
      <c r="AF77" s="6">
        <f>'NIHB pop data 2023'!AF36</f>
        <v>819</v>
      </c>
      <c r="AG77" s="6">
        <f>'NIHB pop data 2023'!AG36</f>
        <v>402</v>
      </c>
      <c r="AH77" s="6">
        <f>'NIHB pop data 2023'!AH36</f>
        <v>417</v>
      </c>
      <c r="AI77" s="6">
        <f>'NIHB pop data 2023'!AI36</f>
        <v>487</v>
      </c>
      <c r="AJ77" s="6">
        <f>'NIHB pop data 2023'!AJ36</f>
        <v>250</v>
      </c>
      <c r="AK77" s="6">
        <f>'NIHB pop data 2023'!AK36</f>
        <v>237</v>
      </c>
      <c r="AL77" s="6">
        <f>'NIHB pop data 2023'!AL36</f>
        <v>2036</v>
      </c>
      <c r="AM77" s="6">
        <f>'NIHB pop data 2023'!AM36</f>
        <v>1066</v>
      </c>
      <c r="AN77" s="6">
        <f>'NIHB pop data 2023'!AN36</f>
        <v>970</v>
      </c>
      <c r="AO77" s="6">
        <f>'NIHB pop data 2023'!AO36</f>
        <v>4129</v>
      </c>
      <c r="AP77" s="6">
        <f>'NIHB pop data 2023'!AP36</f>
        <v>2104</v>
      </c>
      <c r="AQ77" s="6">
        <f>'NIHB pop data 2023'!AQ36</f>
        <v>2025</v>
      </c>
      <c r="AR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row>
    <row r="78" spans="1:183" x14ac:dyDescent="0.35">
      <c r="A78" s="6" t="str">
        <f>'NIHB pop data 2023'!A37</f>
        <v>15 to 19 years</v>
      </c>
      <c r="B78" s="6">
        <f>'NIHB pop data 2023'!B37</f>
        <v>83133</v>
      </c>
      <c r="C78" s="6">
        <f>'NIHB pop data 2023'!C37</f>
        <v>42293</v>
      </c>
      <c r="D78" s="6">
        <f>'NIHB pop data 2023'!D37</f>
        <v>40840</v>
      </c>
      <c r="E78" s="6">
        <f>'NIHB pop data 2023'!E37</f>
        <v>1061.7999487293041</v>
      </c>
      <c r="F78" s="6">
        <f>'NIHB pop data 2023'!F37</f>
        <v>551.25958015593812</v>
      </c>
      <c r="G78" s="6">
        <f>'NIHB pop data 2023'!G37</f>
        <v>510.54036857336604</v>
      </c>
      <c r="H78" s="6">
        <f>'NIHB pop data 2023'!H37</f>
        <v>342.60177252312843</v>
      </c>
      <c r="I78" s="6">
        <f>'NIHB pop data 2023'!I37</f>
        <v>177.87014353108498</v>
      </c>
      <c r="J78" s="6">
        <f>'NIHB pop data 2023'!J37</f>
        <v>164.73162899204345</v>
      </c>
      <c r="K78" s="6">
        <f>'NIHB pop data 2023'!K37</f>
        <v>2087.0976595464617</v>
      </c>
      <c r="L78" s="6">
        <f>'NIHB pop data 2023'!L37</f>
        <v>1083.5681249776937</v>
      </c>
      <c r="M78" s="6">
        <f>'NIHB pop data 2023'!M37</f>
        <v>1003.5295345687678</v>
      </c>
      <c r="N78" s="6">
        <f>'NIHB pop data 2023'!N37</f>
        <v>1645.5006192011058</v>
      </c>
      <c r="O78" s="6">
        <f>'NIHB pop data 2023'!O37</f>
        <v>854.30215133528304</v>
      </c>
      <c r="P78" s="6">
        <f>'NIHB pop data 2023'!P37</f>
        <v>791.19846786582275</v>
      </c>
      <c r="Q78" s="6">
        <f>'NIHB pop data 2023'!Q37</f>
        <v>6303</v>
      </c>
      <c r="R78" s="6">
        <f>'NIHB pop data 2023'!R37</f>
        <v>3266</v>
      </c>
      <c r="S78" s="6">
        <f>'NIHB pop data 2023'!S37</f>
        <v>3037</v>
      </c>
      <c r="T78" s="6">
        <f>'NIHB pop data 2023'!T37</f>
        <v>17359</v>
      </c>
      <c r="U78" s="6">
        <f>'NIHB pop data 2023'!U37</f>
        <v>8981</v>
      </c>
      <c r="V78" s="6">
        <f>'NIHB pop data 2023'!V37</f>
        <v>8378</v>
      </c>
      <c r="W78" s="6">
        <f>'NIHB pop data 2023'!W37</f>
        <v>16711</v>
      </c>
      <c r="X78" s="6">
        <f>'NIHB pop data 2023'!X37</f>
        <v>8455</v>
      </c>
      <c r="Y78" s="6">
        <f>'NIHB pop data 2023'!Y37</f>
        <v>8256</v>
      </c>
      <c r="Z78" s="6">
        <f>'NIHB pop data 2023'!Z37</f>
        <v>16850</v>
      </c>
      <c r="AA78" s="6">
        <f>'NIHB pop data 2023'!AA37</f>
        <v>8457</v>
      </c>
      <c r="AB78" s="6">
        <f>'NIHB pop data 2023'!AB37</f>
        <v>8393</v>
      </c>
      <c r="AC78" s="6">
        <f>'NIHB pop data 2023'!AC37</f>
        <v>13425</v>
      </c>
      <c r="AD78" s="6">
        <f>'NIHB pop data 2023'!AD37</f>
        <v>6728</v>
      </c>
      <c r="AE78" s="6">
        <f>'NIHB pop data 2023'!AE37</f>
        <v>6697</v>
      </c>
      <c r="AF78" s="6">
        <f>'NIHB pop data 2023'!AF37</f>
        <v>970</v>
      </c>
      <c r="AG78" s="6">
        <f>'NIHB pop data 2023'!AG37</f>
        <v>473</v>
      </c>
      <c r="AH78" s="6">
        <f>'NIHB pop data 2023'!AH37</f>
        <v>497</v>
      </c>
      <c r="AI78" s="6">
        <f>'NIHB pop data 2023'!AI37</f>
        <v>515</v>
      </c>
      <c r="AJ78" s="6">
        <f>'NIHB pop data 2023'!AJ37</f>
        <v>271</v>
      </c>
      <c r="AK78" s="6">
        <f>'NIHB pop data 2023'!AK37</f>
        <v>244</v>
      </c>
      <c r="AL78" s="6">
        <f>'NIHB pop data 2023'!AL37</f>
        <v>2064</v>
      </c>
      <c r="AM78" s="6">
        <f>'NIHB pop data 2023'!AM37</f>
        <v>1056</v>
      </c>
      <c r="AN78" s="6">
        <f>'NIHB pop data 2023'!AN37</f>
        <v>1008</v>
      </c>
      <c r="AO78" s="6">
        <f>'NIHB pop data 2023'!AO37</f>
        <v>3799</v>
      </c>
      <c r="AP78" s="6">
        <f>'NIHB pop data 2023'!AP37</f>
        <v>1939</v>
      </c>
      <c r="AQ78" s="6">
        <f>'NIHB pop data 2023'!AQ37</f>
        <v>1860</v>
      </c>
      <c r="AR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row>
    <row r="79" spans="1:183" x14ac:dyDescent="0.35">
      <c r="A79" s="6" t="str">
        <f>'NIHB pop data 2023'!A38</f>
        <v>20 to 24 years</v>
      </c>
      <c r="B79" s="6">
        <f>'NIHB pop data 2023'!B38</f>
        <v>78859</v>
      </c>
      <c r="C79" s="6">
        <f>'NIHB pop data 2023'!C38</f>
        <v>40111</v>
      </c>
      <c r="D79" s="6">
        <f>'NIHB pop data 2023'!D38</f>
        <v>38748</v>
      </c>
      <c r="E79" s="6">
        <f>'NIHB pop data 2023'!E38</f>
        <v>1087.4303154107201</v>
      </c>
      <c r="F79" s="6">
        <f>'NIHB pop data 2023'!F38</f>
        <v>554.36002773836753</v>
      </c>
      <c r="G79" s="6">
        <f>'NIHB pop data 2023'!G38</f>
        <v>533.07028767235261</v>
      </c>
      <c r="H79" s="6">
        <f>'NIHB pop data 2023'!H38</f>
        <v>350.87170045633223</v>
      </c>
      <c r="I79" s="6">
        <f>'NIHB pop data 2023'!I38</f>
        <v>178.87053803913383</v>
      </c>
      <c r="J79" s="6">
        <f>'NIHB pop data 2023'!J38</f>
        <v>172.0011624171984</v>
      </c>
      <c r="K79" s="6">
        <f>'NIHB pop data 2023'!K38</f>
        <v>2137.4772799053794</v>
      </c>
      <c r="L79" s="6">
        <f>'NIHB pop data 2023'!L38</f>
        <v>1089.662433892079</v>
      </c>
      <c r="M79" s="6">
        <f>'NIHB pop data 2023'!M38</f>
        <v>1047.8148460133004</v>
      </c>
      <c r="N79" s="6">
        <f>'NIHB pop data 2023'!N38</f>
        <v>1685.2207042275681</v>
      </c>
      <c r="O79" s="6">
        <f>'NIHB pop data 2023'!O38</f>
        <v>859.10700033041962</v>
      </c>
      <c r="P79" s="6">
        <f>'NIHB pop data 2023'!P38</f>
        <v>826.11370389714853</v>
      </c>
      <c r="Q79" s="6">
        <f>'NIHB pop data 2023'!Q38</f>
        <v>6120</v>
      </c>
      <c r="R79" s="6">
        <f>'NIHB pop data 2023'!R38</f>
        <v>3076</v>
      </c>
      <c r="S79" s="6">
        <f>'NIHB pop data 2023'!S38</f>
        <v>3044</v>
      </c>
      <c r="T79" s="6">
        <f>'NIHB pop data 2023'!T38</f>
        <v>17803</v>
      </c>
      <c r="U79" s="6">
        <f>'NIHB pop data 2023'!U38</f>
        <v>8997</v>
      </c>
      <c r="V79" s="6">
        <f>'NIHB pop data 2023'!V38</f>
        <v>8806</v>
      </c>
      <c r="W79" s="6">
        <f>'NIHB pop data 2023'!W38</f>
        <v>15028</v>
      </c>
      <c r="X79" s="6">
        <f>'NIHB pop data 2023'!X38</f>
        <v>7680</v>
      </c>
      <c r="Y79" s="6">
        <f>'NIHB pop data 2023'!Y38</f>
        <v>7348</v>
      </c>
      <c r="Z79" s="6">
        <f>'NIHB pop data 2023'!Z38</f>
        <v>15363</v>
      </c>
      <c r="AA79" s="6">
        <f>'NIHB pop data 2023'!AA38</f>
        <v>7795</v>
      </c>
      <c r="AB79" s="6">
        <f>'NIHB pop data 2023'!AB38</f>
        <v>7568</v>
      </c>
      <c r="AC79" s="6">
        <f>'NIHB pop data 2023'!AC38</f>
        <v>11985</v>
      </c>
      <c r="AD79" s="6">
        <f>'NIHB pop data 2023'!AD38</f>
        <v>6169</v>
      </c>
      <c r="AE79" s="6">
        <f>'NIHB pop data 2023'!AE38</f>
        <v>5816</v>
      </c>
      <c r="AF79" s="6">
        <f>'NIHB pop data 2023'!AF38</f>
        <v>1351</v>
      </c>
      <c r="AG79" s="6">
        <f>'NIHB pop data 2023'!AG38</f>
        <v>689</v>
      </c>
      <c r="AH79" s="6">
        <f>'NIHB pop data 2023'!AH38</f>
        <v>662</v>
      </c>
      <c r="AI79" s="6">
        <f>'NIHB pop data 2023'!AI38</f>
        <v>557</v>
      </c>
      <c r="AJ79" s="6">
        <f>'NIHB pop data 2023'!AJ38</f>
        <v>298</v>
      </c>
      <c r="AK79" s="6">
        <f>'NIHB pop data 2023'!AK38</f>
        <v>259</v>
      </c>
      <c r="AL79" s="6">
        <f>'NIHB pop data 2023'!AL38</f>
        <v>2004</v>
      </c>
      <c r="AM79" s="6">
        <f>'NIHB pop data 2023'!AM38</f>
        <v>969</v>
      </c>
      <c r="AN79" s="6">
        <f>'NIHB pop data 2023'!AN38</f>
        <v>1035</v>
      </c>
      <c r="AO79" s="6">
        <f>'NIHB pop data 2023'!AO38</f>
        <v>3387</v>
      </c>
      <c r="AP79" s="6">
        <f>'NIHB pop data 2023'!AP38</f>
        <v>1756</v>
      </c>
      <c r="AQ79" s="6">
        <f>'NIHB pop data 2023'!AQ38</f>
        <v>1631</v>
      </c>
      <c r="AR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row>
    <row r="80" spans="1:183" x14ac:dyDescent="0.35">
      <c r="A80" s="6" t="str">
        <f>'NIHB pop data 2023'!A39</f>
        <v>25 to 29 years</v>
      </c>
      <c r="B80" s="6">
        <f>'NIHB pop data 2023'!B39</f>
        <v>81683</v>
      </c>
      <c r="C80" s="6">
        <f>'NIHB pop data 2023'!C39</f>
        <v>41388</v>
      </c>
      <c r="D80" s="6">
        <f>'NIHB pop data 2023'!D39</f>
        <v>40295</v>
      </c>
      <c r="E80" s="6">
        <f>'NIHB pop data 2023'!E39</f>
        <v>1139.1044417845426</v>
      </c>
      <c r="F80" s="6">
        <f>'NIHB pop data 2023'!F39</f>
        <v>565.52163903511314</v>
      </c>
      <c r="G80" s="6">
        <f>'NIHB pop data 2023'!G39</f>
        <v>573.58280274942945</v>
      </c>
      <c r="H80" s="6">
        <f>'NIHB pop data 2023'!H39</f>
        <v>367.54494225714637</v>
      </c>
      <c r="I80" s="6">
        <f>'NIHB pop data 2023'!I39</f>
        <v>182.47195826810966</v>
      </c>
      <c r="J80" s="6">
        <f>'NIHB pop data 2023'!J39</f>
        <v>185.07298398903669</v>
      </c>
      <c r="K80" s="6">
        <f>'NIHB pop data 2023'!K39</f>
        <v>2239.0490951451334</v>
      </c>
      <c r="L80" s="6">
        <f>'NIHB pop data 2023'!L39</f>
        <v>1111.6019459838658</v>
      </c>
      <c r="M80" s="6">
        <f>'NIHB pop data 2023'!M39</f>
        <v>1127.4471491612674</v>
      </c>
      <c r="N80" s="6">
        <f>'NIHB pop data 2023'!N39</f>
        <v>1765.3015208131778</v>
      </c>
      <c r="O80" s="6">
        <f>'NIHB pop data 2023'!O39</f>
        <v>876.40445671291138</v>
      </c>
      <c r="P80" s="6">
        <f>'NIHB pop data 2023'!P39</f>
        <v>888.89706410026645</v>
      </c>
      <c r="Q80" s="6">
        <f>'NIHB pop data 2023'!Q39</f>
        <v>6797</v>
      </c>
      <c r="R80" s="6">
        <f>'NIHB pop data 2023'!R39</f>
        <v>3444</v>
      </c>
      <c r="S80" s="6">
        <f>'NIHB pop data 2023'!S39</f>
        <v>3353</v>
      </c>
      <c r="T80" s="6">
        <f>'NIHB pop data 2023'!T39</f>
        <v>19220</v>
      </c>
      <c r="U80" s="6">
        <f>'NIHB pop data 2023'!U39</f>
        <v>9754</v>
      </c>
      <c r="V80" s="6">
        <f>'NIHB pop data 2023'!V39</f>
        <v>9466</v>
      </c>
      <c r="W80" s="6">
        <f>'NIHB pop data 2023'!W39</f>
        <v>15106</v>
      </c>
      <c r="X80" s="6">
        <f>'NIHB pop data 2023'!X39</f>
        <v>7732</v>
      </c>
      <c r="Y80" s="6">
        <f>'NIHB pop data 2023'!Y39</f>
        <v>7374</v>
      </c>
      <c r="Z80" s="6">
        <f>'NIHB pop data 2023'!Z39</f>
        <v>15120</v>
      </c>
      <c r="AA80" s="6">
        <f>'NIHB pop data 2023'!AA39</f>
        <v>7506</v>
      </c>
      <c r="AB80" s="6">
        <f>'NIHB pop data 2023'!AB39</f>
        <v>7614</v>
      </c>
      <c r="AC80" s="6">
        <f>'NIHB pop data 2023'!AC39</f>
        <v>12045</v>
      </c>
      <c r="AD80" s="6">
        <f>'NIHB pop data 2023'!AD39</f>
        <v>6220</v>
      </c>
      <c r="AE80" s="6">
        <f>'NIHB pop data 2023'!AE39</f>
        <v>5825</v>
      </c>
      <c r="AF80" s="6">
        <f>'NIHB pop data 2023'!AF39</f>
        <v>1485</v>
      </c>
      <c r="AG80" s="6">
        <f>'NIHB pop data 2023'!AG39</f>
        <v>777</v>
      </c>
      <c r="AH80" s="6">
        <f>'NIHB pop data 2023'!AH39</f>
        <v>708</v>
      </c>
      <c r="AI80" s="6">
        <f>'NIHB pop data 2023'!AI39</f>
        <v>644</v>
      </c>
      <c r="AJ80" s="6">
        <f>'NIHB pop data 2023'!AJ39</f>
        <v>323</v>
      </c>
      <c r="AK80" s="6">
        <f>'NIHB pop data 2023'!AK39</f>
        <v>321</v>
      </c>
      <c r="AL80" s="6">
        <f>'NIHB pop data 2023'!AL39</f>
        <v>2592</v>
      </c>
      <c r="AM80" s="6">
        <f>'NIHB pop data 2023'!AM39</f>
        <v>1337</v>
      </c>
      <c r="AN80" s="6">
        <f>'NIHB pop data 2023'!AN39</f>
        <v>1255</v>
      </c>
      <c r="AO80" s="6">
        <f>'NIHB pop data 2023'!AO39</f>
        <v>3163</v>
      </c>
      <c r="AP80" s="6">
        <f>'NIHB pop data 2023'!AP39</f>
        <v>1559</v>
      </c>
      <c r="AQ80" s="6">
        <f>'NIHB pop data 2023'!AQ39</f>
        <v>1604</v>
      </c>
      <c r="AR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row>
    <row r="81" spans="1:112" x14ac:dyDescent="0.35">
      <c r="A81" s="6" t="str">
        <f>'NIHB pop data 2023'!A40</f>
        <v>30 to 34 years</v>
      </c>
      <c r="B81" s="6">
        <f>'NIHB pop data 2023'!B40</f>
        <v>79969</v>
      </c>
      <c r="C81" s="6">
        <f>'NIHB pop data 2023'!C40</f>
        <v>40358</v>
      </c>
      <c r="D81" s="6">
        <f>'NIHB pop data 2023'!D40</f>
        <v>39611</v>
      </c>
      <c r="E81" s="6">
        <f>'NIHB pop data 2023'!E40</f>
        <v>1134.5571186636462</v>
      </c>
      <c r="F81" s="6">
        <f>'NIHB pop data 2023'!F40</f>
        <v>577.71673285933525</v>
      </c>
      <c r="G81" s="6">
        <f>'NIHB pop data 2023'!G40</f>
        <v>556.84038580431093</v>
      </c>
      <c r="H81" s="6">
        <f>'NIHB pop data 2023'!H40</f>
        <v>366.07769697867468</v>
      </c>
      <c r="I81" s="6">
        <f>'NIHB pop data 2023'!I40</f>
        <v>186.40684333310179</v>
      </c>
      <c r="J81" s="6">
        <f>'NIHB pop data 2023'!J40</f>
        <v>179.67085364557289</v>
      </c>
      <c r="K81" s="6">
        <f>'NIHB pop data 2023'!K40</f>
        <v>2230.1107754040349</v>
      </c>
      <c r="L81" s="6">
        <f>'NIHB pop data 2023'!L40</f>
        <v>1135.5728943804477</v>
      </c>
      <c r="M81" s="6">
        <f>'NIHB pop data 2023'!M40</f>
        <v>1094.5378810235873</v>
      </c>
      <c r="N81" s="6">
        <f>'NIHB pop data 2023'!N40</f>
        <v>1758.2544089536441</v>
      </c>
      <c r="O81" s="6">
        <f>'NIHB pop data 2023'!O40</f>
        <v>895.30352942711522</v>
      </c>
      <c r="P81" s="6">
        <f>'NIHB pop data 2023'!P40</f>
        <v>862.95087952652887</v>
      </c>
      <c r="Q81" s="6">
        <f>'NIHB pop data 2023'!Q40</f>
        <v>6695</v>
      </c>
      <c r="R81" s="6">
        <f>'NIHB pop data 2023'!R40</f>
        <v>3399</v>
      </c>
      <c r="S81" s="6">
        <f>'NIHB pop data 2023'!S40</f>
        <v>3296</v>
      </c>
      <c r="T81" s="6">
        <f>'NIHB pop data 2023'!T40</f>
        <v>18743</v>
      </c>
      <c r="U81" s="6">
        <f>'NIHB pop data 2023'!U40</f>
        <v>9462</v>
      </c>
      <c r="V81" s="6">
        <f>'NIHB pop data 2023'!V40</f>
        <v>9281</v>
      </c>
      <c r="W81" s="6">
        <f>'NIHB pop data 2023'!W40</f>
        <v>14482</v>
      </c>
      <c r="X81" s="6">
        <f>'NIHB pop data 2023'!X40</f>
        <v>7232</v>
      </c>
      <c r="Y81" s="6">
        <f>'NIHB pop data 2023'!Y40</f>
        <v>7250</v>
      </c>
      <c r="Z81" s="6">
        <f>'NIHB pop data 2023'!Z40</f>
        <v>15022</v>
      </c>
      <c r="AA81" s="6">
        <f>'NIHB pop data 2023'!AA40</f>
        <v>7608</v>
      </c>
      <c r="AB81" s="6">
        <f>'NIHB pop data 2023'!AB40</f>
        <v>7414</v>
      </c>
      <c r="AC81" s="6">
        <f>'NIHB pop data 2023'!AC40</f>
        <v>11479</v>
      </c>
      <c r="AD81" s="6">
        <f>'NIHB pop data 2023'!AD40</f>
        <v>5797</v>
      </c>
      <c r="AE81" s="6">
        <f>'NIHB pop data 2023'!AE40</f>
        <v>5682</v>
      </c>
      <c r="AF81" s="6">
        <f>'NIHB pop data 2023'!AF40</f>
        <v>1593</v>
      </c>
      <c r="AG81" s="6">
        <f>'NIHB pop data 2023'!AG40</f>
        <v>799</v>
      </c>
      <c r="AH81" s="6">
        <f>'NIHB pop data 2023'!AH40</f>
        <v>794</v>
      </c>
      <c r="AI81" s="6">
        <f>'NIHB pop data 2023'!AI40</f>
        <v>641</v>
      </c>
      <c r="AJ81" s="6">
        <f>'NIHB pop data 2023'!AJ40</f>
        <v>321</v>
      </c>
      <c r="AK81" s="6">
        <f>'NIHB pop data 2023'!AK40</f>
        <v>320</v>
      </c>
      <c r="AL81" s="6">
        <f>'NIHB pop data 2023'!AL40</f>
        <v>2809</v>
      </c>
      <c r="AM81" s="6">
        <f>'NIHB pop data 2023'!AM40</f>
        <v>1400</v>
      </c>
      <c r="AN81" s="6">
        <f>'NIHB pop data 2023'!AN40</f>
        <v>1409</v>
      </c>
      <c r="AO81" s="6">
        <f>'NIHB pop data 2023'!AO40</f>
        <v>3016</v>
      </c>
      <c r="AP81" s="6">
        <f>'NIHB pop data 2023'!AP40</f>
        <v>1545</v>
      </c>
      <c r="AQ81" s="6">
        <f>'NIHB pop data 2023'!AQ40</f>
        <v>1471</v>
      </c>
      <c r="AR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row>
    <row r="82" spans="1:112" x14ac:dyDescent="0.35">
      <c r="A82" s="6" t="str">
        <f>'NIHB pop data 2023'!A41</f>
        <v>35 to 39 years</v>
      </c>
      <c r="B82" s="6">
        <f>'NIHB pop data 2023'!B41</f>
        <v>67308</v>
      </c>
      <c r="C82" s="6">
        <f>'NIHB pop data 2023'!C41</f>
        <v>33815</v>
      </c>
      <c r="D82" s="6">
        <f>'NIHB pop data 2023'!D41</f>
        <v>33493</v>
      </c>
      <c r="E82" s="6">
        <f>'NIHB pop data 2023'!E41</f>
        <v>993.17670890486795</v>
      </c>
      <c r="F82" s="6">
        <f>'NIHB pop data 2023'!F41</f>
        <v>504.95956292499324</v>
      </c>
      <c r="G82" s="6">
        <f>'NIHB pop data 2023'!G41</f>
        <v>488.21714597987472</v>
      </c>
      <c r="H82" s="6">
        <f>'NIHB pop data 2023'!H41</f>
        <v>320.45970741164729</v>
      </c>
      <c r="I82" s="6">
        <f>'NIHB pop data 2023'!I41</f>
        <v>162.93091887755554</v>
      </c>
      <c r="J82" s="6">
        <f>'NIHB pop data 2023'!J41</f>
        <v>157.52878853409175</v>
      </c>
      <c r="K82" s="6">
        <f>'NIHB pop data 2023'!K41</f>
        <v>1952.2102889080686</v>
      </c>
      <c r="L82" s="6">
        <f>'NIHB pop data 2023'!L41</f>
        <v>992.55977852287435</v>
      </c>
      <c r="M82" s="6">
        <f>'NIHB pop data 2023'!M41</f>
        <v>959.65051038519414</v>
      </c>
      <c r="N82" s="6">
        <f>'NIHB pop data 2023'!N41</f>
        <v>1539.1532947754163</v>
      </c>
      <c r="O82" s="6">
        <f>'NIHB pop data 2023'!O41</f>
        <v>782.54973967457693</v>
      </c>
      <c r="P82" s="6">
        <f>'NIHB pop data 2023'!P41</f>
        <v>756.60355510083934</v>
      </c>
      <c r="Q82" s="6">
        <f>'NIHB pop data 2023'!Q41</f>
        <v>5847</v>
      </c>
      <c r="R82" s="6">
        <f>'NIHB pop data 2023'!R41</f>
        <v>2863</v>
      </c>
      <c r="S82" s="6">
        <f>'NIHB pop data 2023'!S41</f>
        <v>2984</v>
      </c>
      <c r="T82" s="6">
        <f>'NIHB pop data 2023'!T41</f>
        <v>16217</v>
      </c>
      <c r="U82" s="6">
        <f>'NIHB pop data 2023'!U41</f>
        <v>8173</v>
      </c>
      <c r="V82" s="6">
        <f>'NIHB pop data 2023'!V41</f>
        <v>8044</v>
      </c>
      <c r="W82" s="6">
        <f>'NIHB pop data 2023'!W41</f>
        <v>11522</v>
      </c>
      <c r="X82" s="6">
        <f>'NIHB pop data 2023'!X41</f>
        <v>5829</v>
      </c>
      <c r="Y82" s="6">
        <f>'NIHB pop data 2023'!Y41</f>
        <v>5693</v>
      </c>
      <c r="Z82" s="6">
        <f>'NIHB pop data 2023'!Z41</f>
        <v>12323</v>
      </c>
      <c r="AA82" s="6">
        <f>'NIHB pop data 2023'!AA41</f>
        <v>6169</v>
      </c>
      <c r="AB82" s="6">
        <f>'NIHB pop data 2023'!AB41</f>
        <v>6154</v>
      </c>
      <c r="AC82" s="6">
        <f>'NIHB pop data 2023'!AC41</f>
        <v>9629</v>
      </c>
      <c r="AD82" s="6">
        <f>'NIHB pop data 2023'!AD41</f>
        <v>4840</v>
      </c>
      <c r="AE82" s="6">
        <f>'NIHB pop data 2023'!AE41</f>
        <v>4789</v>
      </c>
      <c r="AF82" s="6">
        <f>'NIHB pop data 2023'!AF41</f>
        <v>1601</v>
      </c>
      <c r="AG82" s="6">
        <f>'NIHB pop data 2023'!AG41</f>
        <v>809</v>
      </c>
      <c r="AH82" s="6">
        <f>'NIHB pop data 2023'!AH41</f>
        <v>792</v>
      </c>
      <c r="AI82" s="6">
        <f>'NIHB pop data 2023'!AI41</f>
        <v>603</v>
      </c>
      <c r="AJ82" s="6">
        <f>'NIHB pop data 2023'!AJ41</f>
        <v>320</v>
      </c>
      <c r="AK82" s="6">
        <f>'NIHB pop data 2023'!AK41</f>
        <v>283</v>
      </c>
      <c r="AL82" s="6">
        <f>'NIHB pop data 2023'!AL41</f>
        <v>2335</v>
      </c>
      <c r="AM82" s="6">
        <f>'NIHB pop data 2023'!AM41</f>
        <v>1170</v>
      </c>
      <c r="AN82" s="6">
        <f>'NIHB pop data 2023'!AN41</f>
        <v>1165</v>
      </c>
      <c r="AO82" s="6">
        <f>'NIHB pop data 2023'!AO41</f>
        <v>2426</v>
      </c>
      <c r="AP82" s="6">
        <f>'NIHB pop data 2023'!AP41</f>
        <v>1199</v>
      </c>
      <c r="AQ82" s="6">
        <f>'NIHB pop data 2023'!AQ41</f>
        <v>1227</v>
      </c>
      <c r="AR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row>
    <row r="83" spans="1:112" x14ac:dyDescent="0.35">
      <c r="A83" s="6" t="str">
        <f>'NIHB pop data 2023'!A42</f>
        <v>40 to 44 years</v>
      </c>
      <c r="B83" s="6">
        <f>'NIHB pop data 2023'!B42</f>
        <v>58553</v>
      </c>
      <c r="C83" s="6">
        <f>'NIHB pop data 2023'!C42</f>
        <v>29030</v>
      </c>
      <c r="D83" s="6">
        <f>'NIHB pop data 2023'!D42</f>
        <v>29523</v>
      </c>
      <c r="E83" s="6">
        <f>'NIHB pop data 2023'!E42</f>
        <v>947.08338817941831</v>
      </c>
      <c r="F83" s="6">
        <f>'NIHB pop data 2023'!F42</f>
        <v>462.38008279296349</v>
      </c>
      <c r="G83" s="6">
        <f>'NIHB pop data 2023'!G42</f>
        <v>484.70330538645482</v>
      </c>
      <c r="H83" s="6">
        <f>'NIHB pop data 2023'!H42</f>
        <v>305.58717572532112</v>
      </c>
      <c r="I83" s="6">
        <f>'NIHB pop data 2023'!I42</f>
        <v>149.1921676336847</v>
      </c>
      <c r="J83" s="6">
        <f>'NIHB pop data 2023'!J42</f>
        <v>156.39500809163638</v>
      </c>
      <c r="K83" s="6">
        <f>'NIHB pop data 2023'!K42</f>
        <v>1861.6082297142082</v>
      </c>
      <c r="L83" s="6">
        <f>'NIHB pop data 2023'!L42</f>
        <v>908.86460276531716</v>
      </c>
      <c r="M83" s="6">
        <f>'NIHB pop data 2023'!M42</f>
        <v>952.74362694889089</v>
      </c>
      <c r="N83" s="6">
        <f>'NIHB pop data 2023'!N42</f>
        <v>1467.7212063810525</v>
      </c>
      <c r="O83" s="6">
        <f>'NIHB pop data 2023'!O42</f>
        <v>716.56314680803462</v>
      </c>
      <c r="P83" s="6">
        <f>'NIHB pop data 2023'!P42</f>
        <v>751.15805957301791</v>
      </c>
      <c r="Q83" s="6">
        <f>'NIHB pop data 2023'!Q42</f>
        <v>5380</v>
      </c>
      <c r="R83" s="6">
        <f>'NIHB pop data 2023'!R42</f>
        <v>2738</v>
      </c>
      <c r="S83" s="6">
        <f>'NIHB pop data 2023'!S42</f>
        <v>2642</v>
      </c>
      <c r="T83" s="6">
        <f>'NIHB pop data 2023'!T42</f>
        <v>14946</v>
      </c>
      <c r="U83" s="6">
        <f>'NIHB pop data 2023'!U42</f>
        <v>7225</v>
      </c>
      <c r="V83" s="6">
        <f>'NIHB pop data 2023'!V42</f>
        <v>7721</v>
      </c>
      <c r="W83" s="6">
        <f>'NIHB pop data 2023'!W42</f>
        <v>9599</v>
      </c>
      <c r="X83" s="6">
        <f>'NIHB pop data 2023'!X42</f>
        <v>4824</v>
      </c>
      <c r="Y83" s="6">
        <f>'NIHB pop data 2023'!Y42</f>
        <v>4775</v>
      </c>
      <c r="Z83" s="6">
        <f>'NIHB pop data 2023'!Z42</f>
        <v>10106</v>
      </c>
      <c r="AA83" s="6">
        <f>'NIHB pop data 2023'!AA42</f>
        <v>5113</v>
      </c>
      <c r="AB83" s="6">
        <f>'NIHB pop data 2023'!AB42</f>
        <v>4993</v>
      </c>
      <c r="AC83" s="6">
        <f>'NIHB pop data 2023'!AC42</f>
        <v>8031</v>
      </c>
      <c r="AD83" s="6">
        <f>'NIHB pop data 2023'!AD42</f>
        <v>3898</v>
      </c>
      <c r="AE83" s="6">
        <f>'NIHB pop data 2023'!AE42</f>
        <v>4133</v>
      </c>
      <c r="AF83" s="6">
        <f>'NIHB pop data 2023'!AF42</f>
        <v>1453</v>
      </c>
      <c r="AG83" s="6">
        <f>'NIHB pop data 2023'!AG42</f>
        <v>733</v>
      </c>
      <c r="AH83" s="6">
        <f>'NIHB pop data 2023'!AH42</f>
        <v>720</v>
      </c>
      <c r="AI83" s="6">
        <f>'NIHB pop data 2023'!AI42</f>
        <v>530</v>
      </c>
      <c r="AJ83" s="6">
        <f>'NIHB pop data 2023'!AJ42</f>
        <v>266</v>
      </c>
      <c r="AK83" s="6">
        <f>'NIHB pop data 2023'!AK42</f>
        <v>264</v>
      </c>
      <c r="AL83" s="6">
        <f>'NIHB pop data 2023'!AL42</f>
        <v>1925</v>
      </c>
      <c r="AM83" s="6">
        <f>'NIHB pop data 2023'!AM42</f>
        <v>979</v>
      </c>
      <c r="AN83" s="6">
        <f>'NIHB pop data 2023'!AN42</f>
        <v>946</v>
      </c>
      <c r="AO83" s="6">
        <f>'NIHB pop data 2023'!AO42</f>
        <v>2001</v>
      </c>
      <c r="AP83" s="6">
        <f>'NIHB pop data 2023'!AP42</f>
        <v>1017</v>
      </c>
      <c r="AQ83" s="6">
        <f>'NIHB pop data 2023'!AQ42</f>
        <v>984</v>
      </c>
      <c r="AR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row>
    <row r="84" spans="1:112" x14ac:dyDescent="0.35">
      <c r="A84" s="6" t="str">
        <f>'NIHB pop data 2023'!A43</f>
        <v>45 to 49 years</v>
      </c>
      <c r="B84" s="6">
        <f>'NIHB pop data 2023'!B43</f>
        <v>53441</v>
      </c>
      <c r="C84" s="6">
        <f>'NIHB pop data 2023'!C43</f>
        <v>26455</v>
      </c>
      <c r="D84" s="6">
        <f>'NIHB pop data 2023'!D43</f>
        <v>26986</v>
      </c>
      <c r="E84" s="6">
        <f>'NIHB pop data 2023'!E43</f>
        <v>913.80525079467668</v>
      </c>
      <c r="F84" s="6">
        <f>'NIHB pop data 2023'!F43</f>
        <v>454.93900859513303</v>
      </c>
      <c r="G84" s="6">
        <f>'NIHB pop data 2023'!G43</f>
        <v>458.86624219954359</v>
      </c>
      <c r="H84" s="6">
        <f>'NIHB pop data 2023'!H43</f>
        <v>294.84960800559679</v>
      </c>
      <c r="I84" s="6">
        <f>'NIHB pop data 2023'!I43</f>
        <v>146.79122081436748</v>
      </c>
      <c r="J84" s="6">
        <f>'NIHB pop data 2023'!J43</f>
        <v>148.05838719122934</v>
      </c>
      <c r="K84" s="6">
        <f>'NIHB pop data 2023'!K43</f>
        <v>1796.1959806998066</v>
      </c>
      <c r="L84" s="6">
        <f>'NIHB pop data 2023'!L43</f>
        <v>894.23826137079266</v>
      </c>
      <c r="M84" s="6">
        <f>'NIHB pop data 2023'!M43</f>
        <v>901.95771932901391</v>
      </c>
      <c r="N84" s="6">
        <f>'NIHB pop data 2023'!N43</f>
        <v>1416.1491604999198</v>
      </c>
      <c r="O84" s="6">
        <f>'NIHB pop data 2023'!O43</f>
        <v>705.03150921970678</v>
      </c>
      <c r="P84" s="6">
        <f>'NIHB pop data 2023'!P43</f>
        <v>711.11765128021318</v>
      </c>
      <c r="Q84" s="6">
        <f>'NIHB pop data 2023'!Q43</f>
        <v>4971</v>
      </c>
      <c r="R84" s="6">
        <f>'NIHB pop data 2023'!R43</f>
        <v>2446</v>
      </c>
      <c r="S84" s="6">
        <f>'NIHB pop data 2023'!S43</f>
        <v>2525</v>
      </c>
      <c r="T84" s="6">
        <f>'NIHB pop data 2023'!T43</f>
        <v>13904</v>
      </c>
      <c r="U84" s="6">
        <f>'NIHB pop data 2023'!U43</f>
        <v>6910</v>
      </c>
      <c r="V84" s="6">
        <f>'NIHB pop data 2023'!V43</f>
        <v>6994</v>
      </c>
      <c r="W84" s="6">
        <f>'NIHB pop data 2023'!W43</f>
        <v>9046</v>
      </c>
      <c r="X84" s="6">
        <f>'NIHB pop data 2023'!X43</f>
        <v>4523</v>
      </c>
      <c r="Y84" s="6">
        <f>'NIHB pop data 2023'!Y43</f>
        <v>4523</v>
      </c>
      <c r="Z84" s="6">
        <f>'NIHB pop data 2023'!Z43</f>
        <v>8962</v>
      </c>
      <c r="AA84" s="6">
        <f>'NIHB pop data 2023'!AA43</f>
        <v>4428</v>
      </c>
      <c r="AB84" s="6">
        <f>'NIHB pop data 2023'!AB43</f>
        <v>4534</v>
      </c>
      <c r="AC84" s="6">
        <f>'NIHB pop data 2023'!AC43</f>
        <v>7036</v>
      </c>
      <c r="AD84" s="6">
        <f>'NIHB pop data 2023'!AD43</f>
        <v>3456</v>
      </c>
      <c r="AE84" s="6">
        <f>'NIHB pop data 2023'!AE43</f>
        <v>3580</v>
      </c>
      <c r="AF84" s="6">
        <f>'NIHB pop data 2023'!AF43</f>
        <v>1277</v>
      </c>
      <c r="AG84" s="6">
        <f>'NIHB pop data 2023'!AG43</f>
        <v>620</v>
      </c>
      <c r="AH84" s="6">
        <f>'NIHB pop data 2023'!AH43</f>
        <v>657</v>
      </c>
      <c r="AI84" s="6">
        <f>'NIHB pop data 2023'!AI43</f>
        <v>459</v>
      </c>
      <c r="AJ84" s="6">
        <f>'NIHB pop data 2023'!AJ43</f>
        <v>239</v>
      </c>
      <c r="AK84" s="6">
        <f>'NIHB pop data 2023'!AK43</f>
        <v>220</v>
      </c>
      <c r="AL84" s="6">
        <f>'NIHB pop data 2023'!AL43</f>
        <v>1665</v>
      </c>
      <c r="AM84" s="6">
        <f>'NIHB pop data 2023'!AM43</f>
        <v>793</v>
      </c>
      <c r="AN84" s="6">
        <f>'NIHB pop data 2023'!AN43</f>
        <v>872</v>
      </c>
      <c r="AO84" s="6">
        <f>'NIHB pop data 2023'!AO43</f>
        <v>1700</v>
      </c>
      <c r="AP84" s="6">
        <f>'NIHB pop data 2023'!AP43</f>
        <v>839</v>
      </c>
      <c r="AQ84" s="6">
        <f>'NIHB pop data 2023'!AQ43</f>
        <v>861</v>
      </c>
      <c r="AR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row>
    <row r="85" spans="1:112" x14ac:dyDescent="0.35">
      <c r="A85" s="6" t="str">
        <f>'NIHB pop data 2023'!A44</f>
        <v>50 to 54 years</v>
      </c>
      <c r="B85" s="6">
        <f>'NIHB pop data 2023'!B44</f>
        <v>54491</v>
      </c>
      <c r="C85" s="6">
        <f>'NIHB pop data 2023'!C44</f>
        <v>26534</v>
      </c>
      <c r="D85" s="6">
        <f>'NIHB pop data 2023'!D44</f>
        <v>27957</v>
      </c>
      <c r="E85" s="6">
        <f>'NIHB pop data 2023'!E44</f>
        <v>1004.7517132126042</v>
      </c>
      <c r="F85" s="6">
        <f>'NIHB pop data 2023'!F44</f>
        <v>499.58545378211568</v>
      </c>
      <c r="G85" s="6">
        <f>'NIHB pop data 2023'!G44</f>
        <v>505.16625943048848</v>
      </c>
      <c r="H85" s="6">
        <f>'NIHB pop data 2023'!H44</f>
        <v>324.19451357502965</v>
      </c>
      <c r="I85" s="6">
        <f>'NIHB pop data 2023'!I44</f>
        <v>161.19690173027087</v>
      </c>
      <c r="J85" s="6">
        <f>'NIHB pop data 2023'!J44</f>
        <v>162.99761184475878</v>
      </c>
      <c r="K85" s="6">
        <f>'NIHB pop data 2023'!K44</f>
        <v>1974.9623755217733</v>
      </c>
      <c r="L85" s="6">
        <f>'NIHB pop data 2023'!L44</f>
        <v>981.99630973794001</v>
      </c>
      <c r="M85" s="6">
        <f>'NIHB pop data 2023'!M44</f>
        <v>992.96606578383341</v>
      </c>
      <c r="N85" s="6">
        <f>'NIHB pop data 2023'!N44</f>
        <v>1557.0913976905929</v>
      </c>
      <c r="O85" s="6">
        <f>'NIHB pop data 2023'!O44</f>
        <v>774.22133474967347</v>
      </c>
      <c r="P85" s="6">
        <f>'NIHB pop data 2023'!P44</f>
        <v>782.8700629409193</v>
      </c>
      <c r="Q85" s="6">
        <f>'NIHB pop data 2023'!Q44</f>
        <v>5077</v>
      </c>
      <c r="R85" s="6">
        <f>'NIHB pop data 2023'!R44</f>
        <v>2477</v>
      </c>
      <c r="S85" s="6">
        <f>'NIHB pop data 2023'!S44</f>
        <v>2600</v>
      </c>
      <c r="T85" s="6">
        <f>'NIHB pop data 2023'!T44</f>
        <v>14569</v>
      </c>
      <c r="U85" s="6">
        <f>'NIHB pop data 2023'!U44</f>
        <v>7069</v>
      </c>
      <c r="V85" s="6">
        <f>'NIHB pop data 2023'!V44</f>
        <v>7500</v>
      </c>
      <c r="W85" s="6">
        <f>'NIHB pop data 2023'!W44</f>
        <v>9015</v>
      </c>
      <c r="X85" s="6">
        <f>'NIHB pop data 2023'!X44</f>
        <v>4344</v>
      </c>
      <c r="Y85" s="6">
        <f>'NIHB pop data 2023'!Y44</f>
        <v>4671</v>
      </c>
      <c r="Z85" s="6">
        <f>'NIHB pop data 2023'!Z44</f>
        <v>8802</v>
      </c>
      <c r="AA85" s="6">
        <f>'NIHB pop data 2023'!AA44</f>
        <v>4272</v>
      </c>
      <c r="AB85" s="6">
        <f>'NIHB pop data 2023'!AB44</f>
        <v>4530</v>
      </c>
      <c r="AC85" s="6">
        <f>'NIHB pop data 2023'!AC44</f>
        <v>6648</v>
      </c>
      <c r="AD85" s="6">
        <f>'NIHB pop data 2023'!AD44</f>
        <v>3217</v>
      </c>
      <c r="AE85" s="6">
        <f>'NIHB pop data 2023'!AE44</f>
        <v>3431</v>
      </c>
      <c r="AF85" s="6">
        <f>'NIHB pop data 2023'!AF44</f>
        <v>1310</v>
      </c>
      <c r="AG85" s="6">
        <f>'NIHB pop data 2023'!AG44</f>
        <v>620</v>
      </c>
      <c r="AH85" s="6">
        <f>'NIHB pop data 2023'!AH44</f>
        <v>690</v>
      </c>
      <c r="AI85" s="6">
        <f>'NIHB pop data 2023'!AI44</f>
        <v>531</v>
      </c>
      <c r="AJ85" s="6">
        <f>'NIHB pop data 2023'!AJ44</f>
        <v>287</v>
      </c>
      <c r="AK85" s="6">
        <f>'NIHB pop data 2023'!AK44</f>
        <v>244</v>
      </c>
      <c r="AL85" s="6">
        <f>'NIHB pop data 2023'!AL44</f>
        <v>1940</v>
      </c>
      <c r="AM85" s="6">
        <f>'NIHB pop data 2023'!AM44</f>
        <v>980</v>
      </c>
      <c r="AN85" s="6">
        <f>'NIHB pop data 2023'!AN44</f>
        <v>960</v>
      </c>
      <c r="AO85" s="6">
        <f>'NIHB pop data 2023'!AO44</f>
        <v>1738</v>
      </c>
      <c r="AP85" s="6">
        <f>'NIHB pop data 2023'!AP44</f>
        <v>851</v>
      </c>
      <c r="AQ85" s="6">
        <f>'NIHB pop data 2023'!AQ44</f>
        <v>887</v>
      </c>
      <c r="AR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row>
    <row r="86" spans="1:112" x14ac:dyDescent="0.35">
      <c r="A86" s="6" t="str">
        <f>'NIHB pop data 2023'!A45</f>
        <v>55 to 59 years</v>
      </c>
      <c r="B86" s="6">
        <f>'NIHB pop data 2023'!B45</f>
        <v>52130</v>
      </c>
      <c r="C86" s="6">
        <f>'NIHB pop data 2023'!C45</f>
        <v>24891</v>
      </c>
      <c r="D86" s="6">
        <f>'NIHB pop data 2023'!D45</f>
        <v>27239</v>
      </c>
      <c r="E86" s="6">
        <f>'NIHB pop data 2023'!E45</f>
        <v>967.54634222345203</v>
      </c>
      <c r="F86" s="6">
        <f>'NIHB pop data 2023'!F45</f>
        <v>457.21267015558124</v>
      </c>
      <c r="G86" s="6">
        <f>'NIHB pop data 2023'!G45</f>
        <v>510.33367206787074</v>
      </c>
      <c r="H86" s="6">
        <f>'NIHB pop data 2023'!H45</f>
        <v>312.18977947844348</v>
      </c>
      <c r="I86" s="6">
        <f>'NIHB pop data 2023'!I45</f>
        <v>147.5248434536033</v>
      </c>
      <c r="J86" s="6">
        <f>'NIHB pop data 2023'!J45</f>
        <v>164.66493602484019</v>
      </c>
      <c r="K86" s="6">
        <f>'NIHB pop data 2023'!K45</f>
        <v>1901.8306685491507</v>
      </c>
      <c r="L86" s="6">
        <f>'NIHB pop data 2023'!L45</f>
        <v>898.70742124134188</v>
      </c>
      <c r="M86" s="6">
        <f>'NIHB pop data 2023'!M45</f>
        <v>1003.1232473078088</v>
      </c>
      <c r="N86" s="6">
        <f>'NIHB pop data 2023'!N45</f>
        <v>1499.4332097489539</v>
      </c>
      <c r="O86" s="6">
        <f>'NIHB pop data 2023'!O45</f>
        <v>708.55506514947365</v>
      </c>
      <c r="P86" s="6">
        <f>'NIHB pop data 2023'!P45</f>
        <v>790.87814459948027</v>
      </c>
      <c r="Q86" s="6">
        <f>'NIHB pop data 2023'!Q45</f>
        <v>5392</v>
      </c>
      <c r="R86" s="6">
        <f>'NIHB pop data 2023'!R45</f>
        <v>2497</v>
      </c>
      <c r="S86" s="6">
        <f>'NIHB pop data 2023'!S45</f>
        <v>2895</v>
      </c>
      <c r="T86" s="6">
        <f>'NIHB pop data 2023'!T45</f>
        <v>14559</v>
      </c>
      <c r="U86" s="6">
        <f>'NIHB pop data 2023'!U45</f>
        <v>7070</v>
      </c>
      <c r="V86" s="6">
        <f>'NIHB pop data 2023'!V45</f>
        <v>7489</v>
      </c>
      <c r="W86" s="6">
        <f>'NIHB pop data 2023'!W45</f>
        <v>8321</v>
      </c>
      <c r="X86" s="6">
        <f>'NIHB pop data 2023'!X45</f>
        <v>4046</v>
      </c>
      <c r="Y86" s="6">
        <f>'NIHB pop data 2023'!Y45</f>
        <v>4275</v>
      </c>
      <c r="Z86" s="6">
        <f>'NIHB pop data 2023'!Z45</f>
        <v>7789</v>
      </c>
      <c r="AA86" s="6">
        <f>'NIHB pop data 2023'!AA45</f>
        <v>3687</v>
      </c>
      <c r="AB86" s="6">
        <f>'NIHB pop data 2023'!AB45</f>
        <v>4102</v>
      </c>
      <c r="AC86" s="6">
        <f>'NIHB pop data 2023'!AC45</f>
        <v>6092</v>
      </c>
      <c r="AD86" s="6">
        <f>'NIHB pop data 2023'!AD45</f>
        <v>2860</v>
      </c>
      <c r="AE86" s="6">
        <f>'NIHB pop data 2023'!AE45</f>
        <v>3232</v>
      </c>
      <c r="AF86" s="6">
        <f>'NIHB pop data 2023'!AF45</f>
        <v>1274</v>
      </c>
      <c r="AG86" s="6">
        <f>'NIHB pop data 2023'!AG45</f>
        <v>569</v>
      </c>
      <c r="AH86" s="6">
        <f>'NIHB pop data 2023'!AH45</f>
        <v>705</v>
      </c>
      <c r="AI86" s="6">
        <f>'NIHB pop data 2023'!AI45</f>
        <v>650</v>
      </c>
      <c r="AJ86" s="6">
        <f>'NIHB pop data 2023'!AJ45</f>
        <v>332</v>
      </c>
      <c r="AK86" s="6">
        <f>'NIHB pop data 2023'!AK45</f>
        <v>318</v>
      </c>
      <c r="AL86" s="6">
        <f>'NIHB pop data 2023'!AL45</f>
        <v>1793</v>
      </c>
      <c r="AM86" s="6">
        <f>'NIHB pop data 2023'!AM45</f>
        <v>854</v>
      </c>
      <c r="AN86" s="6">
        <f>'NIHB pop data 2023'!AN45</f>
        <v>939</v>
      </c>
      <c r="AO86" s="6">
        <f>'NIHB pop data 2023'!AO45</f>
        <v>1579</v>
      </c>
      <c r="AP86" s="6">
        <f>'NIHB pop data 2023'!AP45</f>
        <v>764</v>
      </c>
      <c r="AQ86" s="6">
        <f>'NIHB pop data 2023'!AQ45</f>
        <v>815</v>
      </c>
      <c r="AR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row>
    <row r="87" spans="1:112" x14ac:dyDescent="0.35">
      <c r="A87" s="6" t="str">
        <f>'NIHB pop data 2023'!A46</f>
        <v>60 to 64 years</v>
      </c>
      <c r="B87" s="6">
        <f>'NIHB pop data 2023'!B46</f>
        <v>45062</v>
      </c>
      <c r="C87" s="6">
        <f>'NIHB pop data 2023'!C46</f>
        <v>20910</v>
      </c>
      <c r="D87" s="6">
        <f>'NIHB pop data 2023'!D46</f>
        <v>24152</v>
      </c>
      <c r="E87" s="6">
        <f>'NIHB pop data 2023'!E46</f>
        <v>857.58380129995783</v>
      </c>
      <c r="F87" s="6">
        <f>'NIHB pop data 2023'!F46</f>
        <v>395.61711151798488</v>
      </c>
      <c r="G87" s="6">
        <f>'NIHB pop data 2023'!G46</f>
        <v>461.96668978197289</v>
      </c>
      <c r="H87" s="6">
        <f>'NIHB pop data 2023'!H46</f>
        <v>276.70912092631107</v>
      </c>
      <c r="I87" s="6">
        <f>'NIHB pop data 2023'!I46</f>
        <v>127.65033922703286</v>
      </c>
      <c r="J87" s="6">
        <f>'NIHB pop data 2023'!J46</f>
        <v>149.0587816992782</v>
      </c>
      <c r="K87" s="6">
        <f>'NIHB pop data 2023'!K46</f>
        <v>1685.6858457189544</v>
      </c>
      <c r="L87" s="6">
        <f>'NIHB pop data 2023'!L46</f>
        <v>777.63381747555525</v>
      </c>
      <c r="M87" s="6">
        <f>'NIHB pop data 2023'!M46</f>
        <v>908.05202824339915</v>
      </c>
      <c r="N87" s="6">
        <f>'NIHB pop data 2023'!N46</f>
        <v>1329.0212320547766</v>
      </c>
      <c r="O87" s="6">
        <f>'NIHB pop data 2023'!O46</f>
        <v>613.098731779427</v>
      </c>
      <c r="P87" s="6">
        <f>'NIHB pop data 2023'!P46</f>
        <v>715.92250027534976</v>
      </c>
      <c r="Q87" s="6">
        <f>'NIHB pop data 2023'!Q46</f>
        <v>5007</v>
      </c>
      <c r="R87" s="6">
        <f>'NIHB pop data 2023'!R46</f>
        <v>2372</v>
      </c>
      <c r="S87" s="6">
        <f>'NIHB pop data 2023'!S46</f>
        <v>2635</v>
      </c>
      <c r="T87" s="6">
        <f>'NIHB pop data 2023'!T46</f>
        <v>13680</v>
      </c>
      <c r="U87" s="6">
        <f>'NIHB pop data 2023'!U46</f>
        <v>6322</v>
      </c>
      <c r="V87" s="6">
        <f>'NIHB pop data 2023'!V46</f>
        <v>7358</v>
      </c>
      <c r="W87" s="6">
        <f>'NIHB pop data 2023'!W46</f>
        <v>6705</v>
      </c>
      <c r="X87" s="6">
        <f>'NIHB pop data 2023'!X46</f>
        <v>3182</v>
      </c>
      <c r="Y87" s="6">
        <f>'NIHB pop data 2023'!Y46</f>
        <v>3523</v>
      </c>
      <c r="Z87" s="6">
        <f>'NIHB pop data 2023'!Z46</f>
        <v>6229</v>
      </c>
      <c r="AA87" s="6">
        <f>'NIHB pop data 2023'!AA46</f>
        <v>2886</v>
      </c>
      <c r="AB87" s="6">
        <f>'NIHB pop data 2023'!AB46</f>
        <v>3343</v>
      </c>
      <c r="AC87" s="6">
        <f>'NIHB pop data 2023'!AC46</f>
        <v>5019</v>
      </c>
      <c r="AD87" s="6">
        <f>'NIHB pop data 2023'!AD46</f>
        <v>2291</v>
      </c>
      <c r="AE87" s="6">
        <f>'NIHB pop data 2023'!AE46</f>
        <v>2728</v>
      </c>
      <c r="AF87" s="6">
        <f>'NIHB pop data 2023'!AF46</f>
        <v>1104</v>
      </c>
      <c r="AG87" s="6">
        <f>'NIHB pop data 2023'!AG46</f>
        <v>474</v>
      </c>
      <c r="AH87" s="6">
        <f>'NIHB pop data 2023'!AH46</f>
        <v>630</v>
      </c>
      <c r="AI87" s="6">
        <f>'NIHB pop data 2023'!AI46</f>
        <v>582</v>
      </c>
      <c r="AJ87" s="6">
        <f>'NIHB pop data 2023'!AJ46</f>
        <v>272</v>
      </c>
      <c r="AK87" s="6">
        <f>'NIHB pop data 2023'!AK46</f>
        <v>310</v>
      </c>
      <c r="AL87" s="6">
        <f>'NIHB pop data 2023'!AL46</f>
        <v>1526</v>
      </c>
      <c r="AM87" s="6">
        <f>'NIHB pop data 2023'!AM46</f>
        <v>689</v>
      </c>
      <c r="AN87" s="6">
        <f>'NIHB pop data 2023'!AN46</f>
        <v>837</v>
      </c>
      <c r="AO87" s="6">
        <f>'NIHB pop data 2023'!AO46</f>
        <v>1061</v>
      </c>
      <c r="AP87" s="6">
        <f>'NIHB pop data 2023'!AP46</f>
        <v>508</v>
      </c>
      <c r="AQ87" s="6">
        <f>'NIHB pop data 2023'!AQ46</f>
        <v>553</v>
      </c>
      <c r="AR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row>
    <row r="88" spans="1:112" x14ac:dyDescent="0.35">
      <c r="A88" s="6" t="str">
        <f>'NIHB pop data 2023'!A47</f>
        <v>65+</v>
      </c>
      <c r="B88" s="6">
        <f>'NIHB pop data 2023'!B47</f>
        <v>96262</v>
      </c>
      <c r="C88" s="6">
        <f>'NIHB pop data 2023'!C47</f>
        <v>40330</v>
      </c>
      <c r="D88" s="6">
        <f>'NIHB pop data 2023'!D47</f>
        <v>55932</v>
      </c>
      <c r="E88" s="6">
        <f>'NIHB pop data 2023'!E47</f>
        <v>1972.2980554360561</v>
      </c>
      <c r="F88" s="6">
        <f>'NIHB pop data 2023'!F47</f>
        <v>867.91862657472223</v>
      </c>
      <c r="G88" s="6">
        <f>'NIHB pop data 2023'!G47</f>
        <v>1104.379428861334</v>
      </c>
      <c r="H88" s="6">
        <f>'NIHB pop data 2023'!H47</f>
        <v>636.38429305347313</v>
      </c>
      <c r="I88" s="6">
        <f>'NIHB pop data 2023'!I47</f>
        <v>280.04376928647389</v>
      </c>
      <c r="J88" s="6">
        <f>'NIHB pop data 2023'!J47</f>
        <v>356.34052376699924</v>
      </c>
      <c r="K88" s="6">
        <f>'NIHB pop data 2023'!K47</f>
        <v>3876.7930440709238</v>
      </c>
      <c r="L88" s="6">
        <f>'NIHB pop data 2023'!L47</f>
        <v>1706.0002087669052</v>
      </c>
      <c r="M88" s="6">
        <f>'NIHB pop data 2023'!M47</f>
        <v>2170.7928353040188</v>
      </c>
      <c r="N88" s="6">
        <f>'NIHB pop data 2023'!N47</f>
        <v>3056.5246074395468</v>
      </c>
      <c r="O88" s="6">
        <f>'NIHB pop data 2023'!O47</f>
        <v>1345.0373953718986</v>
      </c>
      <c r="P88" s="6">
        <f>'NIHB pop data 2023'!P47</f>
        <v>1711.4872120676482</v>
      </c>
      <c r="Q88" s="6">
        <f>'NIHB pop data 2023'!Q47</f>
        <v>12291</v>
      </c>
      <c r="R88" s="6">
        <f>'NIHB pop data 2023'!R47</f>
        <v>5055</v>
      </c>
      <c r="S88" s="6">
        <f>'NIHB pop data 2023'!S47</f>
        <v>7236</v>
      </c>
      <c r="T88" s="6">
        <f>'NIHB pop data 2023'!T47</f>
        <v>32704</v>
      </c>
      <c r="U88" s="6">
        <f>'NIHB pop data 2023'!U47</f>
        <v>13517</v>
      </c>
      <c r="V88" s="6">
        <f>'NIHB pop data 2023'!V47</f>
        <v>19187</v>
      </c>
      <c r="W88" s="6">
        <f>'NIHB pop data 2023'!W47</f>
        <v>12455</v>
      </c>
      <c r="X88" s="6">
        <f>'NIHB pop data 2023'!X47</f>
        <v>5382</v>
      </c>
      <c r="Y88" s="6">
        <f>'NIHB pop data 2023'!Y47</f>
        <v>7073</v>
      </c>
      <c r="Z88" s="6">
        <f>'NIHB pop data 2023'!Z47</f>
        <v>10769</v>
      </c>
      <c r="AA88" s="6">
        <f>'NIHB pop data 2023'!AA47</f>
        <v>4520</v>
      </c>
      <c r="AB88" s="6">
        <f>'NIHB pop data 2023'!AB47</f>
        <v>6249</v>
      </c>
      <c r="AC88" s="6">
        <f>'NIHB pop data 2023'!AC47</f>
        <v>9521</v>
      </c>
      <c r="AD88" s="6">
        <f>'NIHB pop data 2023'!AD47</f>
        <v>3890</v>
      </c>
      <c r="AE88" s="6">
        <f>'NIHB pop data 2023'!AE47</f>
        <v>5631</v>
      </c>
      <c r="AF88" s="6">
        <f>'NIHB pop data 2023'!AF47</f>
        <v>2860</v>
      </c>
      <c r="AG88" s="6">
        <f>'NIHB pop data 2023'!AG47</f>
        <v>1063</v>
      </c>
      <c r="AH88" s="6">
        <f>'NIHB pop data 2023'!AH47</f>
        <v>1797</v>
      </c>
      <c r="AI88" s="6">
        <f>'NIHB pop data 2023'!AI47</f>
        <v>1055</v>
      </c>
      <c r="AJ88" s="6">
        <f>'NIHB pop data 2023'!AJ47</f>
        <v>431</v>
      </c>
      <c r="AK88" s="6">
        <f>'NIHB pop data 2023'!AK47</f>
        <v>624</v>
      </c>
      <c r="AL88" s="6">
        <f>'NIHB pop data 2023'!AL47</f>
        <v>3017</v>
      </c>
      <c r="AM88" s="6">
        <f>'NIHB pop data 2023'!AM47</f>
        <v>1302</v>
      </c>
      <c r="AN88" s="6">
        <f>'NIHB pop data 2023'!AN47</f>
        <v>1715</v>
      </c>
      <c r="AO88" s="6">
        <f>'NIHB pop data 2023'!AO47</f>
        <v>2048</v>
      </c>
      <c r="AP88" s="6">
        <f>'NIHB pop data 2023'!AP47</f>
        <v>971</v>
      </c>
      <c r="AQ88" s="6">
        <f>'NIHB pop data 2023'!AQ47</f>
        <v>1077</v>
      </c>
      <c r="AR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row>
    <row r="89" spans="1:112" x14ac:dyDescent="0.35">
      <c r="A89" t="s">
        <v>262</v>
      </c>
      <c r="B89" s="6">
        <f>SUM(B75:B88)</f>
        <v>935887</v>
      </c>
      <c r="C89" s="6" t="b">
        <f t="shared" ref="C89:AQ89" si="32">IF(SUM(C76:C88)=C75,TRUE)</f>
        <v>0</v>
      </c>
      <c r="D89" s="6" t="b">
        <f t="shared" si="32"/>
        <v>0</v>
      </c>
      <c r="E89" s="6" t="b">
        <f t="shared" si="32"/>
        <v>0</v>
      </c>
      <c r="F89" s="6" t="b">
        <f t="shared" si="32"/>
        <v>0</v>
      </c>
      <c r="G89" s="6" t="b">
        <f t="shared" si="32"/>
        <v>0</v>
      </c>
      <c r="H89" s="6" t="b">
        <f t="shared" si="32"/>
        <v>0</v>
      </c>
      <c r="I89" s="6" t="b">
        <f t="shared" si="32"/>
        <v>0</v>
      </c>
      <c r="J89" s="6" t="b">
        <f t="shared" si="32"/>
        <v>0</v>
      </c>
      <c r="K89" s="6" t="b">
        <f t="shared" si="32"/>
        <v>0</v>
      </c>
      <c r="L89" s="6" t="b">
        <f t="shared" si="32"/>
        <v>0</v>
      </c>
      <c r="M89" s="6" t="b">
        <f t="shared" si="32"/>
        <v>0</v>
      </c>
      <c r="N89" s="6" t="b">
        <f t="shared" si="32"/>
        <v>0</v>
      </c>
      <c r="O89" s="6" t="b">
        <f t="shared" si="32"/>
        <v>0</v>
      </c>
      <c r="P89" s="6" t="b">
        <f t="shared" si="32"/>
        <v>0</v>
      </c>
      <c r="Q89" s="6" t="b">
        <f t="shared" si="32"/>
        <v>0</v>
      </c>
      <c r="R89" s="6" t="b">
        <f t="shared" si="32"/>
        <v>0</v>
      </c>
      <c r="S89" s="6" t="b">
        <f t="shared" si="32"/>
        <v>0</v>
      </c>
      <c r="T89" s="6" t="b">
        <f t="shared" si="32"/>
        <v>0</v>
      </c>
      <c r="U89" s="6" t="b">
        <f t="shared" si="32"/>
        <v>0</v>
      </c>
      <c r="V89" s="6" t="b">
        <f t="shared" si="32"/>
        <v>0</v>
      </c>
      <c r="W89" s="6" t="b">
        <f t="shared" si="32"/>
        <v>0</v>
      </c>
      <c r="X89" s="6" t="b">
        <f t="shared" si="32"/>
        <v>0</v>
      </c>
      <c r="Y89" s="6" t="b">
        <f t="shared" si="32"/>
        <v>0</v>
      </c>
      <c r="Z89" s="6" t="b">
        <f t="shared" si="32"/>
        <v>0</v>
      </c>
      <c r="AA89" s="6" t="b">
        <f t="shared" si="32"/>
        <v>0</v>
      </c>
      <c r="AB89" s="6" t="b">
        <f t="shared" si="32"/>
        <v>0</v>
      </c>
      <c r="AC89" s="6" t="b">
        <f t="shared" si="32"/>
        <v>0</v>
      </c>
      <c r="AD89" s="6" t="b">
        <f t="shared" si="32"/>
        <v>0</v>
      </c>
      <c r="AE89" s="6" t="b">
        <f t="shared" si="32"/>
        <v>0</v>
      </c>
      <c r="AF89" s="6" t="b">
        <f t="shared" si="32"/>
        <v>0</v>
      </c>
      <c r="AG89" s="6" t="b">
        <f t="shared" si="32"/>
        <v>0</v>
      </c>
      <c r="AH89" s="6" t="b">
        <f t="shared" si="32"/>
        <v>0</v>
      </c>
      <c r="AI89" s="6" t="b">
        <f t="shared" si="32"/>
        <v>0</v>
      </c>
      <c r="AJ89" s="6" t="b">
        <f t="shared" si="32"/>
        <v>0</v>
      </c>
      <c r="AK89" s="6" t="b">
        <f t="shared" si="32"/>
        <v>0</v>
      </c>
      <c r="AL89" s="6" t="b">
        <f t="shared" si="32"/>
        <v>0</v>
      </c>
      <c r="AM89" s="6" t="b">
        <f t="shared" si="32"/>
        <v>0</v>
      </c>
      <c r="AN89" s="6" t="b">
        <f t="shared" si="32"/>
        <v>0</v>
      </c>
      <c r="AO89" s="6" t="b">
        <f t="shared" si="32"/>
        <v>0</v>
      </c>
      <c r="AP89" s="6" t="b">
        <f t="shared" si="32"/>
        <v>0</v>
      </c>
      <c r="AQ89" s="6" t="b">
        <f t="shared" si="32"/>
        <v>0</v>
      </c>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row>
    <row r="91" spans="1:112" x14ac:dyDescent="0.35">
      <c r="A91" s="1" t="s">
        <v>396</v>
      </c>
      <c r="E91" s="6"/>
      <c r="T91" s="6">
        <f>SUM(T75:T79)</f>
        <v>70160</v>
      </c>
      <c r="U91" s="6">
        <f>T88</f>
        <v>32704</v>
      </c>
      <c r="V91" s="6">
        <f>T91+U91</f>
        <v>102864</v>
      </c>
    </row>
    <row r="92" spans="1:112" x14ac:dyDescent="0.35">
      <c r="A92" t="s">
        <v>331</v>
      </c>
      <c r="B92" t="s">
        <v>397</v>
      </c>
      <c r="E92" t="s">
        <v>42</v>
      </c>
      <c r="H92" t="s">
        <v>43</v>
      </c>
      <c r="K92" t="s">
        <v>44</v>
      </c>
      <c r="N92" t="s">
        <v>45</v>
      </c>
      <c r="Q92" t="s">
        <v>333</v>
      </c>
      <c r="T92" t="s">
        <v>46</v>
      </c>
      <c r="W92" t="s">
        <v>47</v>
      </c>
      <c r="Z92" t="s">
        <v>48</v>
      </c>
      <c r="AC92" t="s">
        <v>49</v>
      </c>
      <c r="AF92" t="s">
        <v>50</v>
      </c>
      <c r="AI92" t="s">
        <v>334</v>
      </c>
      <c r="AL92" t="s">
        <v>363</v>
      </c>
      <c r="AO92" t="s">
        <v>364</v>
      </c>
      <c r="AR92" t="s">
        <v>51</v>
      </c>
    </row>
    <row r="93" spans="1:112" x14ac:dyDescent="0.35">
      <c r="A93" t="s">
        <v>339</v>
      </c>
      <c r="B93" t="s">
        <v>340</v>
      </c>
      <c r="C93" t="s">
        <v>341</v>
      </c>
      <c r="D93" t="s">
        <v>342</v>
      </c>
      <c r="E93" t="s">
        <v>340</v>
      </c>
      <c r="F93" t="s">
        <v>341</v>
      </c>
      <c r="G93" t="s">
        <v>342</v>
      </c>
      <c r="H93" t="s">
        <v>340</v>
      </c>
      <c r="I93" t="s">
        <v>341</v>
      </c>
      <c r="J93" t="s">
        <v>342</v>
      </c>
      <c r="K93" t="s">
        <v>340</v>
      </c>
      <c r="L93" t="s">
        <v>341</v>
      </c>
      <c r="M93" t="s">
        <v>342</v>
      </c>
      <c r="N93" t="s">
        <v>340</v>
      </c>
      <c r="O93" t="s">
        <v>341</v>
      </c>
      <c r="P93" t="s">
        <v>342</v>
      </c>
      <c r="Q93" t="s">
        <v>340</v>
      </c>
      <c r="R93" t="s">
        <v>341</v>
      </c>
      <c r="S93" t="s">
        <v>342</v>
      </c>
      <c r="T93" t="s">
        <v>340</v>
      </c>
      <c r="U93" t="s">
        <v>341</v>
      </c>
      <c r="V93" t="s">
        <v>342</v>
      </c>
      <c r="W93" t="s">
        <v>340</v>
      </c>
      <c r="X93" t="s">
        <v>341</v>
      </c>
      <c r="Y93" t="s">
        <v>342</v>
      </c>
      <c r="Z93" t="s">
        <v>340</v>
      </c>
      <c r="AA93" t="s">
        <v>341</v>
      </c>
      <c r="AB93" t="s">
        <v>342</v>
      </c>
      <c r="AC93" t="s">
        <v>340</v>
      </c>
      <c r="AD93" t="s">
        <v>341</v>
      </c>
      <c r="AE93" t="s">
        <v>342</v>
      </c>
      <c r="AF93" t="s">
        <v>340</v>
      </c>
      <c r="AG93" t="s">
        <v>341</v>
      </c>
      <c r="AH93" t="s">
        <v>342</v>
      </c>
      <c r="AI93" t="s">
        <v>340</v>
      </c>
      <c r="AJ93" t="s">
        <v>341</v>
      </c>
      <c r="AK93" t="s">
        <v>342</v>
      </c>
      <c r="AL93" t="s">
        <v>340</v>
      </c>
      <c r="AM93" t="s">
        <v>341</v>
      </c>
      <c r="AN93" t="s">
        <v>342</v>
      </c>
      <c r="AO93" t="s">
        <v>340</v>
      </c>
      <c r="AP93" t="s">
        <v>341</v>
      </c>
      <c r="AQ93" t="s">
        <v>342</v>
      </c>
      <c r="AR93" t="s">
        <v>340</v>
      </c>
      <c r="AS93" t="s">
        <v>341</v>
      </c>
      <c r="AT93" t="s">
        <v>342</v>
      </c>
    </row>
    <row r="94" spans="1:112" x14ac:dyDescent="0.35">
      <c r="A94" t="s">
        <v>343</v>
      </c>
      <c r="B94">
        <v>2023</v>
      </c>
      <c r="C94">
        <v>2023</v>
      </c>
      <c r="D94">
        <v>2023</v>
      </c>
      <c r="E94">
        <v>2023</v>
      </c>
      <c r="F94">
        <v>2023</v>
      </c>
      <c r="G94">
        <v>2023</v>
      </c>
      <c r="H94">
        <v>2023</v>
      </c>
      <c r="I94">
        <v>2023</v>
      </c>
      <c r="J94">
        <v>2023</v>
      </c>
      <c r="K94">
        <v>2023</v>
      </c>
      <c r="L94">
        <v>2023</v>
      </c>
      <c r="M94">
        <v>2023</v>
      </c>
      <c r="N94">
        <v>2023</v>
      </c>
      <c r="O94">
        <v>2023</v>
      </c>
      <c r="P94">
        <v>2023</v>
      </c>
      <c r="Q94">
        <v>2023</v>
      </c>
      <c r="R94">
        <v>2023</v>
      </c>
      <c r="S94">
        <v>2023</v>
      </c>
      <c r="T94">
        <v>2023</v>
      </c>
      <c r="U94">
        <v>2023</v>
      </c>
      <c r="V94">
        <v>2023</v>
      </c>
      <c r="W94">
        <v>2023</v>
      </c>
      <c r="X94">
        <v>2023</v>
      </c>
      <c r="Y94">
        <v>2023</v>
      </c>
      <c r="Z94">
        <v>2023</v>
      </c>
      <c r="AA94">
        <v>2023</v>
      </c>
      <c r="AB94">
        <v>2023</v>
      </c>
      <c r="AC94">
        <v>2023</v>
      </c>
      <c r="AD94">
        <v>2023</v>
      </c>
      <c r="AE94">
        <v>2023</v>
      </c>
      <c r="AF94">
        <v>2023</v>
      </c>
      <c r="AG94">
        <v>2023</v>
      </c>
      <c r="AH94">
        <v>2023</v>
      </c>
      <c r="AI94">
        <v>2023</v>
      </c>
      <c r="AJ94">
        <v>2023</v>
      </c>
      <c r="AK94">
        <v>2023</v>
      </c>
      <c r="AL94">
        <v>2023</v>
      </c>
      <c r="AM94">
        <v>2023</v>
      </c>
      <c r="AN94">
        <v>2023</v>
      </c>
      <c r="AO94">
        <v>2023</v>
      </c>
      <c r="AP94">
        <v>2023</v>
      </c>
      <c r="AQ94">
        <v>2023</v>
      </c>
      <c r="AR94" s="6">
        <f>B73</f>
        <v>2023</v>
      </c>
      <c r="AS94" s="6">
        <f t="shared" ref="AS94:AT94" si="33">C73</f>
        <v>2023</v>
      </c>
      <c r="AT94" s="6">
        <f t="shared" si="33"/>
        <v>2023</v>
      </c>
    </row>
    <row r="95" spans="1:112" x14ac:dyDescent="0.35">
      <c r="A95" t="s">
        <v>366</v>
      </c>
      <c r="B95" s="212">
        <f>SUM(E95,H95,K95,N95,T95,W95,Z95,AC95,AF95,AR95)</f>
        <v>31249246</v>
      </c>
      <c r="C95" s="212">
        <f t="shared" ref="C95:D109" si="34">SUM(F95,I95,L95,O95,U95,X95,AA95,AD95,AG95,AS95)</f>
        <v>15571356</v>
      </c>
      <c r="D95" s="212">
        <f t="shared" si="34"/>
        <v>15677874</v>
      </c>
      <c r="E95" s="213">
        <f>E53-E74</f>
        <v>524221.1968790883</v>
      </c>
      <c r="F95" s="213">
        <f t="shared" ref="F95:U108" si="35">F53-F74</f>
        <v>259385.8339792699</v>
      </c>
      <c r="G95" s="213">
        <f t="shared" si="35"/>
        <v>264837.84325788432</v>
      </c>
      <c r="H95" s="213">
        <f t="shared" si="35"/>
        <v>169145.90310529259</v>
      </c>
      <c r="I95" s="213">
        <f t="shared" si="35"/>
        <v>82944.634854402349</v>
      </c>
      <c r="J95" s="213">
        <f t="shared" si="35"/>
        <v>86202.068566496673</v>
      </c>
      <c r="K95" s="213">
        <f t="shared" si="35"/>
        <v>1030420.8757971231</v>
      </c>
      <c r="L95" s="213">
        <f t="shared" si="35"/>
        <v>509746.41459111811</v>
      </c>
      <c r="M95" s="213">
        <f t="shared" si="35"/>
        <v>520679.33665313647</v>
      </c>
      <c r="N95" s="213">
        <f t="shared" si="35"/>
        <v>812400.02421849605</v>
      </c>
      <c r="O95" s="213">
        <f t="shared" si="35"/>
        <v>401893.1165752096</v>
      </c>
      <c r="P95" s="213">
        <f t="shared" si="35"/>
        <v>410510.75152248255</v>
      </c>
      <c r="Q95" s="213">
        <f t="shared" si="35"/>
        <v>8791404</v>
      </c>
      <c r="R95" s="6">
        <f t="shared" ref="Q95:V100" si="36">R53</f>
        <v>4453304</v>
      </c>
      <c r="S95" s="6">
        <f t="shared" si="36"/>
        <v>4421379</v>
      </c>
      <c r="T95" s="227">
        <f>T53-T74+SUM(T75:T79,T88)</f>
        <v>15482499</v>
      </c>
      <c r="U95" s="227">
        <f t="shared" ref="U95:V95" si="37">U53-U74+SUM(U75:U79,U88)</f>
        <v>7699531</v>
      </c>
      <c r="V95" s="227">
        <f t="shared" si="37"/>
        <v>7783000</v>
      </c>
      <c r="W95" s="213">
        <f>W53-W74</f>
        <v>1289047</v>
      </c>
      <c r="X95" s="213">
        <f t="shared" ref="X95:AM109" si="38">X53-X74</f>
        <v>652521</v>
      </c>
      <c r="Y95" s="213">
        <f t="shared" si="38"/>
        <v>636549</v>
      </c>
      <c r="Z95" s="213">
        <f t="shared" si="38"/>
        <v>1043760</v>
      </c>
      <c r="AA95" s="213">
        <f t="shared" si="38"/>
        <v>527264</v>
      </c>
      <c r="AB95" s="213">
        <f t="shared" si="38"/>
        <v>516516</v>
      </c>
      <c r="AC95" s="213">
        <f>AC53-AC74</f>
        <v>4563494</v>
      </c>
      <c r="AD95" s="213">
        <f t="shared" si="38"/>
        <v>2298500</v>
      </c>
      <c r="AE95" s="213">
        <f t="shared" si="38"/>
        <v>2265010</v>
      </c>
      <c r="AF95" s="213">
        <f t="shared" si="38"/>
        <v>5501116</v>
      </c>
      <c r="AG95" s="213">
        <f t="shared" si="38"/>
        <v>2728284</v>
      </c>
      <c r="AH95" s="213">
        <f t="shared" si="38"/>
        <v>2772832</v>
      </c>
      <c r="AI95" s="213">
        <f t="shared" si="38"/>
        <v>37123</v>
      </c>
      <c r="AJ95" s="213">
        <f t="shared" si="38"/>
        <v>18706</v>
      </c>
      <c r="AK95" s="213">
        <f t="shared" si="38"/>
        <v>18417</v>
      </c>
      <c r="AL95" s="213">
        <f t="shared" si="38"/>
        <v>16739</v>
      </c>
      <c r="AM95" s="213">
        <f t="shared" si="38"/>
        <v>9123</v>
      </c>
      <c r="AN95" s="213">
        <f t="shared" ref="AN95:AQ95" si="39">AN53-AN74</f>
        <v>7616</v>
      </c>
      <c r="AO95" s="213">
        <f t="shared" si="39"/>
        <v>3255</v>
      </c>
      <c r="AP95" s="213">
        <f t="shared" si="39"/>
        <v>1771</v>
      </c>
      <c r="AQ95" s="213">
        <f t="shared" si="39"/>
        <v>1484</v>
      </c>
      <c r="AR95" s="227">
        <f>B74-SUM(T75:T79,T88)</f>
        <v>833142</v>
      </c>
      <c r="AS95" s="227">
        <f t="shared" ref="AS95:AT95" si="40">C74-SUM(U75:U79,U88)</f>
        <v>411286</v>
      </c>
      <c r="AT95" s="227">
        <f t="shared" si="40"/>
        <v>421737</v>
      </c>
      <c r="AU95" s="6"/>
      <c r="AV95" s="6"/>
      <c r="AW95" s="6"/>
      <c r="AX95" s="6"/>
    </row>
    <row r="96" spans="1:112" x14ac:dyDescent="0.35">
      <c r="A96" t="s">
        <v>345</v>
      </c>
      <c r="B96" s="20">
        <f t="shared" ref="B96:B109" si="41">SUM(E96,H96,K96,N96,T96,W96,Z96,AC96,AF96,AR96)</f>
        <v>1454208</v>
      </c>
      <c r="C96" s="20">
        <f t="shared" si="34"/>
        <v>743653</v>
      </c>
      <c r="D96" s="20">
        <f t="shared" si="34"/>
        <v>710555</v>
      </c>
      <c r="E96" s="215">
        <f>E54-E75</f>
        <v>18970.547150811446</v>
      </c>
      <c r="F96" s="215">
        <f t="shared" si="35"/>
        <v>9724.2713374935774</v>
      </c>
      <c r="G96" s="215">
        <f t="shared" si="35"/>
        <v>9246.2758133178704</v>
      </c>
      <c r="H96" s="215">
        <f t="shared" si="35"/>
        <v>7107.0749987431773</v>
      </c>
      <c r="I96" s="215">
        <f t="shared" si="35"/>
        <v>3593.0355268313442</v>
      </c>
      <c r="J96" s="215">
        <f t="shared" si="35"/>
        <v>3514.0394719118326</v>
      </c>
      <c r="K96" s="215">
        <f t="shared" si="35"/>
        <v>41354.854855192905</v>
      </c>
      <c r="L96" s="215">
        <f t="shared" si="35"/>
        <v>21183.955883024526</v>
      </c>
      <c r="M96" s="215">
        <f t="shared" si="35"/>
        <v>20170.898972168379</v>
      </c>
      <c r="N96" s="215">
        <f t="shared" si="35"/>
        <v>33277.522995252475</v>
      </c>
      <c r="O96" s="215">
        <f t="shared" si="35"/>
        <v>17269.737252650553</v>
      </c>
      <c r="P96" s="215">
        <f t="shared" si="35"/>
        <v>16007.785742601918</v>
      </c>
      <c r="Q96" s="6">
        <f t="shared" si="36"/>
        <v>424671</v>
      </c>
      <c r="R96" s="6">
        <f t="shared" si="36"/>
        <v>218542</v>
      </c>
      <c r="S96" s="6">
        <f t="shared" si="36"/>
        <v>206129</v>
      </c>
      <c r="T96" s="216">
        <f>T54</f>
        <v>713247</v>
      </c>
      <c r="U96" s="216">
        <f t="shared" ref="U96:V96" si="42">U54</f>
        <v>364352</v>
      </c>
      <c r="V96" s="216">
        <f t="shared" si="42"/>
        <v>348895</v>
      </c>
      <c r="W96" s="215">
        <f>W54-W75</f>
        <v>78234</v>
      </c>
      <c r="X96" s="215">
        <f>X54-X75</f>
        <v>39685</v>
      </c>
      <c r="Y96" s="215">
        <f>Y54-Y75</f>
        <v>38549</v>
      </c>
      <c r="Z96" s="215">
        <f>Z54-Z75</f>
        <v>63388</v>
      </c>
      <c r="AA96" s="215">
        <f t="shared" si="38"/>
        <v>32390</v>
      </c>
      <c r="AB96" s="215">
        <f t="shared" si="38"/>
        <v>30998</v>
      </c>
      <c r="AC96" s="215">
        <f t="shared" si="38"/>
        <v>252309</v>
      </c>
      <c r="AD96" s="215">
        <f t="shared" si="38"/>
        <v>129245</v>
      </c>
      <c r="AE96" s="215">
        <f t="shared" si="38"/>
        <v>123064</v>
      </c>
      <c r="AF96" s="215">
        <f t="shared" si="38"/>
        <v>219297</v>
      </c>
      <c r="AG96" s="215">
        <f t="shared" si="38"/>
        <v>112228</v>
      </c>
      <c r="AH96" s="215">
        <f>AH54-AH75</f>
        <v>107069</v>
      </c>
      <c r="AI96" s="215">
        <f t="shared" ref="AI96:AQ96" si="43">AI54-AI75</f>
        <v>1974</v>
      </c>
      <c r="AJ96" s="215">
        <f t="shared" si="43"/>
        <v>1016</v>
      </c>
      <c r="AK96" s="215">
        <f t="shared" si="43"/>
        <v>958</v>
      </c>
      <c r="AL96" s="215">
        <f t="shared" si="43"/>
        <v>1902</v>
      </c>
      <c r="AM96" s="215">
        <f t="shared" si="43"/>
        <v>937</v>
      </c>
      <c r="AN96" s="215">
        <f t="shared" si="43"/>
        <v>965</v>
      </c>
      <c r="AO96" s="215">
        <f t="shared" si="43"/>
        <v>979</v>
      </c>
      <c r="AP96" s="215">
        <f t="shared" si="43"/>
        <v>495</v>
      </c>
      <c r="AQ96" s="215">
        <f t="shared" si="43"/>
        <v>484</v>
      </c>
      <c r="AR96" s="216">
        <f>B75-T75</f>
        <v>27023</v>
      </c>
      <c r="AS96" s="216">
        <f t="shared" ref="AS96:AT100" si="44">C75-U75</f>
        <v>13982</v>
      </c>
      <c r="AT96" s="216">
        <f t="shared" si="44"/>
        <v>13041</v>
      </c>
      <c r="AU96" s="6"/>
      <c r="AV96" s="6"/>
      <c r="AW96" s="6"/>
      <c r="AX96" s="6"/>
    </row>
    <row r="97" spans="1:50" x14ac:dyDescent="0.35">
      <c r="A97" t="s">
        <v>346</v>
      </c>
      <c r="B97" s="20">
        <f t="shared" si="41"/>
        <v>1652548</v>
      </c>
      <c r="C97" s="20">
        <f t="shared" si="34"/>
        <v>847366</v>
      </c>
      <c r="D97" s="20">
        <f t="shared" si="34"/>
        <v>805182</v>
      </c>
      <c r="E97" s="215">
        <f t="shared" ref="E97:T109" si="45">E55-E76</f>
        <v>22667.464434216741</v>
      </c>
      <c r="F97" s="215">
        <f t="shared" si="45"/>
        <v>11611.321724767698</v>
      </c>
      <c r="G97" s="215">
        <f t="shared" si="45"/>
        <v>11056.142709449043</v>
      </c>
      <c r="H97" s="215">
        <f t="shared" si="45"/>
        <v>8262.6981380217876</v>
      </c>
      <c r="I97" s="215">
        <f t="shared" si="45"/>
        <v>4318.7486350520403</v>
      </c>
      <c r="J97" s="215">
        <f t="shared" si="45"/>
        <v>3943.9495029697478</v>
      </c>
      <c r="K97" s="215">
        <f t="shared" si="45"/>
        <v>48757.449438305732</v>
      </c>
      <c r="L97" s="215">
        <f t="shared" si="45"/>
        <v>24842.520979347042</v>
      </c>
      <c r="M97" s="215">
        <f t="shared" si="45"/>
        <v>23914.92845895869</v>
      </c>
      <c r="N97" s="215">
        <f t="shared" si="45"/>
        <v>39645.387989455739</v>
      </c>
      <c r="O97" s="215">
        <f t="shared" si="45"/>
        <v>20030.408660833218</v>
      </c>
      <c r="P97" s="215">
        <f t="shared" si="35"/>
        <v>19614.979328622518</v>
      </c>
      <c r="Q97" s="6">
        <f t="shared" si="36"/>
        <v>471810</v>
      </c>
      <c r="R97" s="6">
        <f t="shared" si="36"/>
        <v>242069</v>
      </c>
      <c r="S97" s="6">
        <f t="shared" si="36"/>
        <v>229741</v>
      </c>
      <c r="T97" s="216">
        <f t="shared" si="36"/>
        <v>795655</v>
      </c>
      <c r="U97" s="216">
        <f t="shared" si="36"/>
        <v>407959</v>
      </c>
      <c r="V97" s="216">
        <f t="shared" si="36"/>
        <v>387696</v>
      </c>
      <c r="W97" s="215">
        <f t="shared" ref="W97:Z109" si="46">W55-W76</f>
        <v>75760</v>
      </c>
      <c r="X97" s="215">
        <f t="shared" si="46"/>
        <v>39216</v>
      </c>
      <c r="Y97" s="215">
        <f t="shared" si="46"/>
        <v>36544</v>
      </c>
      <c r="Z97" s="215">
        <f t="shared" si="46"/>
        <v>65740</v>
      </c>
      <c r="AA97" s="215">
        <f t="shared" si="38"/>
        <v>33692</v>
      </c>
      <c r="AB97" s="215">
        <f t="shared" si="38"/>
        <v>32048</v>
      </c>
      <c r="AC97" s="215">
        <f t="shared" si="38"/>
        <v>281642</v>
      </c>
      <c r="AD97" s="215">
        <f t="shared" si="38"/>
        <v>144671</v>
      </c>
      <c r="AE97" s="215">
        <f t="shared" si="38"/>
        <v>136971</v>
      </c>
      <c r="AF97" s="215">
        <f t="shared" si="38"/>
        <v>257962</v>
      </c>
      <c r="AG97" s="215">
        <f t="shared" si="38"/>
        <v>132207</v>
      </c>
      <c r="AH97" s="215">
        <f t="shared" si="38"/>
        <v>125755</v>
      </c>
      <c r="AI97" s="215">
        <f t="shared" ref="AI97:AQ97" si="47">AI55-AI76</f>
        <v>2081</v>
      </c>
      <c r="AJ97" s="215">
        <f t="shared" si="47"/>
        <v>1053</v>
      </c>
      <c r="AK97" s="215">
        <f t="shared" si="47"/>
        <v>1028</v>
      </c>
      <c r="AL97" s="215">
        <f t="shared" si="47"/>
        <v>1310</v>
      </c>
      <c r="AM97" s="215">
        <f t="shared" si="47"/>
        <v>695</v>
      </c>
      <c r="AN97" s="215">
        <f t="shared" si="47"/>
        <v>615</v>
      </c>
      <c r="AO97" s="215">
        <f t="shared" si="47"/>
        <v>197</v>
      </c>
      <c r="AP97" s="215">
        <f t="shared" si="47"/>
        <v>77</v>
      </c>
      <c r="AQ97" s="215">
        <f t="shared" si="47"/>
        <v>120</v>
      </c>
      <c r="AR97" s="216">
        <f t="shared" ref="AR97:AR100" si="48">B76-T76</f>
        <v>56456</v>
      </c>
      <c r="AS97" s="216">
        <f t="shared" si="44"/>
        <v>28818</v>
      </c>
      <c r="AT97" s="216">
        <f t="shared" si="44"/>
        <v>27638</v>
      </c>
      <c r="AU97" s="6"/>
      <c r="AV97" s="6"/>
      <c r="AW97" s="6"/>
      <c r="AX97" s="6"/>
    </row>
    <row r="98" spans="1:50" x14ac:dyDescent="0.35">
      <c r="A98" t="s">
        <v>347</v>
      </c>
      <c r="B98" s="20">
        <f t="shared" si="41"/>
        <v>1700967</v>
      </c>
      <c r="C98" s="20">
        <f t="shared" si="34"/>
        <v>876046</v>
      </c>
      <c r="D98" s="20">
        <f t="shared" si="34"/>
        <v>824921</v>
      </c>
      <c r="E98" s="215">
        <f t="shared" si="45"/>
        <v>24616.802736765272</v>
      </c>
      <c r="F98" s="215">
        <f t="shared" si="45"/>
        <v>12644.711413140878</v>
      </c>
      <c r="G98" s="215">
        <f t="shared" si="45"/>
        <v>11972.091323624392</v>
      </c>
      <c r="H98" s="215">
        <f t="shared" si="45"/>
        <v>8864.4005945251647</v>
      </c>
      <c r="I98" s="215">
        <f t="shared" si="45"/>
        <v>4516.800336713387</v>
      </c>
      <c r="J98" s="215">
        <f t="shared" si="45"/>
        <v>4347.6002578117777</v>
      </c>
      <c r="K98" s="215">
        <f t="shared" si="45"/>
        <v>50245.468193939851</v>
      </c>
      <c r="L98" s="215">
        <f t="shared" si="45"/>
        <v>25845.343527861362</v>
      </c>
      <c r="M98" s="215">
        <f t="shared" si="45"/>
        <v>24400.124666078485</v>
      </c>
      <c r="N98" s="215">
        <f t="shared" si="45"/>
        <v>41359.328474769711</v>
      </c>
      <c r="O98" s="215">
        <f t="shared" si="45"/>
        <v>20964.144722284371</v>
      </c>
      <c r="P98" s="215">
        <f t="shared" si="35"/>
        <v>20395.183752485344</v>
      </c>
      <c r="Q98" s="6">
        <f t="shared" si="36"/>
        <v>489509</v>
      </c>
      <c r="R98" s="6">
        <f t="shared" si="36"/>
        <v>250465</v>
      </c>
      <c r="S98" s="6">
        <f t="shared" si="36"/>
        <v>239044</v>
      </c>
      <c r="T98" s="216">
        <f t="shared" si="36"/>
        <v>824508</v>
      </c>
      <c r="U98" s="216">
        <f t="shared" si="36"/>
        <v>424480</v>
      </c>
      <c r="V98" s="216">
        <f t="shared" si="36"/>
        <v>400028</v>
      </c>
      <c r="W98" s="215">
        <f t="shared" si="46"/>
        <v>73115</v>
      </c>
      <c r="X98" s="215">
        <f t="shared" si="46"/>
        <v>37825</v>
      </c>
      <c r="Y98" s="215">
        <f t="shared" si="46"/>
        <v>35290</v>
      </c>
      <c r="Z98" s="215">
        <f t="shared" si="46"/>
        <v>63699</v>
      </c>
      <c r="AA98" s="215">
        <f t="shared" si="38"/>
        <v>33173</v>
      </c>
      <c r="AB98" s="215">
        <f t="shared" si="38"/>
        <v>30526</v>
      </c>
      <c r="AC98" s="215">
        <f t="shared" si="38"/>
        <v>280593</v>
      </c>
      <c r="AD98" s="215">
        <f t="shared" si="38"/>
        <v>144676</v>
      </c>
      <c r="AE98" s="215">
        <f t="shared" si="38"/>
        <v>135917</v>
      </c>
      <c r="AF98" s="215">
        <f t="shared" si="38"/>
        <v>267447</v>
      </c>
      <c r="AG98" s="215">
        <f t="shared" si="38"/>
        <v>138055</v>
      </c>
      <c r="AH98" s="215">
        <f t="shared" si="38"/>
        <v>129392</v>
      </c>
      <c r="AI98" s="215">
        <f t="shared" ref="AI98:AQ98" si="49">AI56-AI77</f>
        <v>2002</v>
      </c>
      <c r="AJ98" s="215">
        <f t="shared" si="49"/>
        <v>1098</v>
      </c>
      <c r="AK98" s="215">
        <f t="shared" si="49"/>
        <v>904</v>
      </c>
      <c r="AL98" s="215">
        <f t="shared" si="49"/>
        <v>865</v>
      </c>
      <c r="AM98" s="215">
        <f t="shared" si="49"/>
        <v>354</v>
      </c>
      <c r="AN98" s="215">
        <f t="shared" si="49"/>
        <v>511</v>
      </c>
      <c r="AO98" s="215">
        <f t="shared" si="49"/>
        <v>-138</v>
      </c>
      <c r="AP98" s="215">
        <f t="shared" si="49"/>
        <v>-146</v>
      </c>
      <c r="AQ98" s="215">
        <f t="shared" si="49"/>
        <v>8</v>
      </c>
      <c r="AR98" s="216">
        <f t="shared" si="48"/>
        <v>66519</v>
      </c>
      <c r="AS98" s="216">
        <f t="shared" si="44"/>
        <v>33866</v>
      </c>
      <c r="AT98" s="216">
        <f t="shared" si="44"/>
        <v>32653</v>
      </c>
      <c r="AU98" s="6"/>
    </row>
    <row r="99" spans="1:50" x14ac:dyDescent="0.35">
      <c r="A99" t="s">
        <v>348</v>
      </c>
      <c r="B99" s="20">
        <f t="shared" si="41"/>
        <v>1775014</v>
      </c>
      <c r="C99" s="20">
        <f t="shared" si="34"/>
        <v>917907</v>
      </c>
      <c r="D99" s="20">
        <f t="shared" si="34"/>
        <v>857107</v>
      </c>
      <c r="E99" s="215">
        <f t="shared" si="45"/>
        <v>26244.200051270695</v>
      </c>
      <c r="F99" s="215">
        <f t="shared" si="45"/>
        <v>13695.740419844062</v>
      </c>
      <c r="G99" s="215">
        <f t="shared" si="45"/>
        <v>12548.459631426635</v>
      </c>
      <c r="H99" s="215">
        <f t="shared" si="45"/>
        <v>9460.3982274768714</v>
      </c>
      <c r="I99" s="215">
        <f t="shared" si="45"/>
        <v>4756.129856468915</v>
      </c>
      <c r="J99" s="215">
        <f t="shared" si="45"/>
        <v>4704.2683710079564</v>
      </c>
      <c r="K99" s="215">
        <f t="shared" si="45"/>
        <v>50364.90234045354</v>
      </c>
      <c r="L99" s="215">
        <f t="shared" si="45"/>
        <v>26147.431875022306</v>
      </c>
      <c r="M99" s="215">
        <f t="shared" si="45"/>
        <v>24217.470465431234</v>
      </c>
      <c r="N99" s="215">
        <f t="shared" si="45"/>
        <v>41517.499380798894</v>
      </c>
      <c r="O99" s="215">
        <f t="shared" si="45"/>
        <v>21377.697848664717</v>
      </c>
      <c r="P99" s="215">
        <f t="shared" si="35"/>
        <v>20139.801532134177</v>
      </c>
      <c r="Q99" s="6">
        <f t="shared" si="36"/>
        <v>462354</v>
      </c>
      <c r="R99" s="6">
        <f t="shared" si="36"/>
        <v>235939</v>
      </c>
      <c r="S99" s="6">
        <f t="shared" si="36"/>
        <v>226415</v>
      </c>
      <c r="T99" s="216">
        <f t="shared" si="36"/>
        <v>890595</v>
      </c>
      <c r="U99" s="216">
        <f t="shared" si="36"/>
        <v>461810</v>
      </c>
      <c r="V99" s="216">
        <f t="shared" si="36"/>
        <v>428785</v>
      </c>
      <c r="W99" s="215">
        <f t="shared" si="46"/>
        <v>72350</v>
      </c>
      <c r="X99" s="215">
        <f t="shared" si="46"/>
        <v>37637</v>
      </c>
      <c r="Y99" s="215">
        <f t="shared" si="46"/>
        <v>34713</v>
      </c>
      <c r="Z99" s="215">
        <f t="shared" si="46"/>
        <v>58614</v>
      </c>
      <c r="AA99" s="215">
        <f t="shared" si="38"/>
        <v>30584</v>
      </c>
      <c r="AB99" s="215">
        <f t="shared" si="38"/>
        <v>28030</v>
      </c>
      <c r="AC99" s="215">
        <f t="shared" si="38"/>
        <v>268856</v>
      </c>
      <c r="AD99" s="215">
        <f t="shared" si="38"/>
        <v>138982</v>
      </c>
      <c r="AE99" s="215">
        <f t="shared" si="38"/>
        <v>129874</v>
      </c>
      <c r="AF99" s="215">
        <f t="shared" si="38"/>
        <v>291238</v>
      </c>
      <c r="AG99" s="215">
        <f t="shared" si="38"/>
        <v>149605</v>
      </c>
      <c r="AH99" s="215">
        <f t="shared" si="38"/>
        <v>141633</v>
      </c>
      <c r="AI99" s="215">
        <f t="shared" ref="AI99:AQ99" si="50">AI57-AI78</f>
        <v>1811</v>
      </c>
      <c r="AJ99" s="215">
        <f t="shared" si="50"/>
        <v>960</v>
      </c>
      <c r="AK99" s="215">
        <f t="shared" si="50"/>
        <v>851</v>
      </c>
      <c r="AL99" s="215">
        <f t="shared" si="50"/>
        <v>682</v>
      </c>
      <c r="AM99" s="215">
        <f t="shared" si="50"/>
        <v>351</v>
      </c>
      <c r="AN99" s="215">
        <f t="shared" si="50"/>
        <v>331</v>
      </c>
      <c r="AO99" s="215">
        <f t="shared" si="50"/>
        <v>-307</v>
      </c>
      <c r="AP99" s="215">
        <f t="shared" si="50"/>
        <v>-243</v>
      </c>
      <c r="AQ99" s="215">
        <f t="shared" si="50"/>
        <v>-64</v>
      </c>
      <c r="AR99" s="216">
        <f t="shared" si="48"/>
        <v>65774</v>
      </c>
      <c r="AS99" s="216">
        <f t="shared" si="44"/>
        <v>33312</v>
      </c>
      <c r="AT99" s="216">
        <f t="shared" si="44"/>
        <v>32462</v>
      </c>
      <c r="AU99" s="6"/>
    </row>
    <row r="100" spans="1:50" x14ac:dyDescent="0.35">
      <c r="A100" t="s">
        <v>349</v>
      </c>
      <c r="B100" s="20">
        <f t="shared" si="41"/>
        <v>2114649</v>
      </c>
      <c r="C100" s="20">
        <f t="shared" si="34"/>
        <v>1106854</v>
      </c>
      <c r="D100" s="20">
        <f t="shared" si="34"/>
        <v>1007795</v>
      </c>
      <c r="E100" s="215">
        <f t="shared" si="45"/>
        <v>28642.569684589282</v>
      </c>
      <c r="F100" s="215">
        <f t="shared" si="45"/>
        <v>15058.639972261633</v>
      </c>
      <c r="G100" s="215">
        <f t="shared" si="45"/>
        <v>13583.929712327648</v>
      </c>
      <c r="H100" s="215">
        <f t="shared" si="45"/>
        <v>13627.128299543669</v>
      </c>
      <c r="I100" s="215">
        <f t="shared" si="45"/>
        <v>7030.1294619608661</v>
      </c>
      <c r="J100" s="215">
        <f t="shared" si="45"/>
        <v>6596.9988375828016</v>
      </c>
      <c r="K100" s="215">
        <f t="shared" si="45"/>
        <v>65373.522720094617</v>
      </c>
      <c r="L100" s="215">
        <f t="shared" si="45"/>
        <v>34701.337566107919</v>
      </c>
      <c r="M100" s="215">
        <f t="shared" si="45"/>
        <v>30672.185153986698</v>
      </c>
      <c r="N100" s="215">
        <f t="shared" si="45"/>
        <v>46437.77929577243</v>
      </c>
      <c r="O100" s="215">
        <f t="shared" si="45"/>
        <v>24208.892999669581</v>
      </c>
      <c r="P100" s="215">
        <f t="shared" si="35"/>
        <v>22228.88629610285</v>
      </c>
      <c r="Q100" s="6">
        <f t="shared" si="36"/>
        <v>505283</v>
      </c>
      <c r="R100" s="6">
        <f t="shared" si="36"/>
        <v>261280</v>
      </c>
      <c r="S100" s="6">
        <f t="shared" si="36"/>
        <v>244003</v>
      </c>
      <c r="T100" s="216">
        <f t="shared" si="36"/>
        <v>1104133</v>
      </c>
      <c r="U100" s="216">
        <f t="shared" si="36"/>
        <v>582992</v>
      </c>
      <c r="V100" s="216">
        <f t="shared" si="36"/>
        <v>521141</v>
      </c>
      <c r="W100" s="215">
        <f t="shared" si="46"/>
        <v>94656</v>
      </c>
      <c r="X100" s="215">
        <f t="shared" si="46"/>
        <v>51352</v>
      </c>
      <c r="Y100" s="215">
        <f t="shared" si="46"/>
        <v>43304</v>
      </c>
      <c r="Z100" s="215">
        <f t="shared" si="46"/>
        <v>60222</v>
      </c>
      <c r="AA100" s="215">
        <f t="shared" si="38"/>
        <v>31929</v>
      </c>
      <c r="AB100" s="215">
        <f t="shared" si="38"/>
        <v>28293</v>
      </c>
      <c r="AC100" s="215">
        <f t="shared" si="38"/>
        <v>280476</v>
      </c>
      <c r="AD100" s="215">
        <f t="shared" si="38"/>
        <v>144233</v>
      </c>
      <c r="AE100" s="215">
        <f t="shared" si="38"/>
        <v>136243</v>
      </c>
      <c r="AF100" s="215">
        <f t="shared" si="38"/>
        <v>360025</v>
      </c>
      <c r="AG100" s="215">
        <f t="shared" si="38"/>
        <v>184235</v>
      </c>
      <c r="AH100" s="215">
        <f t="shared" si="38"/>
        <v>175790</v>
      </c>
      <c r="AI100" s="215">
        <f t="shared" ref="AI100:AQ100" si="51">AI58-AI79</f>
        <v>2087</v>
      </c>
      <c r="AJ100" s="215">
        <f t="shared" si="51"/>
        <v>1025</v>
      </c>
      <c r="AK100" s="215">
        <f t="shared" si="51"/>
        <v>1062</v>
      </c>
      <c r="AL100" s="215">
        <f t="shared" si="51"/>
        <v>893</v>
      </c>
      <c r="AM100" s="215">
        <f t="shared" si="51"/>
        <v>458</v>
      </c>
      <c r="AN100" s="215">
        <f t="shared" si="51"/>
        <v>435</v>
      </c>
      <c r="AO100" s="215">
        <f t="shared" si="51"/>
        <v>-137</v>
      </c>
      <c r="AP100" s="215">
        <f t="shared" si="51"/>
        <v>-95</v>
      </c>
      <c r="AQ100" s="215">
        <f t="shared" si="51"/>
        <v>-42</v>
      </c>
      <c r="AR100" s="216">
        <f t="shared" si="48"/>
        <v>61056</v>
      </c>
      <c r="AS100" s="216">
        <f t="shared" si="44"/>
        <v>31114</v>
      </c>
      <c r="AT100" s="216">
        <f t="shared" si="44"/>
        <v>29942</v>
      </c>
      <c r="AU100" s="6"/>
    </row>
    <row r="101" spans="1:50" x14ac:dyDescent="0.35">
      <c r="A101" t="s">
        <v>350</v>
      </c>
      <c r="B101" s="20">
        <f t="shared" si="41"/>
        <v>2332437</v>
      </c>
      <c r="C101" s="20">
        <f t="shared" si="34"/>
        <v>1215707</v>
      </c>
      <c r="D101" s="20">
        <f t="shared" si="34"/>
        <v>1116730</v>
      </c>
      <c r="E101" s="215">
        <f t="shared" si="45"/>
        <v>27755.895558215456</v>
      </c>
      <c r="F101" s="215">
        <f t="shared" si="45"/>
        <v>14546.478360964888</v>
      </c>
      <c r="G101" s="215">
        <f t="shared" si="45"/>
        <v>13209.41719725057</v>
      </c>
      <c r="H101" s="215">
        <f t="shared" si="45"/>
        <v>12457.455057742854</v>
      </c>
      <c r="I101" s="215">
        <f t="shared" si="45"/>
        <v>6675.52804173189</v>
      </c>
      <c r="J101" s="215">
        <f t="shared" si="45"/>
        <v>5781.9270160109636</v>
      </c>
      <c r="K101" s="215">
        <f t="shared" si="45"/>
        <v>72788.950904854864</v>
      </c>
      <c r="L101" s="215">
        <f t="shared" si="45"/>
        <v>38401.398054016136</v>
      </c>
      <c r="M101" s="215">
        <f t="shared" si="45"/>
        <v>34387.552850838736</v>
      </c>
      <c r="N101" s="215">
        <f t="shared" si="45"/>
        <v>47700.698479186824</v>
      </c>
      <c r="O101" s="215">
        <f t="shared" si="45"/>
        <v>24927.595543287087</v>
      </c>
      <c r="P101" s="215">
        <f t="shared" si="35"/>
        <v>22773.102935899733</v>
      </c>
      <c r="Q101" s="215">
        <f t="shared" si="35"/>
        <v>571164</v>
      </c>
      <c r="R101" s="215">
        <f t="shared" si="35"/>
        <v>298084</v>
      </c>
      <c r="S101" s="215">
        <f t="shared" si="35"/>
        <v>273080</v>
      </c>
      <c r="T101" s="215">
        <f t="shared" si="35"/>
        <v>1199086</v>
      </c>
      <c r="U101" s="215">
        <f t="shared" si="35"/>
        <v>629790</v>
      </c>
      <c r="V101" s="215">
        <f t="shared" ref="V101:V108" si="52">V59-V80</f>
        <v>569296</v>
      </c>
      <c r="W101" s="215">
        <f t="shared" si="46"/>
        <v>94599</v>
      </c>
      <c r="X101" s="215">
        <f t="shared" si="46"/>
        <v>51188</v>
      </c>
      <c r="Y101" s="215">
        <f t="shared" si="46"/>
        <v>43411</v>
      </c>
      <c r="Z101" s="215">
        <f t="shared" si="46"/>
        <v>62535</v>
      </c>
      <c r="AA101" s="215">
        <f t="shared" si="38"/>
        <v>32902</v>
      </c>
      <c r="AB101" s="215">
        <f t="shared" si="38"/>
        <v>29633</v>
      </c>
      <c r="AC101" s="215">
        <f t="shared" si="38"/>
        <v>313388</v>
      </c>
      <c r="AD101" s="215">
        <f t="shared" si="38"/>
        <v>160468</v>
      </c>
      <c r="AE101" s="215">
        <f t="shared" si="38"/>
        <v>152920</v>
      </c>
      <c r="AF101" s="215">
        <f t="shared" si="38"/>
        <v>420443</v>
      </c>
      <c r="AG101" s="215">
        <f t="shared" si="38"/>
        <v>215420</v>
      </c>
      <c r="AH101" s="215">
        <f t="shared" si="38"/>
        <v>205023</v>
      </c>
      <c r="AI101" s="215">
        <f t="shared" ref="AI101:AQ101" si="53">AI59-AI80</f>
        <v>2893</v>
      </c>
      <c r="AJ101" s="215">
        <f t="shared" si="53"/>
        <v>1428</v>
      </c>
      <c r="AK101" s="215">
        <f t="shared" si="53"/>
        <v>1465</v>
      </c>
      <c r="AL101" s="215">
        <f t="shared" si="53"/>
        <v>1126</v>
      </c>
      <c r="AM101" s="215">
        <f t="shared" si="53"/>
        <v>663</v>
      </c>
      <c r="AN101" s="215">
        <f t="shared" si="53"/>
        <v>463</v>
      </c>
      <c r="AO101" s="215">
        <f t="shared" si="53"/>
        <v>134</v>
      </c>
      <c r="AP101" s="215">
        <f t="shared" si="53"/>
        <v>98</v>
      </c>
      <c r="AQ101" s="215">
        <f t="shared" si="53"/>
        <v>36</v>
      </c>
      <c r="AR101" s="6">
        <f t="shared" ref="AR101:AT108" si="54">B80</f>
        <v>81683</v>
      </c>
      <c r="AS101" s="6">
        <f t="shared" si="54"/>
        <v>41388</v>
      </c>
      <c r="AT101" s="6">
        <f t="shared" si="54"/>
        <v>40295</v>
      </c>
      <c r="AU101" s="6"/>
    </row>
    <row r="102" spans="1:50" x14ac:dyDescent="0.35">
      <c r="A102" t="s">
        <v>351</v>
      </c>
      <c r="B102" s="20">
        <f t="shared" si="41"/>
        <v>2361728</v>
      </c>
      <c r="C102" s="20">
        <f t="shared" si="34"/>
        <v>1206999</v>
      </c>
      <c r="D102" s="20">
        <f t="shared" si="34"/>
        <v>1154729</v>
      </c>
      <c r="E102" s="215">
        <f t="shared" si="45"/>
        <v>29345.442881336356</v>
      </c>
      <c r="F102" s="215">
        <f t="shared" si="45"/>
        <v>14847.283267140665</v>
      </c>
      <c r="G102" s="215">
        <f t="shared" si="45"/>
        <v>14498.159614195689</v>
      </c>
      <c r="H102" s="215">
        <f t="shared" si="45"/>
        <v>10473.922303021325</v>
      </c>
      <c r="I102" s="215">
        <f t="shared" si="45"/>
        <v>5214.5931566668978</v>
      </c>
      <c r="J102" s="215">
        <f t="shared" si="45"/>
        <v>5259.3291463544274</v>
      </c>
      <c r="K102" s="215">
        <f t="shared" si="45"/>
        <v>70484.889224595972</v>
      </c>
      <c r="L102" s="215">
        <f t="shared" si="45"/>
        <v>35582.42710561955</v>
      </c>
      <c r="M102" s="215">
        <f t="shared" si="45"/>
        <v>34902.462118976415</v>
      </c>
      <c r="N102" s="215">
        <f t="shared" si="45"/>
        <v>48812.745591046354</v>
      </c>
      <c r="O102" s="215">
        <f t="shared" si="45"/>
        <v>24369.696470572886</v>
      </c>
      <c r="P102" s="215">
        <f t="shared" si="45"/>
        <v>24443.049120473472</v>
      </c>
      <c r="Q102" s="215">
        <f t="shared" si="45"/>
        <v>610048</v>
      </c>
      <c r="R102" s="215">
        <f t="shared" si="45"/>
        <v>315762</v>
      </c>
      <c r="S102" s="215">
        <f t="shared" si="45"/>
        <v>294286</v>
      </c>
      <c r="T102" s="215">
        <f t="shared" si="45"/>
        <v>1167956</v>
      </c>
      <c r="U102" s="215">
        <f t="shared" si="35"/>
        <v>600575</v>
      </c>
      <c r="V102" s="215">
        <f t="shared" si="52"/>
        <v>567381</v>
      </c>
      <c r="W102" s="215">
        <f t="shared" si="46"/>
        <v>89240</v>
      </c>
      <c r="X102" s="215">
        <f t="shared" si="46"/>
        <v>46603</v>
      </c>
      <c r="Y102" s="215">
        <f t="shared" si="46"/>
        <v>42637</v>
      </c>
      <c r="Z102" s="215">
        <f t="shared" si="46"/>
        <v>69467</v>
      </c>
      <c r="AA102" s="215">
        <f t="shared" si="38"/>
        <v>35482</v>
      </c>
      <c r="AB102" s="215">
        <f t="shared" si="38"/>
        <v>33985</v>
      </c>
      <c r="AC102" s="215">
        <f t="shared" si="38"/>
        <v>356821</v>
      </c>
      <c r="AD102" s="215">
        <f t="shared" si="38"/>
        <v>179725</v>
      </c>
      <c r="AE102" s="215">
        <f t="shared" si="38"/>
        <v>177096</v>
      </c>
      <c r="AF102" s="215">
        <f t="shared" si="38"/>
        <v>439158</v>
      </c>
      <c r="AG102" s="215">
        <f t="shared" si="38"/>
        <v>224242</v>
      </c>
      <c r="AH102" s="215">
        <f t="shared" si="38"/>
        <v>214916</v>
      </c>
      <c r="AI102" s="215">
        <f t="shared" ref="AI102:AQ102" si="55">AI60-AI81</f>
        <v>3371</v>
      </c>
      <c r="AJ102" s="215">
        <f t="shared" si="55"/>
        <v>1631</v>
      </c>
      <c r="AK102" s="215">
        <f t="shared" si="55"/>
        <v>1740</v>
      </c>
      <c r="AL102" s="215">
        <f t="shared" si="55"/>
        <v>1181</v>
      </c>
      <c r="AM102" s="215">
        <f t="shared" si="55"/>
        <v>643</v>
      </c>
      <c r="AN102" s="215">
        <f t="shared" si="55"/>
        <v>538</v>
      </c>
      <c r="AO102" s="215">
        <f t="shared" si="55"/>
        <v>330</v>
      </c>
      <c r="AP102" s="215">
        <f t="shared" si="55"/>
        <v>163</v>
      </c>
      <c r="AQ102" s="215">
        <f t="shared" si="55"/>
        <v>167</v>
      </c>
      <c r="AR102" s="6">
        <f t="shared" si="54"/>
        <v>79969</v>
      </c>
      <c r="AS102" s="6">
        <f t="shared" si="54"/>
        <v>40358</v>
      </c>
      <c r="AT102" s="6">
        <f t="shared" si="54"/>
        <v>39611</v>
      </c>
      <c r="AU102" s="6"/>
    </row>
    <row r="103" spans="1:50" x14ac:dyDescent="0.35">
      <c r="A103" t="s">
        <v>352</v>
      </c>
      <c r="B103" s="20">
        <f t="shared" si="41"/>
        <v>2229366</v>
      </c>
      <c r="C103" s="20">
        <f t="shared" si="34"/>
        <v>1126454</v>
      </c>
      <c r="D103" s="20">
        <f t="shared" si="34"/>
        <v>1102912</v>
      </c>
      <c r="E103" s="215">
        <f t="shared" si="45"/>
        <v>30717.823291095134</v>
      </c>
      <c r="F103" s="215">
        <f t="shared" si="45"/>
        <v>15237.040437075008</v>
      </c>
      <c r="G103" s="215">
        <f t="shared" si="45"/>
        <v>15480.782854020124</v>
      </c>
      <c r="H103" s="215">
        <f t="shared" si="45"/>
        <v>10190.540292588354</v>
      </c>
      <c r="I103" s="215">
        <f t="shared" si="45"/>
        <v>4861.0690811224449</v>
      </c>
      <c r="J103" s="215">
        <f t="shared" si="45"/>
        <v>5329.4712114659087</v>
      </c>
      <c r="K103" s="215">
        <f t="shared" si="45"/>
        <v>65469.789711091929</v>
      </c>
      <c r="L103" s="215">
        <f t="shared" si="45"/>
        <v>32718.440221477125</v>
      </c>
      <c r="M103" s="215">
        <f t="shared" si="45"/>
        <v>32751.349489614804</v>
      </c>
      <c r="N103" s="215">
        <f t="shared" si="45"/>
        <v>50076.846705224583</v>
      </c>
      <c r="O103" s="215">
        <f t="shared" si="45"/>
        <v>24751.450260325422</v>
      </c>
      <c r="P103" s="215">
        <f t="shared" si="45"/>
        <v>25325.396444899161</v>
      </c>
      <c r="Q103" s="215">
        <f t="shared" si="45"/>
        <v>574581</v>
      </c>
      <c r="R103" s="215">
        <f t="shared" si="45"/>
        <v>294439</v>
      </c>
      <c r="S103" s="215">
        <f t="shared" si="45"/>
        <v>280142</v>
      </c>
      <c r="T103" s="215">
        <f t="shared" si="45"/>
        <v>1064004</v>
      </c>
      <c r="U103" s="215">
        <f t="shared" si="35"/>
        <v>537689</v>
      </c>
      <c r="V103" s="215">
        <f t="shared" si="52"/>
        <v>526315</v>
      </c>
      <c r="W103" s="215">
        <f t="shared" si="46"/>
        <v>88735</v>
      </c>
      <c r="X103" s="215">
        <f t="shared" si="46"/>
        <v>45319</v>
      </c>
      <c r="Y103" s="215">
        <f t="shared" si="46"/>
        <v>43416</v>
      </c>
      <c r="Z103" s="215">
        <f t="shared" si="46"/>
        <v>76203</v>
      </c>
      <c r="AA103" s="215">
        <f t="shared" si="38"/>
        <v>38693</v>
      </c>
      <c r="AB103" s="215">
        <f t="shared" si="38"/>
        <v>37510</v>
      </c>
      <c r="AC103" s="215">
        <f t="shared" si="38"/>
        <v>369874</v>
      </c>
      <c r="AD103" s="215">
        <f t="shared" si="38"/>
        <v>187274</v>
      </c>
      <c r="AE103" s="215">
        <f t="shared" si="38"/>
        <v>182600</v>
      </c>
      <c r="AF103" s="215">
        <f t="shared" si="38"/>
        <v>406787</v>
      </c>
      <c r="AG103" s="215">
        <f t="shared" si="38"/>
        <v>206096</v>
      </c>
      <c r="AH103" s="215">
        <f t="shared" si="38"/>
        <v>200691</v>
      </c>
      <c r="AI103" s="215">
        <f t="shared" ref="AI103:AQ103" si="56">AI61-AI82</f>
        <v>3399</v>
      </c>
      <c r="AJ103" s="215">
        <f t="shared" si="56"/>
        <v>1617</v>
      </c>
      <c r="AK103" s="215">
        <f t="shared" si="56"/>
        <v>1782</v>
      </c>
      <c r="AL103" s="215">
        <f t="shared" si="56"/>
        <v>1132</v>
      </c>
      <c r="AM103" s="215">
        <f t="shared" si="56"/>
        <v>596</v>
      </c>
      <c r="AN103" s="215">
        <f t="shared" si="56"/>
        <v>536</v>
      </c>
      <c r="AO103" s="215">
        <f t="shared" si="56"/>
        <v>365</v>
      </c>
      <c r="AP103" s="215">
        <f t="shared" si="56"/>
        <v>252</v>
      </c>
      <c r="AQ103" s="215">
        <f t="shared" si="56"/>
        <v>113</v>
      </c>
      <c r="AR103" s="6">
        <f t="shared" si="54"/>
        <v>67308</v>
      </c>
      <c r="AS103" s="6">
        <f t="shared" si="54"/>
        <v>33815</v>
      </c>
      <c r="AT103" s="6">
        <f t="shared" si="54"/>
        <v>33493</v>
      </c>
      <c r="AU103" s="6"/>
    </row>
    <row r="104" spans="1:50" x14ac:dyDescent="0.35">
      <c r="A104" t="s">
        <v>353</v>
      </c>
      <c r="B104" s="20">
        <f t="shared" si="41"/>
        <v>2066536</v>
      </c>
      <c r="C104" s="20">
        <f t="shared" si="34"/>
        <v>1033741</v>
      </c>
      <c r="D104" s="20">
        <f t="shared" si="34"/>
        <v>1032795</v>
      </c>
      <c r="E104" s="215">
        <f t="shared" si="45"/>
        <v>31616.916611820583</v>
      </c>
      <c r="F104" s="215">
        <f t="shared" si="45"/>
        <v>15563.619917207037</v>
      </c>
      <c r="G104" s="215">
        <f t="shared" si="45"/>
        <v>16053.296694613546</v>
      </c>
      <c r="H104" s="215">
        <f t="shared" si="45"/>
        <v>10145.412824274679</v>
      </c>
      <c r="I104" s="215">
        <f t="shared" si="45"/>
        <v>4831.8078323663149</v>
      </c>
      <c r="J104" s="215">
        <f t="shared" si="45"/>
        <v>5313.6049919083634</v>
      </c>
      <c r="K104" s="215">
        <f t="shared" si="45"/>
        <v>62787.391770285794</v>
      </c>
      <c r="L104" s="215">
        <f t="shared" si="45"/>
        <v>30824.135397234684</v>
      </c>
      <c r="M104" s="215">
        <f t="shared" si="45"/>
        <v>31963.25637305111</v>
      </c>
      <c r="N104" s="215">
        <f t="shared" si="45"/>
        <v>50679.278793618949</v>
      </c>
      <c r="O104" s="215">
        <f t="shared" si="45"/>
        <v>25240.436853191964</v>
      </c>
      <c r="P104" s="215">
        <f t="shared" si="45"/>
        <v>25438.841940426981</v>
      </c>
      <c r="Q104" s="215">
        <f t="shared" si="45"/>
        <v>603569</v>
      </c>
      <c r="R104" s="215">
        <f t="shared" si="45"/>
        <v>308871</v>
      </c>
      <c r="S104" s="215">
        <f t="shared" si="45"/>
        <v>294698</v>
      </c>
      <c r="T104" s="215">
        <f t="shared" si="45"/>
        <v>975472</v>
      </c>
      <c r="U104" s="215">
        <f t="shared" si="35"/>
        <v>484429</v>
      </c>
      <c r="V104" s="215">
        <f t="shared" si="52"/>
        <v>491043</v>
      </c>
      <c r="W104" s="215">
        <f t="shared" si="46"/>
        <v>85020</v>
      </c>
      <c r="X104" s="215">
        <f t="shared" si="46"/>
        <v>43242</v>
      </c>
      <c r="Y104" s="215">
        <f t="shared" si="46"/>
        <v>41778</v>
      </c>
      <c r="Z104" s="215">
        <f t="shared" si="46"/>
        <v>73211</v>
      </c>
      <c r="AA104" s="215">
        <f t="shared" si="38"/>
        <v>37426</v>
      </c>
      <c r="AB104" s="215">
        <f t="shared" si="38"/>
        <v>35785</v>
      </c>
      <c r="AC104" s="215">
        <f t="shared" si="38"/>
        <v>347094</v>
      </c>
      <c r="AD104" s="215">
        <f t="shared" si="38"/>
        <v>176715</v>
      </c>
      <c r="AE104" s="215">
        <f t="shared" si="38"/>
        <v>170379</v>
      </c>
      <c r="AF104" s="215">
        <f t="shared" si="38"/>
        <v>371957</v>
      </c>
      <c r="AG104" s="215">
        <f t="shared" si="38"/>
        <v>186439</v>
      </c>
      <c r="AH104" s="215">
        <f t="shared" si="38"/>
        <v>185518</v>
      </c>
      <c r="AI104" s="215">
        <f t="shared" ref="AI104:AQ104" si="57">AI62-AI83</f>
        <v>2925</v>
      </c>
      <c r="AJ104" s="215">
        <f t="shared" si="57"/>
        <v>1463</v>
      </c>
      <c r="AK104" s="215">
        <f t="shared" si="57"/>
        <v>1462</v>
      </c>
      <c r="AL104" s="215">
        <f t="shared" si="57"/>
        <v>1347</v>
      </c>
      <c r="AM104" s="215">
        <f t="shared" si="57"/>
        <v>694</v>
      </c>
      <c r="AN104" s="215">
        <f t="shared" si="57"/>
        <v>653</v>
      </c>
      <c r="AO104" s="215">
        <f t="shared" si="57"/>
        <v>385</v>
      </c>
      <c r="AP104" s="215">
        <f t="shared" si="57"/>
        <v>216</v>
      </c>
      <c r="AQ104" s="215">
        <f t="shared" si="57"/>
        <v>169</v>
      </c>
      <c r="AR104" s="6">
        <f t="shared" si="54"/>
        <v>58553</v>
      </c>
      <c r="AS104" s="6">
        <f t="shared" si="54"/>
        <v>29030</v>
      </c>
      <c r="AT104" s="6">
        <f t="shared" si="54"/>
        <v>29523</v>
      </c>
      <c r="AU104" s="6"/>
    </row>
    <row r="105" spans="1:50" x14ac:dyDescent="0.35">
      <c r="A105" t="s">
        <v>354</v>
      </c>
      <c r="B105" s="20">
        <f t="shared" si="41"/>
        <v>1895680</v>
      </c>
      <c r="C105" s="20">
        <f t="shared" si="34"/>
        <v>937026</v>
      </c>
      <c r="D105" s="20">
        <f t="shared" si="34"/>
        <v>958654</v>
      </c>
      <c r="E105" s="215">
        <f t="shared" si="45"/>
        <v>33261.194749205322</v>
      </c>
      <c r="F105" s="215">
        <f t="shared" si="45"/>
        <v>16354.060991404867</v>
      </c>
      <c r="G105" s="215">
        <f t="shared" si="45"/>
        <v>16907.133757800457</v>
      </c>
      <c r="H105" s="215">
        <f t="shared" si="45"/>
        <v>9846.1503919944025</v>
      </c>
      <c r="I105" s="215">
        <f t="shared" si="45"/>
        <v>4804.2087791856329</v>
      </c>
      <c r="J105" s="215">
        <f t="shared" si="45"/>
        <v>5041.9416128087705</v>
      </c>
      <c r="K105" s="215">
        <f t="shared" si="45"/>
        <v>59536.804019300194</v>
      </c>
      <c r="L105" s="215">
        <f t="shared" si="45"/>
        <v>29270.761738629208</v>
      </c>
      <c r="M105" s="215">
        <f t="shared" si="45"/>
        <v>30266.042280670987</v>
      </c>
      <c r="N105" s="215">
        <f t="shared" si="45"/>
        <v>50688.850839500083</v>
      </c>
      <c r="O105" s="215">
        <f t="shared" si="45"/>
        <v>24864.968490780295</v>
      </c>
      <c r="P105" s="215">
        <f t="shared" si="45"/>
        <v>25823.882348719788</v>
      </c>
      <c r="Q105" s="215">
        <f t="shared" si="45"/>
        <v>557134</v>
      </c>
      <c r="R105" s="215">
        <f t="shared" si="45"/>
        <v>284231</v>
      </c>
      <c r="S105" s="215">
        <f t="shared" si="45"/>
        <v>272903</v>
      </c>
      <c r="T105" s="215">
        <f t="shared" si="45"/>
        <v>920986</v>
      </c>
      <c r="U105" s="215">
        <f t="shared" si="35"/>
        <v>449298</v>
      </c>
      <c r="V105" s="215">
        <f t="shared" si="52"/>
        <v>471688</v>
      </c>
      <c r="W105" s="215">
        <f t="shared" si="46"/>
        <v>76372</v>
      </c>
      <c r="X105" s="215">
        <f t="shared" si="46"/>
        <v>38829</v>
      </c>
      <c r="Y105" s="215">
        <f t="shared" si="46"/>
        <v>37543</v>
      </c>
      <c r="Z105" s="215">
        <f t="shared" si="46"/>
        <v>62827</v>
      </c>
      <c r="AA105" s="215">
        <f t="shared" si="38"/>
        <v>32264</v>
      </c>
      <c r="AB105" s="215">
        <f t="shared" si="38"/>
        <v>30563</v>
      </c>
      <c r="AC105" s="215">
        <f t="shared" si="38"/>
        <v>298258</v>
      </c>
      <c r="AD105" s="215">
        <f t="shared" si="38"/>
        <v>152234</v>
      </c>
      <c r="AE105" s="215">
        <f t="shared" si="38"/>
        <v>146024</v>
      </c>
      <c r="AF105" s="215">
        <f t="shared" si="38"/>
        <v>330463</v>
      </c>
      <c r="AG105" s="215">
        <f t="shared" si="38"/>
        <v>162652</v>
      </c>
      <c r="AH105" s="215">
        <f t="shared" si="38"/>
        <v>167811</v>
      </c>
      <c r="AI105" s="215">
        <f t="shared" ref="AI105:AQ105" si="58">AI63-AI84</f>
        <v>2393</v>
      </c>
      <c r="AJ105" s="215">
        <f t="shared" si="58"/>
        <v>1162</v>
      </c>
      <c r="AK105" s="215">
        <f t="shared" si="58"/>
        <v>1231</v>
      </c>
      <c r="AL105" s="215">
        <f t="shared" si="58"/>
        <v>1209</v>
      </c>
      <c r="AM105" s="215">
        <f t="shared" si="58"/>
        <v>668</v>
      </c>
      <c r="AN105" s="215">
        <f t="shared" si="58"/>
        <v>541</v>
      </c>
      <c r="AO105" s="215">
        <f t="shared" si="58"/>
        <v>411</v>
      </c>
      <c r="AP105" s="215">
        <f t="shared" si="58"/>
        <v>269</v>
      </c>
      <c r="AQ105" s="215">
        <f t="shared" si="58"/>
        <v>142</v>
      </c>
      <c r="AR105" s="6">
        <f t="shared" si="54"/>
        <v>53441</v>
      </c>
      <c r="AS105" s="6">
        <f t="shared" si="54"/>
        <v>26455</v>
      </c>
      <c r="AT105" s="6">
        <f t="shared" si="54"/>
        <v>26986</v>
      </c>
      <c r="AU105" s="6"/>
    </row>
    <row r="106" spans="1:50" x14ac:dyDescent="0.35">
      <c r="A106" t="s">
        <v>355</v>
      </c>
      <c r="B106" s="20">
        <f t="shared" si="41"/>
        <v>1911318</v>
      </c>
      <c r="C106" s="20">
        <f t="shared" si="34"/>
        <v>937699</v>
      </c>
      <c r="D106" s="20">
        <f t="shared" si="34"/>
        <v>973619</v>
      </c>
      <c r="E106" s="215">
        <f t="shared" si="45"/>
        <v>37007.248286787399</v>
      </c>
      <c r="F106" s="215">
        <f t="shared" si="45"/>
        <v>18029.414546217886</v>
      </c>
      <c r="G106" s="215">
        <f t="shared" si="45"/>
        <v>18977.833740569513</v>
      </c>
      <c r="H106" s="215">
        <f t="shared" si="45"/>
        <v>10311.80548642497</v>
      </c>
      <c r="I106" s="215">
        <f t="shared" si="45"/>
        <v>5039.8030982697292</v>
      </c>
      <c r="J106" s="215">
        <f t="shared" si="45"/>
        <v>5272.0023881552415</v>
      </c>
      <c r="K106" s="215">
        <f t="shared" si="45"/>
        <v>63275.037624478224</v>
      </c>
      <c r="L106" s="215">
        <f t="shared" si="45"/>
        <v>30705.00369026206</v>
      </c>
      <c r="M106" s="215">
        <f t="shared" si="45"/>
        <v>32570.033934216168</v>
      </c>
      <c r="N106" s="215">
        <f t="shared" si="45"/>
        <v>52184.908602309406</v>
      </c>
      <c r="O106" s="215">
        <f t="shared" si="45"/>
        <v>25941.778665250327</v>
      </c>
      <c r="P106" s="215">
        <f t="shared" si="45"/>
        <v>26243.129937059082</v>
      </c>
      <c r="Q106" s="215">
        <f t="shared" si="45"/>
        <v>515167</v>
      </c>
      <c r="R106" s="215">
        <f t="shared" si="45"/>
        <v>262084</v>
      </c>
      <c r="S106" s="215">
        <f t="shared" si="45"/>
        <v>253083</v>
      </c>
      <c r="T106" s="215">
        <f t="shared" si="45"/>
        <v>950040</v>
      </c>
      <c r="U106" s="215">
        <f t="shared" si="35"/>
        <v>461761</v>
      </c>
      <c r="V106" s="215">
        <f t="shared" si="52"/>
        <v>488279</v>
      </c>
      <c r="W106" s="215">
        <f t="shared" si="46"/>
        <v>72455</v>
      </c>
      <c r="X106" s="215">
        <f t="shared" si="46"/>
        <v>36438</v>
      </c>
      <c r="Y106" s="215">
        <f t="shared" si="46"/>
        <v>36017</v>
      </c>
      <c r="Z106" s="215">
        <f t="shared" si="46"/>
        <v>56948</v>
      </c>
      <c r="AA106" s="215">
        <f t="shared" si="38"/>
        <v>28856</v>
      </c>
      <c r="AB106" s="215">
        <f t="shared" si="38"/>
        <v>28092</v>
      </c>
      <c r="AC106" s="215">
        <f t="shared" si="38"/>
        <v>275112</v>
      </c>
      <c r="AD106" s="215">
        <f t="shared" si="38"/>
        <v>139801</v>
      </c>
      <c r="AE106" s="215">
        <f t="shared" si="38"/>
        <v>135311</v>
      </c>
      <c r="AF106" s="215">
        <f t="shared" si="38"/>
        <v>339493</v>
      </c>
      <c r="AG106" s="215">
        <f t="shared" si="38"/>
        <v>164593</v>
      </c>
      <c r="AH106" s="215">
        <f t="shared" si="38"/>
        <v>174900</v>
      </c>
      <c r="AI106" s="215">
        <f t="shared" ref="AI106:AQ106" si="59">AI64-AI85</f>
        <v>2207</v>
      </c>
      <c r="AJ106" s="215">
        <f t="shared" si="59"/>
        <v>1041</v>
      </c>
      <c r="AK106" s="215">
        <f t="shared" si="59"/>
        <v>1166</v>
      </c>
      <c r="AL106" s="215">
        <f t="shared" si="59"/>
        <v>1078</v>
      </c>
      <c r="AM106" s="215">
        <f t="shared" si="59"/>
        <v>574</v>
      </c>
      <c r="AN106" s="215">
        <f t="shared" si="59"/>
        <v>504</v>
      </c>
      <c r="AO106" s="215">
        <f t="shared" si="59"/>
        <v>487</v>
      </c>
      <c r="AP106" s="215">
        <f t="shared" si="59"/>
        <v>211</v>
      </c>
      <c r="AQ106" s="215">
        <f t="shared" si="59"/>
        <v>276</v>
      </c>
      <c r="AR106" s="6">
        <f t="shared" si="54"/>
        <v>54491</v>
      </c>
      <c r="AS106" s="6">
        <f t="shared" si="54"/>
        <v>26534</v>
      </c>
      <c r="AT106" s="6">
        <f t="shared" si="54"/>
        <v>27957</v>
      </c>
      <c r="AU106" s="6"/>
    </row>
    <row r="107" spans="1:50" x14ac:dyDescent="0.35">
      <c r="A107" t="s">
        <v>356</v>
      </c>
      <c r="B107" s="20">
        <f t="shared" si="41"/>
        <v>1975809</v>
      </c>
      <c r="C107" s="20">
        <f t="shared" si="34"/>
        <v>971245</v>
      </c>
      <c r="D107" s="20">
        <f t="shared" si="34"/>
        <v>1004564</v>
      </c>
      <c r="E107" s="215">
        <f t="shared" si="45"/>
        <v>41397.453657776547</v>
      </c>
      <c r="F107" s="215">
        <f t="shared" si="45"/>
        <v>20347.787329844417</v>
      </c>
      <c r="G107" s="215">
        <f t="shared" si="45"/>
        <v>21049.666327932129</v>
      </c>
      <c r="H107" s="215">
        <f t="shared" si="45"/>
        <v>11011.810220521556</v>
      </c>
      <c r="I107" s="215">
        <f t="shared" si="45"/>
        <v>5329.4751565463966</v>
      </c>
      <c r="J107" s="215">
        <f t="shared" si="45"/>
        <v>5682.3350639751598</v>
      </c>
      <c r="K107" s="215">
        <f t="shared" si="45"/>
        <v>71174.169331450845</v>
      </c>
      <c r="L107" s="215">
        <f t="shared" si="45"/>
        <v>34655.292578758657</v>
      </c>
      <c r="M107" s="215">
        <f t="shared" si="45"/>
        <v>36518.876752692195</v>
      </c>
      <c r="N107" s="215">
        <f t="shared" si="45"/>
        <v>57968.566790251047</v>
      </c>
      <c r="O107" s="215">
        <f t="shared" si="45"/>
        <v>28659.444934850526</v>
      </c>
      <c r="P107" s="215">
        <f t="shared" si="45"/>
        <v>29309.121855400521</v>
      </c>
      <c r="Q107" s="215">
        <f t="shared" si="45"/>
        <v>571204</v>
      </c>
      <c r="R107" s="215">
        <f t="shared" si="45"/>
        <v>288728</v>
      </c>
      <c r="S107" s="215">
        <f t="shared" si="45"/>
        <v>282476</v>
      </c>
      <c r="T107" s="215">
        <f t="shared" si="45"/>
        <v>998631</v>
      </c>
      <c r="U107" s="215">
        <f t="shared" si="35"/>
        <v>489568</v>
      </c>
      <c r="V107" s="215">
        <f t="shared" si="52"/>
        <v>509063</v>
      </c>
      <c r="W107" s="215">
        <f t="shared" si="46"/>
        <v>74325</v>
      </c>
      <c r="X107" s="215">
        <f t="shared" si="46"/>
        <v>37079</v>
      </c>
      <c r="Y107" s="215">
        <f t="shared" si="46"/>
        <v>37246</v>
      </c>
      <c r="Z107" s="215">
        <f t="shared" si="46"/>
        <v>60250</v>
      </c>
      <c r="AA107" s="215">
        <f t="shared" si="38"/>
        <v>30270</v>
      </c>
      <c r="AB107" s="215">
        <f t="shared" si="38"/>
        <v>29980</v>
      </c>
      <c r="AC107" s="215">
        <f t="shared" si="38"/>
        <v>264524</v>
      </c>
      <c r="AD107" s="215">
        <f t="shared" si="38"/>
        <v>132865</v>
      </c>
      <c r="AE107" s="215">
        <f t="shared" si="38"/>
        <v>131659</v>
      </c>
      <c r="AF107" s="215">
        <f t="shared" si="38"/>
        <v>344397</v>
      </c>
      <c r="AG107" s="215">
        <f t="shared" si="38"/>
        <v>167580</v>
      </c>
      <c r="AH107" s="215">
        <f t="shared" si="38"/>
        <v>176817</v>
      </c>
      <c r="AI107" s="215">
        <f t="shared" ref="AI107:AQ107" si="60">AI65-AI86</f>
        <v>1895</v>
      </c>
      <c r="AJ107" s="215">
        <f t="shared" si="60"/>
        <v>975</v>
      </c>
      <c r="AK107" s="215">
        <f t="shared" si="60"/>
        <v>920</v>
      </c>
      <c r="AL107" s="215">
        <f t="shared" si="60"/>
        <v>1073</v>
      </c>
      <c r="AM107" s="215">
        <f t="shared" si="60"/>
        <v>604</v>
      </c>
      <c r="AN107" s="215">
        <f t="shared" si="60"/>
        <v>469</v>
      </c>
      <c r="AO107" s="215">
        <f t="shared" si="60"/>
        <v>405</v>
      </c>
      <c r="AP107" s="215">
        <f t="shared" si="60"/>
        <v>257</v>
      </c>
      <c r="AQ107" s="215">
        <f t="shared" si="60"/>
        <v>148</v>
      </c>
      <c r="AR107" s="6">
        <f t="shared" si="54"/>
        <v>52130</v>
      </c>
      <c r="AS107" s="6">
        <f t="shared" si="54"/>
        <v>24891</v>
      </c>
      <c r="AT107" s="6">
        <f t="shared" si="54"/>
        <v>27239</v>
      </c>
      <c r="AU107" s="6"/>
    </row>
    <row r="108" spans="1:50" x14ac:dyDescent="0.35">
      <c r="A108" t="s">
        <v>357</v>
      </c>
      <c r="B108" s="20">
        <f t="shared" si="41"/>
        <v>2053352</v>
      </c>
      <c r="C108" s="20">
        <f t="shared" si="34"/>
        <v>1009157</v>
      </c>
      <c r="D108" s="20">
        <f t="shared" si="34"/>
        <v>1044195</v>
      </c>
      <c r="E108" s="215">
        <f t="shared" si="45"/>
        <v>42738.416198700041</v>
      </c>
      <c r="F108" s="215">
        <f t="shared" si="45"/>
        <v>21147.382888482014</v>
      </c>
      <c r="G108" s="215">
        <f t="shared" si="45"/>
        <v>21591.033310218027</v>
      </c>
      <c r="H108" s="215">
        <f t="shared" si="45"/>
        <v>12025.290879073689</v>
      </c>
      <c r="I108" s="215">
        <f t="shared" si="45"/>
        <v>5795.3496607729676</v>
      </c>
      <c r="J108" s="215">
        <f t="shared" si="45"/>
        <v>6229.9412183007216</v>
      </c>
      <c r="K108" s="215">
        <f t="shared" si="45"/>
        <v>79170.314154281048</v>
      </c>
      <c r="L108" s="215">
        <f t="shared" si="45"/>
        <v>38700.366182524442</v>
      </c>
      <c r="M108" s="215">
        <f t="shared" si="45"/>
        <v>40469.947971756599</v>
      </c>
      <c r="N108" s="215">
        <f t="shared" si="45"/>
        <v>62874.97876794522</v>
      </c>
      <c r="O108" s="215">
        <f t="shared" si="45"/>
        <v>30982.901268220572</v>
      </c>
      <c r="P108" s="215">
        <f t="shared" si="45"/>
        <v>31892.077499724652</v>
      </c>
      <c r="Q108" s="215">
        <f t="shared" si="45"/>
        <v>625290</v>
      </c>
      <c r="R108" s="215">
        <f t="shared" si="45"/>
        <v>312356</v>
      </c>
      <c r="S108" s="215">
        <f t="shared" si="45"/>
        <v>312934</v>
      </c>
      <c r="T108" s="215">
        <f t="shared" si="45"/>
        <v>1016802</v>
      </c>
      <c r="U108" s="215">
        <f t="shared" si="35"/>
        <v>499587</v>
      </c>
      <c r="V108" s="215">
        <f t="shared" si="52"/>
        <v>517215</v>
      </c>
      <c r="W108" s="215">
        <f t="shared" si="46"/>
        <v>81837</v>
      </c>
      <c r="X108" s="215">
        <f t="shared" si="46"/>
        <v>40932</v>
      </c>
      <c r="Y108" s="215">
        <f t="shared" si="46"/>
        <v>40905</v>
      </c>
      <c r="Z108" s="215">
        <f t="shared" si="46"/>
        <v>70192</v>
      </c>
      <c r="AA108" s="215">
        <f t="shared" si="38"/>
        <v>35322</v>
      </c>
      <c r="AB108" s="215">
        <f t="shared" si="38"/>
        <v>34870</v>
      </c>
      <c r="AC108" s="215">
        <f t="shared" si="38"/>
        <v>277131</v>
      </c>
      <c r="AD108" s="215">
        <f t="shared" si="38"/>
        <v>138005</v>
      </c>
      <c r="AE108" s="215">
        <f t="shared" si="38"/>
        <v>139126</v>
      </c>
      <c r="AF108" s="215">
        <f t="shared" si="38"/>
        <v>365519</v>
      </c>
      <c r="AG108" s="215">
        <f t="shared" si="38"/>
        <v>177775</v>
      </c>
      <c r="AH108" s="215">
        <f t="shared" si="38"/>
        <v>187744</v>
      </c>
      <c r="AI108" s="215">
        <f t="shared" ref="AI108:AQ108" si="61">AI66-AI87</f>
        <v>2377</v>
      </c>
      <c r="AJ108" s="215">
        <f t="shared" si="61"/>
        <v>1153</v>
      </c>
      <c r="AK108" s="215">
        <f t="shared" si="61"/>
        <v>1224</v>
      </c>
      <c r="AL108" s="215">
        <f t="shared" si="61"/>
        <v>1227</v>
      </c>
      <c r="AM108" s="215">
        <f t="shared" si="61"/>
        <v>793</v>
      </c>
      <c r="AN108" s="215">
        <f t="shared" si="61"/>
        <v>434</v>
      </c>
      <c r="AO108" s="215">
        <f t="shared" si="61"/>
        <v>318</v>
      </c>
      <c r="AP108" s="215">
        <f t="shared" si="61"/>
        <v>239</v>
      </c>
      <c r="AQ108" s="215">
        <f t="shared" si="61"/>
        <v>79</v>
      </c>
      <c r="AR108" s="6">
        <f t="shared" si="54"/>
        <v>45062</v>
      </c>
      <c r="AS108" s="6">
        <f t="shared" si="54"/>
        <v>20910</v>
      </c>
      <c r="AT108" s="6">
        <f t="shared" si="54"/>
        <v>24152</v>
      </c>
      <c r="AU108" s="6"/>
    </row>
    <row r="109" spans="1:50" x14ac:dyDescent="0.35">
      <c r="A109" t="s">
        <v>325</v>
      </c>
      <c r="B109" s="20">
        <f t="shared" si="41"/>
        <v>5725618</v>
      </c>
      <c r="C109" s="20">
        <f t="shared" si="34"/>
        <v>2641502</v>
      </c>
      <c r="D109" s="20">
        <f t="shared" si="34"/>
        <v>3084116</v>
      </c>
      <c r="E109" s="215">
        <f t="shared" si="45"/>
        <v>129241.70194456395</v>
      </c>
      <c r="F109" s="215">
        <f t="shared" si="45"/>
        <v>60578.081373425281</v>
      </c>
      <c r="G109" s="215">
        <f t="shared" si="45"/>
        <v>68663.620571138672</v>
      </c>
      <c r="H109" s="215">
        <f t="shared" si="45"/>
        <v>35362.615706946526</v>
      </c>
      <c r="I109" s="215">
        <f t="shared" si="45"/>
        <v>16177.956230713526</v>
      </c>
      <c r="J109" s="215">
        <f t="shared" si="45"/>
        <v>19184.659476233002</v>
      </c>
      <c r="K109" s="215">
        <f t="shared" si="45"/>
        <v>229642.20695592908</v>
      </c>
      <c r="L109" s="215">
        <f t="shared" si="45"/>
        <v>106167.9997912331</v>
      </c>
      <c r="M109" s="215">
        <f t="shared" si="45"/>
        <v>123474.20716469598</v>
      </c>
      <c r="N109" s="215">
        <f t="shared" si="45"/>
        <v>189179.47539256045</v>
      </c>
      <c r="O109" s="215">
        <f t="shared" si="45"/>
        <v>88303.962604628105</v>
      </c>
      <c r="P109" s="215">
        <f t="shared" si="45"/>
        <v>100875.51278793236</v>
      </c>
      <c r="Q109" s="6">
        <f>Q67</f>
        <v>1847733</v>
      </c>
      <c r="R109" s="6">
        <f>R67</f>
        <v>858218</v>
      </c>
      <c r="S109" s="6">
        <f>S67</f>
        <v>989515</v>
      </c>
      <c r="T109" s="216">
        <f t="shared" ref="T109:V109" si="62">T67</f>
        <v>2861416</v>
      </c>
      <c r="U109" s="216">
        <f t="shared" si="62"/>
        <v>1305241</v>
      </c>
      <c r="V109" s="216">
        <f t="shared" si="62"/>
        <v>1556175</v>
      </c>
      <c r="W109" s="215">
        <f t="shared" si="46"/>
        <v>232372</v>
      </c>
      <c r="X109" s="215">
        <f t="shared" si="46"/>
        <v>107176</v>
      </c>
      <c r="Y109" s="215">
        <f t="shared" si="46"/>
        <v>125196</v>
      </c>
      <c r="Z109" s="215">
        <f t="shared" si="46"/>
        <v>200484</v>
      </c>
      <c r="AA109" s="215">
        <f t="shared" si="38"/>
        <v>94281</v>
      </c>
      <c r="AB109" s="215">
        <f t="shared" si="38"/>
        <v>106203</v>
      </c>
      <c r="AC109" s="215">
        <f t="shared" si="38"/>
        <v>697432</v>
      </c>
      <c r="AD109" s="215">
        <f t="shared" si="38"/>
        <v>329606</v>
      </c>
      <c r="AE109" s="215">
        <f t="shared" si="38"/>
        <v>367826</v>
      </c>
      <c r="AF109" s="215">
        <f t="shared" si="38"/>
        <v>1086930</v>
      </c>
      <c r="AG109" s="215">
        <f t="shared" si="38"/>
        <v>507157</v>
      </c>
      <c r="AH109" s="215">
        <f t="shared" si="38"/>
        <v>579773</v>
      </c>
      <c r="AI109" s="215">
        <f t="shared" ref="AI109:AQ109" si="63">AI67-AI88</f>
        <v>5708</v>
      </c>
      <c r="AJ109" s="215">
        <f t="shared" si="63"/>
        <v>3084</v>
      </c>
      <c r="AK109" s="215">
        <f t="shared" si="63"/>
        <v>2624</v>
      </c>
      <c r="AL109" s="215">
        <f t="shared" si="63"/>
        <v>1714</v>
      </c>
      <c r="AM109" s="215">
        <f t="shared" si="63"/>
        <v>1093</v>
      </c>
      <c r="AN109" s="215">
        <f t="shared" si="63"/>
        <v>621</v>
      </c>
      <c r="AO109" s="215">
        <f t="shared" si="63"/>
        <v>-174</v>
      </c>
      <c r="AP109" s="215">
        <f t="shared" si="63"/>
        <v>-22</v>
      </c>
      <c r="AQ109" s="215">
        <f t="shared" si="63"/>
        <v>-152</v>
      </c>
      <c r="AR109" s="216">
        <f>B88-T88</f>
        <v>63558</v>
      </c>
      <c r="AS109" s="216">
        <f t="shared" ref="AS109:AT109" si="64">C88-U88</f>
        <v>26813</v>
      </c>
      <c r="AT109" s="216">
        <f t="shared" si="64"/>
        <v>36745</v>
      </c>
      <c r="AU109" s="6"/>
    </row>
    <row r="110" spans="1:50" x14ac:dyDescent="0.35">
      <c r="A110" t="s">
        <v>262</v>
      </c>
      <c r="B110" s="6" t="b">
        <f>IF(SUM(B96:B109)=B95,TRUE)</f>
        <v>0</v>
      </c>
      <c r="C110" s="6" t="b">
        <f t="shared" ref="C110" si="65">IF(SUM(C96:C109)=C95,TRUE)</f>
        <v>1</v>
      </c>
      <c r="D110" s="6" t="b">
        <f t="shared" ref="D110:AT110" si="66">IF(SUM(D96:D109)=D95,TRUE)</f>
        <v>1</v>
      </c>
      <c r="E110" s="6" t="b">
        <f t="shared" si="66"/>
        <v>0</v>
      </c>
      <c r="F110" s="6" t="b">
        <f t="shared" si="66"/>
        <v>1</v>
      </c>
      <c r="G110" s="6" t="b">
        <f t="shared" si="66"/>
        <v>1</v>
      </c>
      <c r="H110" s="6" t="b">
        <f t="shared" si="66"/>
        <v>0</v>
      </c>
      <c r="I110" s="6" t="b">
        <f t="shared" si="66"/>
        <v>1</v>
      </c>
      <c r="J110" s="6" t="b">
        <f t="shared" si="66"/>
        <v>1</v>
      </c>
      <c r="K110" s="6" t="b">
        <f t="shared" si="66"/>
        <v>0</v>
      </c>
      <c r="L110" s="6" t="b">
        <f t="shared" si="66"/>
        <v>1</v>
      </c>
      <c r="M110" s="6" t="b">
        <f t="shared" si="66"/>
        <v>0</v>
      </c>
      <c r="N110" s="6" t="b">
        <f t="shared" si="66"/>
        <v>0</v>
      </c>
      <c r="O110" s="6" t="b">
        <f t="shared" si="66"/>
        <v>1</v>
      </c>
      <c r="P110" s="6" t="b">
        <f t="shared" si="66"/>
        <v>0</v>
      </c>
      <c r="Q110" s="6" t="b">
        <f t="shared" si="66"/>
        <v>0</v>
      </c>
      <c r="R110" s="6" t="b">
        <f t="shared" si="66"/>
        <v>0</v>
      </c>
      <c r="S110" s="6" t="b">
        <f t="shared" si="66"/>
        <v>0</v>
      </c>
      <c r="T110" s="6" t="b">
        <f t="shared" si="66"/>
        <v>0</v>
      </c>
      <c r="U110" s="6" t="b">
        <f t="shared" si="66"/>
        <v>1</v>
      </c>
      <c r="V110" s="6" t="b">
        <f t="shared" si="66"/>
        <v>1</v>
      </c>
      <c r="W110" s="6" t="b">
        <f t="shared" si="66"/>
        <v>0</v>
      </c>
      <c r="X110" s="6" t="b">
        <f t="shared" si="66"/>
        <v>1</v>
      </c>
      <c r="Y110" s="6" t="b">
        <f t="shared" si="66"/>
        <v>1</v>
      </c>
      <c r="Z110" s="6" t="b">
        <f t="shared" si="66"/>
        <v>0</v>
      </c>
      <c r="AA110" s="6" t="b">
        <f t="shared" si="66"/>
        <v>1</v>
      </c>
      <c r="AB110" s="6" t="b">
        <f t="shared" si="66"/>
        <v>1</v>
      </c>
      <c r="AC110" s="6" t="b">
        <f t="shared" si="66"/>
        <v>0</v>
      </c>
      <c r="AD110" s="6" t="b">
        <f t="shared" si="66"/>
        <v>1</v>
      </c>
      <c r="AE110" s="6" t="b">
        <f t="shared" si="66"/>
        <v>1</v>
      </c>
      <c r="AF110" s="6" t="b">
        <f t="shared" si="66"/>
        <v>1</v>
      </c>
      <c r="AG110" s="6" t="b">
        <f t="shared" si="66"/>
        <v>1</v>
      </c>
      <c r="AH110" s="6" t="b">
        <f t="shared" si="66"/>
        <v>1</v>
      </c>
      <c r="AI110" s="6" t="b">
        <f t="shared" si="66"/>
        <v>1</v>
      </c>
      <c r="AJ110" s="6" t="b">
        <f t="shared" si="66"/>
        <v>1</v>
      </c>
      <c r="AK110" s="6" t="b">
        <f t="shared" si="66"/>
        <v>1</v>
      </c>
      <c r="AL110" s="6" t="b">
        <f t="shared" si="66"/>
        <v>1</v>
      </c>
      <c r="AM110" s="6" t="b">
        <f t="shared" si="66"/>
        <v>1</v>
      </c>
      <c r="AN110" s="6" t="b">
        <f t="shared" si="66"/>
        <v>1</v>
      </c>
      <c r="AO110" s="6" t="b">
        <f t="shared" si="66"/>
        <v>1</v>
      </c>
      <c r="AP110" s="6" t="b">
        <f t="shared" si="66"/>
        <v>1</v>
      </c>
      <c r="AQ110" s="6" t="b">
        <f t="shared" si="66"/>
        <v>1</v>
      </c>
      <c r="AR110" s="6" t="b">
        <f t="shared" si="66"/>
        <v>0</v>
      </c>
      <c r="AS110" s="6" t="b">
        <f t="shared" si="66"/>
        <v>1</v>
      </c>
      <c r="AT110" s="6" t="b">
        <f t="shared" si="66"/>
        <v>1</v>
      </c>
    </row>
    <row r="112" spans="1:50" x14ac:dyDescent="0.35">
      <c r="A112" s="1" t="s">
        <v>398</v>
      </c>
      <c r="B112" s="1"/>
      <c r="C112" s="1"/>
    </row>
    <row r="113" spans="1:120" x14ac:dyDescent="0.35">
      <c r="A113" t="s">
        <v>331</v>
      </c>
      <c r="B113" t="s">
        <v>397</v>
      </c>
      <c r="E113" t="s">
        <v>42</v>
      </c>
      <c r="H113" t="s">
        <v>43</v>
      </c>
      <c r="K113" t="s">
        <v>44</v>
      </c>
      <c r="N113" t="s">
        <v>45</v>
      </c>
      <c r="Q113" t="s">
        <v>333</v>
      </c>
      <c r="T113" t="s">
        <v>46</v>
      </c>
      <c r="W113" t="s">
        <v>47</v>
      </c>
      <c r="Z113" t="s">
        <v>48</v>
      </c>
      <c r="AC113" t="s">
        <v>49</v>
      </c>
      <c r="AF113" t="s">
        <v>50</v>
      </c>
      <c r="AI113" t="s">
        <v>334</v>
      </c>
      <c r="AL113" t="s">
        <v>363</v>
      </c>
      <c r="AO113" t="s">
        <v>364</v>
      </c>
      <c r="AR113" t="s">
        <v>51</v>
      </c>
    </row>
    <row r="114" spans="1:120" x14ac:dyDescent="0.35">
      <c r="A114" t="s">
        <v>339</v>
      </c>
      <c r="B114" t="s">
        <v>340</v>
      </c>
      <c r="C114" t="s">
        <v>341</v>
      </c>
      <c r="D114" t="s">
        <v>342</v>
      </c>
      <c r="E114" t="s">
        <v>340</v>
      </c>
      <c r="F114" t="s">
        <v>341</v>
      </c>
      <c r="G114" t="s">
        <v>342</v>
      </c>
      <c r="H114" t="s">
        <v>340</v>
      </c>
      <c r="I114" t="s">
        <v>341</v>
      </c>
      <c r="J114" t="s">
        <v>342</v>
      </c>
      <c r="K114" t="s">
        <v>340</v>
      </c>
      <c r="L114" t="s">
        <v>341</v>
      </c>
      <c r="M114" t="s">
        <v>342</v>
      </c>
      <c r="N114" t="s">
        <v>340</v>
      </c>
      <c r="O114" t="s">
        <v>341</v>
      </c>
      <c r="P114" t="s">
        <v>342</v>
      </c>
      <c r="Q114" t="s">
        <v>340</v>
      </c>
      <c r="R114" t="s">
        <v>341</v>
      </c>
      <c r="S114" t="s">
        <v>342</v>
      </c>
      <c r="T114" t="s">
        <v>340</v>
      </c>
      <c r="U114" t="s">
        <v>341</v>
      </c>
      <c r="V114" t="s">
        <v>342</v>
      </c>
      <c r="W114" t="s">
        <v>340</v>
      </c>
      <c r="X114" t="s">
        <v>341</v>
      </c>
      <c r="Y114" t="s">
        <v>342</v>
      </c>
      <c r="Z114" t="s">
        <v>340</v>
      </c>
      <c r="AA114" t="s">
        <v>341</v>
      </c>
      <c r="AB114" t="s">
        <v>342</v>
      </c>
      <c r="AC114" t="s">
        <v>340</v>
      </c>
      <c r="AD114" t="s">
        <v>341</v>
      </c>
      <c r="AE114" t="s">
        <v>342</v>
      </c>
      <c r="AF114" t="s">
        <v>340</v>
      </c>
      <c r="AG114" t="s">
        <v>341</v>
      </c>
      <c r="AH114" t="s">
        <v>342</v>
      </c>
      <c r="AI114" t="s">
        <v>340</v>
      </c>
      <c r="AJ114" t="s">
        <v>341</v>
      </c>
      <c r="AK114" t="s">
        <v>342</v>
      </c>
      <c r="AL114" t="s">
        <v>340</v>
      </c>
      <c r="AM114" t="s">
        <v>341</v>
      </c>
      <c r="AN114" t="s">
        <v>342</v>
      </c>
      <c r="AO114" t="s">
        <v>340</v>
      </c>
      <c r="AP114" t="s">
        <v>341</v>
      </c>
      <c r="AQ114" t="s">
        <v>342</v>
      </c>
      <c r="AR114" t="s">
        <v>340</v>
      </c>
      <c r="AS114" t="s">
        <v>341</v>
      </c>
      <c r="AT114" t="s">
        <v>342</v>
      </c>
    </row>
    <row r="115" spans="1:120" x14ac:dyDescent="0.35">
      <c r="A115" t="s">
        <v>343</v>
      </c>
      <c r="B115">
        <v>2023</v>
      </c>
      <c r="C115">
        <v>2023</v>
      </c>
      <c r="D115">
        <v>2023</v>
      </c>
      <c r="E115">
        <v>2023</v>
      </c>
      <c r="F115">
        <v>2023</v>
      </c>
      <c r="G115">
        <v>2023</v>
      </c>
      <c r="H115">
        <v>2023</v>
      </c>
      <c r="I115">
        <v>2023</v>
      </c>
      <c r="J115">
        <v>2023</v>
      </c>
      <c r="K115">
        <v>2023</v>
      </c>
      <c r="L115">
        <v>2023</v>
      </c>
      <c r="M115">
        <v>2023</v>
      </c>
      <c r="N115">
        <v>2023</v>
      </c>
      <c r="O115">
        <v>2023</v>
      </c>
      <c r="P115">
        <v>2023</v>
      </c>
      <c r="Q115">
        <v>2023</v>
      </c>
      <c r="R115">
        <v>2023</v>
      </c>
      <c r="S115">
        <v>2023</v>
      </c>
      <c r="T115">
        <v>2023</v>
      </c>
      <c r="U115">
        <v>2023</v>
      </c>
      <c r="V115">
        <v>2023</v>
      </c>
      <c r="W115">
        <v>2023</v>
      </c>
      <c r="X115">
        <v>2023</v>
      </c>
      <c r="Y115">
        <v>2023</v>
      </c>
      <c r="Z115">
        <v>2023</v>
      </c>
      <c r="AA115">
        <v>2023</v>
      </c>
      <c r="AB115">
        <v>2023</v>
      </c>
      <c r="AC115">
        <v>2023</v>
      </c>
      <c r="AD115">
        <v>2023</v>
      </c>
      <c r="AE115">
        <v>2023</v>
      </c>
      <c r="AF115">
        <v>2023</v>
      </c>
      <c r="AG115">
        <v>2023</v>
      </c>
      <c r="AH115">
        <v>2023</v>
      </c>
      <c r="AI115">
        <v>2023</v>
      </c>
      <c r="AJ115">
        <v>2023</v>
      </c>
      <c r="AK115">
        <v>2023</v>
      </c>
      <c r="AL115">
        <v>2023</v>
      </c>
      <c r="AM115">
        <v>2023</v>
      </c>
      <c r="AN115">
        <v>2023</v>
      </c>
      <c r="AO115">
        <v>2023</v>
      </c>
      <c r="AP115">
        <v>2023</v>
      </c>
      <c r="AQ115">
        <v>2023</v>
      </c>
      <c r="AR115" s="6">
        <f>B94</f>
        <v>2023</v>
      </c>
      <c r="AS115" s="6">
        <f t="shared" ref="AS115:AT115" si="67">C94</f>
        <v>2023</v>
      </c>
      <c r="AT115" s="6">
        <f t="shared" si="67"/>
        <v>2023</v>
      </c>
    </row>
    <row r="116" spans="1:120" x14ac:dyDescent="0.35">
      <c r="A116" t="s">
        <v>366</v>
      </c>
      <c r="B116" s="212">
        <f>SUM(E116,H116,K116,N116,T116,W116,Z116,AC116,AF116,AR116)</f>
        <v>31092458</v>
      </c>
      <c r="C116" s="212">
        <f t="shared" ref="C116:D130" si="68">SUM(F116,I116,L116,O116,U116,X116,AA116,AD116,AG116,AS116)</f>
        <v>15494183</v>
      </c>
      <c r="D116" s="212">
        <f t="shared" si="68"/>
        <v>15598275</v>
      </c>
      <c r="E116" s="6">
        <f>E53</f>
        <v>538605</v>
      </c>
      <c r="F116" s="6">
        <f t="shared" ref="F116:G116" si="69">F53</f>
        <v>266447</v>
      </c>
      <c r="G116" s="6">
        <f t="shared" si="69"/>
        <v>272158</v>
      </c>
      <c r="H116" s="6">
        <f t="shared" ref="H116:P116" si="70">H53</f>
        <v>173787</v>
      </c>
      <c r="I116" s="6">
        <f t="shared" si="70"/>
        <v>85223</v>
      </c>
      <c r="J116" s="6">
        <f t="shared" si="70"/>
        <v>88564</v>
      </c>
      <c r="K116" s="6">
        <f t="shared" si="70"/>
        <v>1058694</v>
      </c>
      <c r="L116" s="6">
        <f t="shared" si="70"/>
        <v>523626</v>
      </c>
      <c r="M116" s="6">
        <f t="shared" si="70"/>
        <v>535068</v>
      </c>
      <c r="N116" s="6">
        <f t="shared" si="70"/>
        <v>834691</v>
      </c>
      <c r="O116" s="6">
        <f t="shared" si="70"/>
        <v>412836</v>
      </c>
      <c r="P116" s="6">
        <f t="shared" si="70"/>
        <v>421855</v>
      </c>
      <c r="Q116" s="6">
        <f t="shared" ref="Q116:U116" si="71">Q53</f>
        <v>8874683</v>
      </c>
      <c r="R116" s="6">
        <f t="shared" si="71"/>
        <v>4453304</v>
      </c>
      <c r="S116" s="6">
        <f t="shared" si="71"/>
        <v>4421379</v>
      </c>
      <c r="T116" s="6">
        <f t="shared" si="71"/>
        <v>15608369</v>
      </c>
      <c r="U116" s="6">
        <f t="shared" si="71"/>
        <v>7761516</v>
      </c>
      <c r="V116" s="6">
        <f t="shared" ref="V116:AA116" si="72">V53</f>
        <v>7846853</v>
      </c>
      <c r="W116" s="6">
        <f t="shared" si="72"/>
        <v>1454902</v>
      </c>
      <c r="X116" s="6">
        <f t="shared" si="72"/>
        <v>735105</v>
      </c>
      <c r="Y116" s="6">
        <f t="shared" si="72"/>
        <v>719797</v>
      </c>
      <c r="Z116" s="6">
        <f t="shared" si="72"/>
        <v>1209107</v>
      </c>
      <c r="AA116" s="6">
        <f t="shared" si="72"/>
        <v>609018</v>
      </c>
      <c r="AB116" s="6">
        <f t="shared" ref="AB116:AH116" si="73">AB53</f>
        <v>600089</v>
      </c>
      <c r="AC116" s="6">
        <f t="shared" si="73"/>
        <v>4695290</v>
      </c>
      <c r="AD116" s="6">
        <f t="shared" si="73"/>
        <v>2363694</v>
      </c>
      <c r="AE116" s="6">
        <f t="shared" si="73"/>
        <v>2331596</v>
      </c>
      <c r="AF116" s="6">
        <f t="shared" si="73"/>
        <v>5519013</v>
      </c>
      <c r="AG116" s="6">
        <f t="shared" si="73"/>
        <v>2736718</v>
      </c>
      <c r="AH116" s="6">
        <f t="shared" si="73"/>
        <v>2782295</v>
      </c>
      <c r="AI116" s="6">
        <f t="shared" ref="AI116:AQ116" si="74">AI53</f>
        <v>44975</v>
      </c>
      <c r="AJ116" s="6">
        <f t="shared" si="74"/>
        <v>22612</v>
      </c>
      <c r="AK116" s="6">
        <f t="shared" si="74"/>
        <v>22363</v>
      </c>
      <c r="AL116" s="6">
        <f t="shared" si="74"/>
        <v>44972</v>
      </c>
      <c r="AM116" s="6">
        <f t="shared" si="74"/>
        <v>23032</v>
      </c>
      <c r="AN116" s="6">
        <f t="shared" si="74"/>
        <v>21940</v>
      </c>
      <c r="AO116" s="6">
        <f t="shared" si="74"/>
        <v>40673</v>
      </c>
      <c r="AP116" s="6">
        <f t="shared" si="74"/>
        <v>20576</v>
      </c>
      <c r="AQ116" s="6">
        <f t="shared" si="74"/>
        <v>20097</v>
      </c>
      <c r="AR116" s="9">
        <f>SUM(AR117:AR130)</f>
        <v>0</v>
      </c>
      <c r="AS116" s="9">
        <f t="shared" ref="AS116:AT116" si="75">SUM(AS117:AS130)</f>
        <v>0</v>
      </c>
      <c r="AT116" s="9">
        <f t="shared" si="75"/>
        <v>0</v>
      </c>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6"/>
      <c r="BX116" s="6"/>
      <c r="BY116" s="6"/>
      <c r="BZ116" s="6"/>
      <c r="CA116" s="6"/>
      <c r="CB116" s="6"/>
      <c r="CC116" s="6"/>
      <c r="CD116" s="6"/>
      <c r="CE116" s="6"/>
      <c r="CF116" s="6"/>
      <c r="CG116" s="6"/>
      <c r="CH116" s="6"/>
      <c r="CI116" s="6"/>
      <c r="CJ116" s="6"/>
      <c r="CK116" s="6"/>
      <c r="CL116" s="6"/>
      <c r="CM116" s="6"/>
      <c r="CN116" s="6"/>
      <c r="CO116" s="6"/>
      <c r="CP116" s="6"/>
      <c r="CQ116" s="6"/>
      <c r="CR116" s="6"/>
      <c r="CS116" s="6"/>
      <c r="CT116" s="6"/>
      <c r="CU116" s="6"/>
      <c r="CV116" s="6"/>
      <c r="CW116" s="6"/>
      <c r="CX116" s="6"/>
      <c r="CY116" s="6"/>
      <c r="CZ116" s="6"/>
      <c r="DA116" s="6"/>
      <c r="DB116" s="6"/>
      <c r="DC116" s="6"/>
      <c r="DD116" s="6"/>
      <c r="DE116" s="6"/>
      <c r="DF116" s="6"/>
      <c r="DG116" s="6"/>
      <c r="DH116" s="6"/>
      <c r="DI116" s="6"/>
      <c r="DJ116" s="6"/>
      <c r="DK116" s="6"/>
      <c r="DL116" s="6"/>
      <c r="DM116" s="6"/>
      <c r="DN116" s="6"/>
      <c r="DO116" s="6"/>
      <c r="DP116" s="6"/>
    </row>
    <row r="117" spans="1:120" x14ac:dyDescent="0.35">
      <c r="A117" t="s">
        <v>345</v>
      </c>
      <c r="B117" s="20">
        <f t="shared" ref="B117:B130" si="76">SUM(E117,H117,K117,N117,T117,W117,Z117,AC117,AF117,AR117)</f>
        <v>1447808</v>
      </c>
      <c r="C117" s="20">
        <f t="shared" si="68"/>
        <v>740342</v>
      </c>
      <c r="D117" s="20">
        <f t="shared" si="68"/>
        <v>707466</v>
      </c>
      <c r="E117" s="6">
        <f t="shared" ref="E117:G130" si="77">E54</f>
        <v>19429</v>
      </c>
      <c r="F117" s="6">
        <f t="shared" si="77"/>
        <v>9969</v>
      </c>
      <c r="G117" s="6">
        <f t="shared" si="77"/>
        <v>9460</v>
      </c>
      <c r="H117" s="6">
        <f t="shared" ref="H117:P117" si="78">H54</f>
        <v>7255</v>
      </c>
      <c r="I117" s="6">
        <f t="shared" si="78"/>
        <v>3672</v>
      </c>
      <c r="J117" s="6">
        <f t="shared" si="78"/>
        <v>3583</v>
      </c>
      <c r="K117" s="6">
        <f t="shared" si="78"/>
        <v>42256</v>
      </c>
      <c r="L117" s="6">
        <f t="shared" si="78"/>
        <v>21665</v>
      </c>
      <c r="M117" s="6">
        <f t="shared" si="78"/>
        <v>20591</v>
      </c>
      <c r="N117" s="6">
        <f t="shared" si="78"/>
        <v>33988</v>
      </c>
      <c r="O117" s="6">
        <f t="shared" si="78"/>
        <v>17649</v>
      </c>
      <c r="P117" s="6">
        <f t="shared" si="78"/>
        <v>16339</v>
      </c>
      <c r="Q117" s="6">
        <f t="shared" ref="Q117:U117" si="79">Q54</f>
        <v>424671</v>
      </c>
      <c r="R117" s="6">
        <f t="shared" si="79"/>
        <v>218542</v>
      </c>
      <c r="S117" s="6">
        <f t="shared" si="79"/>
        <v>206129</v>
      </c>
      <c r="T117" s="6">
        <f t="shared" si="79"/>
        <v>713247</v>
      </c>
      <c r="U117" s="6">
        <f t="shared" si="79"/>
        <v>364352</v>
      </c>
      <c r="V117" s="6">
        <f t="shared" ref="V117:AA117" si="80">V54</f>
        <v>348895</v>
      </c>
      <c r="W117" s="6">
        <f t="shared" si="80"/>
        <v>83888</v>
      </c>
      <c r="X117" s="6">
        <f t="shared" si="80"/>
        <v>42608</v>
      </c>
      <c r="Y117" s="6">
        <f t="shared" si="80"/>
        <v>41280</v>
      </c>
      <c r="Z117" s="6">
        <f t="shared" si="80"/>
        <v>70362</v>
      </c>
      <c r="AA117" s="6">
        <f t="shared" si="80"/>
        <v>35981</v>
      </c>
      <c r="AB117" s="6">
        <f t="shared" ref="AB117:AH117" si="81">AB54</f>
        <v>34381</v>
      </c>
      <c r="AC117" s="6">
        <f t="shared" si="81"/>
        <v>257860</v>
      </c>
      <c r="AD117" s="6">
        <f t="shared" si="81"/>
        <v>132103</v>
      </c>
      <c r="AE117" s="6">
        <f t="shared" si="81"/>
        <v>125757</v>
      </c>
      <c r="AF117" s="6">
        <f t="shared" si="81"/>
        <v>219523</v>
      </c>
      <c r="AG117" s="6">
        <f t="shared" si="81"/>
        <v>112343</v>
      </c>
      <c r="AH117" s="6">
        <f t="shared" si="81"/>
        <v>107180</v>
      </c>
      <c r="AI117" s="6">
        <f t="shared" ref="AI117:AQ117" si="82">AI54</f>
        <v>2164</v>
      </c>
      <c r="AJ117" s="6">
        <f t="shared" si="82"/>
        <v>1106</v>
      </c>
      <c r="AK117" s="6">
        <f t="shared" si="82"/>
        <v>1058</v>
      </c>
      <c r="AL117" s="6">
        <f t="shared" si="82"/>
        <v>2724</v>
      </c>
      <c r="AM117" s="6">
        <f t="shared" si="82"/>
        <v>1388</v>
      </c>
      <c r="AN117" s="6">
        <f t="shared" si="82"/>
        <v>1336</v>
      </c>
      <c r="AO117" s="6">
        <f t="shared" si="82"/>
        <v>4130</v>
      </c>
      <c r="AP117" s="6">
        <f t="shared" si="82"/>
        <v>2087</v>
      </c>
      <c r="AQ117" s="6">
        <f t="shared" si="82"/>
        <v>2043</v>
      </c>
      <c r="AR117" s="216">
        <v>0</v>
      </c>
      <c r="AS117" s="216">
        <v>0</v>
      </c>
      <c r="AT117" s="216">
        <v>0</v>
      </c>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6"/>
      <c r="BX117" s="6"/>
      <c r="BY117" s="6"/>
      <c r="BZ117" s="6"/>
      <c r="CA117" s="6"/>
      <c r="CB117" s="6"/>
      <c r="CC117" s="6"/>
      <c r="CD117" s="6"/>
      <c r="CE117" s="6"/>
      <c r="CF117" s="6"/>
      <c r="CG117" s="6"/>
      <c r="CH117" s="6"/>
      <c r="CI117" s="6"/>
      <c r="CJ117" s="6"/>
      <c r="CK117" s="6"/>
      <c r="CL117" s="6"/>
      <c r="CM117" s="6"/>
      <c r="CN117" s="6"/>
      <c r="CO117" s="6"/>
      <c r="CP117" s="6"/>
      <c r="CQ117" s="6"/>
      <c r="CR117" s="6"/>
      <c r="CS117" s="6"/>
      <c r="CT117" s="6"/>
      <c r="CU117" s="6"/>
      <c r="CV117" s="6"/>
      <c r="CW117" s="6"/>
      <c r="CX117" s="6"/>
      <c r="CY117" s="6"/>
      <c r="CZ117" s="6"/>
      <c r="DA117" s="6"/>
      <c r="DB117" s="6"/>
      <c r="DC117" s="6"/>
      <c r="DD117" s="6"/>
      <c r="DE117" s="6"/>
      <c r="DF117" s="6"/>
      <c r="DG117" s="6"/>
      <c r="DH117" s="6"/>
      <c r="DI117" s="6"/>
      <c r="DJ117" s="6"/>
      <c r="DK117" s="6"/>
      <c r="DL117" s="6"/>
      <c r="DM117" s="6"/>
      <c r="DN117" s="6"/>
      <c r="DO117" s="6"/>
      <c r="DP117" s="6"/>
    </row>
    <row r="118" spans="1:120" x14ac:dyDescent="0.35">
      <c r="A118" t="s">
        <v>346</v>
      </c>
      <c r="B118" s="20">
        <f t="shared" si="76"/>
        <v>1641114</v>
      </c>
      <c r="C118" s="20">
        <f t="shared" si="68"/>
        <v>841485</v>
      </c>
      <c r="D118" s="20">
        <f t="shared" si="68"/>
        <v>799629</v>
      </c>
      <c r="E118" s="6">
        <f t="shared" si="77"/>
        <v>23468</v>
      </c>
      <c r="F118" s="6">
        <f t="shared" si="77"/>
        <v>12015</v>
      </c>
      <c r="G118" s="6">
        <f t="shared" si="77"/>
        <v>11453</v>
      </c>
      <c r="H118" s="6">
        <f t="shared" ref="H118:P118" si="83">H55</f>
        <v>8521</v>
      </c>
      <c r="I118" s="6">
        <f t="shared" si="83"/>
        <v>4449</v>
      </c>
      <c r="J118" s="6">
        <f t="shared" si="83"/>
        <v>4072</v>
      </c>
      <c r="K118" s="6">
        <f t="shared" si="83"/>
        <v>50331</v>
      </c>
      <c r="L118" s="6">
        <f t="shared" si="83"/>
        <v>25636</v>
      </c>
      <c r="M118" s="6">
        <f t="shared" si="83"/>
        <v>24695</v>
      </c>
      <c r="N118" s="6">
        <f t="shared" si="83"/>
        <v>40886</v>
      </c>
      <c r="O118" s="6">
        <f t="shared" si="83"/>
        <v>20656</v>
      </c>
      <c r="P118" s="6">
        <f t="shared" si="83"/>
        <v>20230</v>
      </c>
      <c r="Q118" s="6">
        <f t="shared" ref="Q118:U118" si="84">Q55</f>
        <v>471810</v>
      </c>
      <c r="R118" s="6">
        <f t="shared" si="84"/>
        <v>242069</v>
      </c>
      <c r="S118" s="6">
        <f t="shared" si="84"/>
        <v>229741</v>
      </c>
      <c r="T118" s="6">
        <f t="shared" si="84"/>
        <v>795655</v>
      </c>
      <c r="U118" s="6">
        <f t="shared" si="84"/>
        <v>407959</v>
      </c>
      <c r="V118" s="6">
        <f t="shared" ref="V118:AA118" si="85">V55</f>
        <v>387696</v>
      </c>
      <c r="W118" s="6">
        <f t="shared" si="85"/>
        <v>90774</v>
      </c>
      <c r="X118" s="6">
        <f t="shared" si="85"/>
        <v>46924</v>
      </c>
      <c r="Y118" s="6">
        <f t="shared" si="85"/>
        <v>43850</v>
      </c>
      <c r="Z118" s="6">
        <f t="shared" si="85"/>
        <v>79886</v>
      </c>
      <c r="AA118" s="6">
        <f t="shared" si="85"/>
        <v>40846</v>
      </c>
      <c r="AB118" s="6">
        <f t="shared" ref="AB118:AH118" si="86">AB55</f>
        <v>39040</v>
      </c>
      <c r="AC118" s="6">
        <f t="shared" si="86"/>
        <v>293057</v>
      </c>
      <c r="AD118" s="6">
        <f t="shared" si="86"/>
        <v>150502</v>
      </c>
      <c r="AE118" s="6">
        <f t="shared" si="86"/>
        <v>142555</v>
      </c>
      <c r="AF118" s="6">
        <f t="shared" si="86"/>
        <v>258536</v>
      </c>
      <c r="AG118" s="6">
        <f t="shared" si="86"/>
        <v>132498</v>
      </c>
      <c r="AH118" s="6">
        <f t="shared" si="86"/>
        <v>126038</v>
      </c>
      <c r="AI118" s="6">
        <f t="shared" ref="AI118:AQ118" si="87">AI55</f>
        <v>2489</v>
      </c>
      <c r="AJ118" s="6">
        <f t="shared" si="87"/>
        <v>1259</v>
      </c>
      <c r="AK118" s="6">
        <f t="shared" si="87"/>
        <v>1230</v>
      </c>
      <c r="AL118" s="6">
        <f t="shared" si="87"/>
        <v>3015</v>
      </c>
      <c r="AM118" s="6">
        <f t="shared" si="87"/>
        <v>1558</v>
      </c>
      <c r="AN118" s="6">
        <f t="shared" si="87"/>
        <v>1457</v>
      </c>
      <c r="AO118" s="6">
        <f t="shared" si="87"/>
        <v>4417</v>
      </c>
      <c r="AP118" s="6">
        <f t="shared" si="87"/>
        <v>2238</v>
      </c>
      <c r="AQ118" s="6">
        <f t="shared" si="87"/>
        <v>2179</v>
      </c>
      <c r="AR118" s="216">
        <v>0</v>
      </c>
      <c r="AS118" s="216">
        <v>0</v>
      </c>
      <c r="AT118" s="216">
        <v>0</v>
      </c>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6"/>
      <c r="BX118" s="6"/>
      <c r="BY118" s="6"/>
      <c r="BZ118" s="6"/>
      <c r="CA118" s="6"/>
      <c r="CB118" s="6"/>
      <c r="CC118" s="6"/>
      <c r="CD118" s="6"/>
      <c r="CE118" s="6"/>
      <c r="CF118" s="6"/>
      <c r="CG118" s="6"/>
      <c r="CH118" s="6"/>
      <c r="CI118" s="6"/>
      <c r="CJ118" s="6"/>
      <c r="CK118" s="6"/>
      <c r="CL118" s="6"/>
      <c r="CM118" s="6"/>
      <c r="CN118" s="6"/>
      <c r="CO118" s="6"/>
      <c r="CP118" s="6"/>
      <c r="CQ118" s="6"/>
      <c r="CR118" s="6"/>
      <c r="CS118" s="6"/>
      <c r="CT118" s="6"/>
      <c r="CU118" s="6"/>
      <c r="CV118" s="6"/>
      <c r="CW118" s="6"/>
      <c r="CX118" s="6"/>
      <c r="CY118" s="6"/>
      <c r="CZ118" s="6"/>
      <c r="DA118" s="6"/>
      <c r="DB118" s="6"/>
      <c r="DC118" s="6"/>
      <c r="DD118" s="6"/>
      <c r="DE118" s="6"/>
      <c r="DF118" s="6"/>
      <c r="DG118" s="6"/>
      <c r="DH118" s="6"/>
      <c r="DI118" s="6"/>
      <c r="DJ118" s="6"/>
      <c r="DK118" s="6"/>
      <c r="DL118" s="6"/>
      <c r="DM118" s="6"/>
      <c r="DN118" s="6"/>
      <c r="DO118" s="6"/>
      <c r="DP118" s="6"/>
    </row>
    <row r="119" spans="1:120" x14ac:dyDescent="0.35">
      <c r="A119" t="s">
        <v>347</v>
      </c>
      <c r="B119" s="20">
        <f t="shared" si="76"/>
        <v>1688264</v>
      </c>
      <c r="C119" s="20">
        <f t="shared" si="68"/>
        <v>869535</v>
      </c>
      <c r="D119" s="20">
        <f t="shared" si="68"/>
        <v>818729</v>
      </c>
      <c r="E119" s="6">
        <f t="shared" si="77"/>
        <v>25660</v>
      </c>
      <c r="F119" s="6">
        <f t="shared" si="77"/>
        <v>13166</v>
      </c>
      <c r="G119" s="6">
        <f t="shared" si="77"/>
        <v>12494</v>
      </c>
      <c r="H119" s="6">
        <f t="shared" ref="H119:P119" si="88">H56</f>
        <v>9201</v>
      </c>
      <c r="I119" s="6">
        <f t="shared" si="88"/>
        <v>4685</v>
      </c>
      <c r="J119" s="6">
        <f t="shared" si="88"/>
        <v>4516</v>
      </c>
      <c r="K119" s="6">
        <f t="shared" si="88"/>
        <v>52296</v>
      </c>
      <c r="L119" s="6">
        <f t="shared" si="88"/>
        <v>26870</v>
      </c>
      <c r="M119" s="6">
        <f t="shared" si="88"/>
        <v>25426</v>
      </c>
      <c r="N119" s="6">
        <f t="shared" si="88"/>
        <v>42976</v>
      </c>
      <c r="O119" s="6">
        <f t="shared" si="88"/>
        <v>21772</v>
      </c>
      <c r="P119" s="6">
        <f t="shared" si="88"/>
        <v>21204</v>
      </c>
      <c r="Q119" s="6">
        <f t="shared" ref="Q119:U119" si="89">Q56</f>
        <v>489509</v>
      </c>
      <c r="R119" s="6">
        <f t="shared" si="89"/>
        <v>250465</v>
      </c>
      <c r="S119" s="6">
        <f t="shared" si="89"/>
        <v>239044</v>
      </c>
      <c r="T119" s="6">
        <f t="shared" si="89"/>
        <v>824508</v>
      </c>
      <c r="U119" s="6">
        <f t="shared" si="89"/>
        <v>424480</v>
      </c>
      <c r="V119" s="6">
        <f t="shared" ref="V119:AA119" si="90">V56</f>
        <v>400028</v>
      </c>
      <c r="W119" s="6">
        <f t="shared" si="90"/>
        <v>90289</v>
      </c>
      <c r="X119" s="6">
        <f t="shared" si="90"/>
        <v>46549</v>
      </c>
      <c r="Y119" s="6">
        <f t="shared" si="90"/>
        <v>43740</v>
      </c>
      <c r="Z119" s="6">
        <f t="shared" si="90"/>
        <v>80571</v>
      </c>
      <c r="AA119" s="6">
        <f t="shared" si="90"/>
        <v>41741</v>
      </c>
      <c r="AB119" s="6">
        <f t="shared" ref="AB119:AH119" si="91">AB56</f>
        <v>38830</v>
      </c>
      <c r="AC119" s="6">
        <f t="shared" si="91"/>
        <v>294497</v>
      </c>
      <c r="AD119" s="6">
        <f t="shared" si="91"/>
        <v>151815</v>
      </c>
      <c r="AE119" s="6">
        <f t="shared" si="91"/>
        <v>142682</v>
      </c>
      <c r="AF119" s="6">
        <f t="shared" si="91"/>
        <v>268266</v>
      </c>
      <c r="AG119" s="6">
        <f t="shared" si="91"/>
        <v>138457</v>
      </c>
      <c r="AH119" s="6">
        <f t="shared" si="91"/>
        <v>129809</v>
      </c>
      <c r="AI119" s="6">
        <f t="shared" ref="AI119:AQ119" si="92">AI56</f>
        <v>2489</v>
      </c>
      <c r="AJ119" s="6">
        <f t="shared" si="92"/>
        <v>1348</v>
      </c>
      <c r="AK119" s="6">
        <f t="shared" si="92"/>
        <v>1141</v>
      </c>
      <c r="AL119" s="6">
        <f t="shared" si="92"/>
        <v>2901</v>
      </c>
      <c r="AM119" s="6">
        <f t="shared" si="92"/>
        <v>1420</v>
      </c>
      <c r="AN119" s="6">
        <f t="shared" si="92"/>
        <v>1481</v>
      </c>
      <c r="AO119" s="6">
        <f t="shared" si="92"/>
        <v>3991</v>
      </c>
      <c r="AP119" s="6">
        <f t="shared" si="92"/>
        <v>1958</v>
      </c>
      <c r="AQ119" s="6">
        <f t="shared" si="92"/>
        <v>2033</v>
      </c>
      <c r="AR119" s="216">
        <v>0</v>
      </c>
      <c r="AS119" s="216">
        <v>0</v>
      </c>
      <c r="AT119" s="216">
        <v>0</v>
      </c>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c r="CG119" s="6"/>
      <c r="CH119" s="6"/>
      <c r="CI119" s="6"/>
      <c r="CJ119" s="6"/>
      <c r="CK119" s="6"/>
      <c r="CL119" s="6"/>
      <c r="CM119" s="6"/>
      <c r="CN119" s="6"/>
      <c r="CO119" s="6"/>
      <c r="CP119" s="6"/>
      <c r="CQ119" s="6"/>
      <c r="CR119" s="6"/>
      <c r="CS119" s="6"/>
      <c r="CT119" s="6"/>
      <c r="CU119" s="6"/>
      <c r="CV119" s="6"/>
      <c r="CW119" s="6"/>
      <c r="CX119" s="6"/>
      <c r="CY119" s="6"/>
      <c r="CZ119" s="6"/>
      <c r="DA119" s="6"/>
      <c r="DB119" s="6"/>
      <c r="DC119" s="6"/>
      <c r="DD119" s="6"/>
      <c r="DE119" s="6"/>
      <c r="DF119" s="6"/>
      <c r="DG119" s="6"/>
      <c r="DH119" s="6"/>
      <c r="DI119" s="6"/>
      <c r="DJ119" s="6"/>
      <c r="DK119" s="6"/>
      <c r="DL119" s="6"/>
      <c r="DM119" s="6"/>
      <c r="DN119" s="6"/>
      <c r="DO119" s="6"/>
      <c r="DP119" s="6"/>
    </row>
    <row r="120" spans="1:120" x14ac:dyDescent="0.35">
      <c r="A120" t="s">
        <v>348</v>
      </c>
      <c r="B120" s="20">
        <f t="shared" si="76"/>
        <v>1762333</v>
      </c>
      <c r="C120" s="20">
        <f t="shared" si="68"/>
        <v>911375</v>
      </c>
      <c r="D120" s="20">
        <f t="shared" si="68"/>
        <v>850958</v>
      </c>
      <c r="E120" s="6">
        <f t="shared" si="77"/>
        <v>27306</v>
      </c>
      <c r="F120" s="6">
        <f t="shared" si="77"/>
        <v>14247</v>
      </c>
      <c r="G120" s="6">
        <f t="shared" si="77"/>
        <v>13059</v>
      </c>
      <c r="H120" s="6">
        <f t="shared" ref="H120:P120" si="93">H57</f>
        <v>9803</v>
      </c>
      <c r="I120" s="6">
        <f t="shared" si="93"/>
        <v>4934</v>
      </c>
      <c r="J120" s="6">
        <f t="shared" si="93"/>
        <v>4869</v>
      </c>
      <c r="K120" s="6">
        <f t="shared" si="93"/>
        <v>52452</v>
      </c>
      <c r="L120" s="6">
        <f t="shared" si="93"/>
        <v>27231</v>
      </c>
      <c r="M120" s="6">
        <f t="shared" si="93"/>
        <v>25221</v>
      </c>
      <c r="N120" s="6">
        <f t="shared" si="93"/>
        <v>43163</v>
      </c>
      <c r="O120" s="6">
        <f t="shared" si="93"/>
        <v>22232</v>
      </c>
      <c r="P120" s="6">
        <f t="shared" si="93"/>
        <v>20931</v>
      </c>
      <c r="Q120" s="6">
        <f t="shared" ref="Q120:U120" si="94">Q57</f>
        <v>462354</v>
      </c>
      <c r="R120" s="6">
        <f t="shared" si="94"/>
        <v>235939</v>
      </c>
      <c r="S120" s="6">
        <f t="shared" si="94"/>
        <v>226415</v>
      </c>
      <c r="T120" s="6">
        <f t="shared" si="94"/>
        <v>890595</v>
      </c>
      <c r="U120" s="6">
        <f t="shared" si="94"/>
        <v>461810</v>
      </c>
      <c r="V120" s="6">
        <f t="shared" ref="V120:AA120" si="95">V57</f>
        <v>428785</v>
      </c>
      <c r="W120" s="6">
        <f t="shared" si="95"/>
        <v>89061</v>
      </c>
      <c r="X120" s="6">
        <f t="shared" si="95"/>
        <v>46092</v>
      </c>
      <c r="Y120" s="6">
        <f t="shared" si="95"/>
        <v>42969</v>
      </c>
      <c r="Z120" s="6">
        <f t="shared" si="95"/>
        <v>75464</v>
      </c>
      <c r="AA120" s="6">
        <f t="shared" si="95"/>
        <v>39041</v>
      </c>
      <c r="AB120" s="6">
        <f t="shared" ref="AB120:AH120" si="96">AB57</f>
        <v>36423</v>
      </c>
      <c r="AC120" s="6">
        <f t="shared" si="96"/>
        <v>282281</v>
      </c>
      <c r="AD120" s="6">
        <f t="shared" si="96"/>
        <v>145710</v>
      </c>
      <c r="AE120" s="6">
        <f t="shared" si="96"/>
        <v>136571</v>
      </c>
      <c r="AF120" s="6">
        <f t="shared" si="96"/>
        <v>292208</v>
      </c>
      <c r="AG120" s="6">
        <f t="shared" si="96"/>
        <v>150078</v>
      </c>
      <c r="AH120" s="6">
        <f t="shared" si="96"/>
        <v>142130</v>
      </c>
      <c r="AI120" s="6">
        <f t="shared" ref="AI120:AQ120" si="97">AI57</f>
        <v>2326</v>
      </c>
      <c r="AJ120" s="6">
        <f t="shared" si="97"/>
        <v>1231</v>
      </c>
      <c r="AK120" s="6">
        <f t="shared" si="97"/>
        <v>1095</v>
      </c>
      <c r="AL120" s="6">
        <f t="shared" si="97"/>
        <v>2746</v>
      </c>
      <c r="AM120" s="6">
        <f t="shared" si="97"/>
        <v>1407</v>
      </c>
      <c r="AN120" s="6">
        <f t="shared" si="97"/>
        <v>1339</v>
      </c>
      <c r="AO120" s="6">
        <f t="shared" si="97"/>
        <v>3492</v>
      </c>
      <c r="AP120" s="6">
        <f t="shared" si="97"/>
        <v>1696</v>
      </c>
      <c r="AQ120" s="6">
        <f t="shared" si="97"/>
        <v>1796</v>
      </c>
      <c r="AR120" s="216">
        <v>0</v>
      </c>
      <c r="AS120" s="216">
        <v>0</v>
      </c>
      <c r="AT120" s="216">
        <v>0</v>
      </c>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6"/>
      <c r="BX120" s="6"/>
      <c r="BY120" s="6"/>
      <c r="BZ120" s="6"/>
      <c r="CA120" s="6"/>
      <c r="CB120" s="6"/>
      <c r="CC120" s="6"/>
      <c r="CD120" s="6"/>
      <c r="CE120" s="6"/>
      <c r="CF120" s="6"/>
      <c r="CG120" s="6"/>
      <c r="CH120" s="6"/>
      <c r="CI120" s="6"/>
      <c r="CJ120" s="6"/>
      <c r="CK120" s="6"/>
      <c r="CL120" s="6"/>
      <c r="CM120" s="6"/>
      <c r="CN120" s="6"/>
      <c r="CO120" s="6"/>
      <c r="CP120" s="6"/>
      <c r="CQ120" s="6"/>
      <c r="CR120" s="6"/>
      <c r="CS120" s="6"/>
      <c r="CT120" s="6"/>
      <c r="CU120" s="6"/>
      <c r="CV120" s="6"/>
      <c r="CW120" s="6"/>
      <c r="CX120" s="6"/>
      <c r="CY120" s="6"/>
      <c r="CZ120" s="6"/>
      <c r="DA120" s="6"/>
      <c r="DB120" s="6"/>
      <c r="DC120" s="6"/>
      <c r="DD120" s="6"/>
      <c r="DE120" s="6"/>
      <c r="DF120" s="6"/>
      <c r="DG120" s="6"/>
      <c r="DH120" s="6"/>
      <c r="DI120" s="6"/>
      <c r="DJ120" s="6"/>
      <c r="DK120" s="6"/>
      <c r="DL120" s="6"/>
      <c r="DM120" s="6"/>
      <c r="DN120" s="6"/>
      <c r="DO120" s="6"/>
      <c r="DP120" s="6"/>
    </row>
    <row r="121" spans="1:120" x14ac:dyDescent="0.35">
      <c r="A121" t="s">
        <v>349</v>
      </c>
      <c r="B121" s="20">
        <f t="shared" si="76"/>
        <v>2102581</v>
      </c>
      <c r="C121" s="20">
        <f t="shared" si="68"/>
        <v>1100755</v>
      </c>
      <c r="D121" s="20">
        <f t="shared" si="68"/>
        <v>1001826</v>
      </c>
      <c r="E121" s="6">
        <f t="shared" si="77"/>
        <v>29730</v>
      </c>
      <c r="F121" s="6">
        <f t="shared" si="77"/>
        <v>15613</v>
      </c>
      <c r="G121" s="6">
        <f t="shared" si="77"/>
        <v>14117</v>
      </c>
      <c r="H121" s="6">
        <f t="shared" ref="H121:P121" si="98">H58</f>
        <v>13978</v>
      </c>
      <c r="I121" s="6">
        <f t="shared" si="98"/>
        <v>7209</v>
      </c>
      <c r="J121" s="6">
        <f t="shared" si="98"/>
        <v>6769</v>
      </c>
      <c r="K121" s="6">
        <f t="shared" si="98"/>
        <v>67511</v>
      </c>
      <c r="L121" s="6">
        <f t="shared" si="98"/>
        <v>35791</v>
      </c>
      <c r="M121" s="6">
        <f t="shared" si="98"/>
        <v>31720</v>
      </c>
      <c r="N121" s="6">
        <f t="shared" si="98"/>
        <v>48123</v>
      </c>
      <c r="O121" s="6">
        <f t="shared" si="98"/>
        <v>25068</v>
      </c>
      <c r="P121" s="6">
        <f t="shared" si="98"/>
        <v>23055</v>
      </c>
      <c r="Q121" s="6">
        <f t="shared" ref="Q121:U121" si="99">Q58</f>
        <v>505283</v>
      </c>
      <c r="R121" s="6">
        <f t="shared" si="99"/>
        <v>261280</v>
      </c>
      <c r="S121" s="6">
        <f t="shared" si="99"/>
        <v>244003</v>
      </c>
      <c r="T121" s="6">
        <f t="shared" si="99"/>
        <v>1104133</v>
      </c>
      <c r="U121" s="6">
        <f t="shared" si="99"/>
        <v>582992</v>
      </c>
      <c r="V121" s="6">
        <f t="shared" ref="V121:AA121" si="100">V58</f>
        <v>521141</v>
      </c>
      <c r="W121" s="6">
        <f t="shared" si="100"/>
        <v>109684</v>
      </c>
      <c r="X121" s="6">
        <f t="shared" si="100"/>
        <v>59032</v>
      </c>
      <c r="Y121" s="6">
        <f t="shared" si="100"/>
        <v>50652</v>
      </c>
      <c r="Z121" s="6">
        <f t="shared" si="100"/>
        <v>75585</v>
      </c>
      <c r="AA121" s="6">
        <f t="shared" si="100"/>
        <v>39724</v>
      </c>
      <c r="AB121" s="6">
        <f t="shared" ref="AB121:AH121" si="101">AB58</f>
        <v>35861</v>
      </c>
      <c r="AC121" s="6">
        <f t="shared" si="101"/>
        <v>292461</v>
      </c>
      <c r="AD121" s="6">
        <f t="shared" si="101"/>
        <v>150402</v>
      </c>
      <c r="AE121" s="6">
        <f t="shared" si="101"/>
        <v>142059</v>
      </c>
      <c r="AF121" s="6">
        <f t="shared" si="101"/>
        <v>361376</v>
      </c>
      <c r="AG121" s="6">
        <f t="shared" si="101"/>
        <v>184924</v>
      </c>
      <c r="AH121" s="6">
        <f t="shared" si="101"/>
        <v>176452</v>
      </c>
      <c r="AI121" s="6">
        <f t="shared" ref="AI121:AQ121" si="102">AI58</f>
        <v>2644</v>
      </c>
      <c r="AJ121" s="6">
        <f t="shared" si="102"/>
        <v>1323</v>
      </c>
      <c r="AK121" s="6">
        <f t="shared" si="102"/>
        <v>1321</v>
      </c>
      <c r="AL121" s="6">
        <f t="shared" si="102"/>
        <v>2897</v>
      </c>
      <c r="AM121" s="6">
        <f t="shared" si="102"/>
        <v>1427</v>
      </c>
      <c r="AN121" s="6">
        <f t="shared" si="102"/>
        <v>1470</v>
      </c>
      <c r="AO121" s="6">
        <f t="shared" si="102"/>
        <v>3250</v>
      </c>
      <c r="AP121" s="6">
        <f t="shared" si="102"/>
        <v>1661</v>
      </c>
      <c r="AQ121" s="6">
        <f t="shared" si="102"/>
        <v>1589</v>
      </c>
      <c r="AR121" s="216">
        <v>0</v>
      </c>
      <c r="AS121" s="216">
        <v>0</v>
      </c>
      <c r="AT121" s="216">
        <v>0</v>
      </c>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c r="CB121" s="6"/>
      <c r="CC121" s="6"/>
      <c r="CD121" s="6"/>
      <c r="CE121" s="6"/>
      <c r="CF121" s="6"/>
      <c r="CG121" s="6"/>
      <c r="CH121" s="6"/>
      <c r="CI121" s="6"/>
      <c r="CJ121" s="6"/>
      <c r="CK121" s="6"/>
      <c r="CL121" s="6"/>
      <c r="CM121" s="6"/>
      <c r="CN121" s="6"/>
      <c r="CO121" s="6"/>
      <c r="CP121" s="6"/>
      <c r="CQ121" s="6"/>
      <c r="CR121" s="6"/>
      <c r="CS121" s="6"/>
      <c r="CT121" s="6"/>
      <c r="CU121" s="6"/>
      <c r="CV121" s="6"/>
      <c r="CW121" s="6"/>
      <c r="CX121" s="6"/>
      <c r="CY121" s="6"/>
      <c r="CZ121" s="6"/>
      <c r="DA121" s="6"/>
      <c r="DB121" s="6"/>
      <c r="DC121" s="6"/>
      <c r="DD121" s="6"/>
      <c r="DE121" s="6"/>
      <c r="DF121" s="6"/>
      <c r="DG121" s="6"/>
      <c r="DH121" s="6"/>
      <c r="DI121" s="6"/>
      <c r="DJ121" s="6"/>
      <c r="DK121" s="6"/>
      <c r="DL121" s="6"/>
      <c r="DM121" s="6"/>
      <c r="DN121" s="6"/>
      <c r="DO121" s="6"/>
      <c r="DP121" s="6"/>
    </row>
    <row r="122" spans="1:120" x14ac:dyDescent="0.35">
      <c r="A122" t="s">
        <v>350</v>
      </c>
      <c r="B122" s="20">
        <f t="shared" si="76"/>
        <v>2319241</v>
      </c>
      <c r="C122" s="20">
        <f t="shared" si="68"/>
        <v>1209044</v>
      </c>
      <c r="D122" s="20">
        <f t="shared" si="68"/>
        <v>1110197</v>
      </c>
      <c r="E122" s="6">
        <f t="shared" si="77"/>
        <v>28895</v>
      </c>
      <c r="F122" s="6">
        <f t="shared" si="77"/>
        <v>15112</v>
      </c>
      <c r="G122" s="6">
        <f t="shared" si="77"/>
        <v>13783</v>
      </c>
      <c r="H122" s="6">
        <f t="shared" ref="H122:P122" si="103">H59</f>
        <v>12825</v>
      </c>
      <c r="I122" s="6">
        <f t="shared" si="103"/>
        <v>6858</v>
      </c>
      <c r="J122" s="6">
        <f t="shared" si="103"/>
        <v>5967</v>
      </c>
      <c r="K122" s="6">
        <f t="shared" si="103"/>
        <v>75028</v>
      </c>
      <c r="L122" s="6">
        <f t="shared" si="103"/>
        <v>39513</v>
      </c>
      <c r="M122" s="6">
        <f t="shared" si="103"/>
        <v>35515</v>
      </c>
      <c r="N122" s="6">
        <f t="shared" si="103"/>
        <v>49466</v>
      </c>
      <c r="O122" s="6">
        <f t="shared" si="103"/>
        <v>25804</v>
      </c>
      <c r="P122" s="6">
        <f t="shared" si="103"/>
        <v>23662</v>
      </c>
      <c r="Q122" s="6">
        <f t="shared" ref="Q122:U122" si="104">Q59</f>
        <v>577961</v>
      </c>
      <c r="R122" s="6">
        <f t="shared" si="104"/>
        <v>301528</v>
      </c>
      <c r="S122" s="6">
        <f t="shared" si="104"/>
        <v>276433</v>
      </c>
      <c r="T122" s="6">
        <f t="shared" si="104"/>
        <v>1218306</v>
      </c>
      <c r="U122" s="6">
        <f t="shared" si="104"/>
        <v>639544</v>
      </c>
      <c r="V122" s="6">
        <f t="shared" ref="V122:AA122" si="105">V59</f>
        <v>578762</v>
      </c>
      <c r="W122" s="6">
        <f t="shared" si="105"/>
        <v>109705</v>
      </c>
      <c r="X122" s="6">
        <f t="shared" si="105"/>
        <v>58920</v>
      </c>
      <c r="Y122" s="6">
        <f t="shared" si="105"/>
        <v>50785</v>
      </c>
      <c r="Z122" s="6">
        <f t="shared" si="105"/>
        <v>77655</v>
      </c>
      <c r="AA122" s="6">
        <f t="shared" si="105"/>
        <v>40408</v>
      </c>
      <c r="AB122" s="6">
        <f t="shared" ref="AB122:AH122" si="106">AB59</f>
        <v>37247</v>
      </c>
      <c r="AC122" s="6">
        <f t="shared" si="106"/>
        <v>325433</v>
      </c>
      <c r="AD122" s="6">
        <f t="shared" si="106"/>
        <v>166688</v>
      </c>
      <c r="AE122" s="6">
        <f t="shared" si="106"/>
        <v>158745</v>
      </c>
      <c r="AF122" s="6">
        <f t="shared" si="106"/>
        <v>421928</v>
      </c>
      <c r="AG122" s="6">
        <f t="shared" si="106"/>
        <v>216197</v>
      </c>
      <c r="AH122" s="6">
        <f t="shared" si="106"/>
        <v>205731</v>
      </c>
      <c r="AI122" s="6">
        <f t="shared" ref="AI122:AQ122" si="107">AI59</f>
        <v>3537</v>
      </c>
      <c r="AJ122" s="6">
        <f t="shared" si="107"/>
        <v>1751</v>
      </c>
      <c r="AK122" s="6">
        <f t="shared" si="107"/>
        <v>1786</v>
      </c>
      <c r="AL122" s="6">
        <f t="shared" si="107"/>
        <v>3718</v>
      </c>
      <c r="AM122" s="6">
        <f t="shared" si="107"/>
        <v>2000</v>
      </c>
      <c r="AN122" s="6">
        <f t="shared" si="107"/>
        <v>1718</v>
      </c>
      <c r="AO122" s="6">
        <f t="shared" si="107"/>
        <v>3297</v>
      </c>
      <c r="AP122" s="6">
        <f t="shared" si="107"/>
        <v>1657</v>
      </c>
      <c r="AQ122" s="6">
        <f t="shared" si="107"/>
        <v>1640</v>
      </c>
      <c r="AR122" s="216">
        <v>0</v>
      </c>
      <c r="AS122" s="216">
        <v>0</v>
      </c>
      <c r="AT122" s="216">
        <v>0</v>
      </c>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c r="CM122" s="6"/>
      <c r="CN122" s="6"/>
      <c r="CO122" s="6"/>
      <c r="CP122" s="6"/>
      <c r="CQ122" s="6"/>
      <c r="CR122" s="6"/>
      <c r="CS122" s="6"/>
      <c r="CT122" s="6"/>
      <c r="CU122" s="6"/>
      <c r="CV122" s="6"/>
      <c r="CW122" s="6"/>
      <c r="CX122" s="6"/>
      <c r="CY122" s="6"/>
      <c r="CZ122" s="6"/>
      <c r="DA122" s="6"/>
      <c r="DB122" s="6"/>
      <c r="DC122" s="6"/>
      <c r="DD122" s="6"/>
      <c r="DE122" s="6"/>
      <c r="DF122" s="6"/>
      <c r="DG122" s="6"/>
      <c r="DH122" s="6"/>
      <c r="DI122" s="6"/>
      <c r="DJ122" s="6"/>
      <c r="DK122" s="6"/>
      <c r="DL122" s="6"/>
      <c r="DM122" s="6"/>
      <c r="DN122" s="6"/>
      <c r="DO122" s="6"/>
      <c r="DP122" s="6"/>
    </row>
    <row r="123" spans="1:120" x14ac:dyDescent="0.35">
      <c r="A123" t="s">
        <v>351</v>
      </c>
      <c r="B123" s="20">
        <f t="shared" si="76"/>
        <v>2348567</v>
      </c>
      <c r="C123" s="20">
        <f t="shared" si="68"/>
        <v>1200334</v>
      </c>
      <c r="D123" s="20">
        <f t="shared" si="68"/>
        <v>1148233</v>
      </c>
      <c r="E123" s="6">
        <f t="shared" si="77"/>
        <v>30480</v>
      </c>
      <c r="F123" s="6">
        <f t="shared" si="77"/>
        <v>15425</v>
      </c>
      <c r="G123" s="6">
        <f t="shared" si="77"/>
        <v>15055</v>
      </c>
      <c r="H123" s="6">
        <f t="shared" ref="H123:P123" si="108">H60</f>
        <v>10840</v>
      </c>
      <c r="I123" s="6">
        <f t="shared" si="108"/>
        <v>5401</v>
      </c>
      <c r="J123" s="6">
        <f t="shared" si="108"/>
        <v>5439</v>
      </c>
      <c r="K123" s="6">
        <f t="shared" si="108"/>
        <v>72715</v>
      </c>
      <c r="L123" s="6">
        <f t="shared" si="108"/>
        <v>36718</v>
      </c>
      <c r="M123" s="6">
        <f t="shared" si="108"/>
        <v>35997</v>
      </c>
      <c r="N123" s="6">
        <f t="shared" si="108"/>
        <v>50571</v>
      </c>
      <c r="O123" s="6">
        <f t="shared" si="108"/>
        <v>25265</v>
      </c>
      <c r="P123" s="6">
        <f t="shared" si="108"/>
        <v>25306</v>
      </c>
      <c r="Q123" s="6">
        <f t="shared" ref="Q123:U123" si="109">Q60</f>
        <v>616743</v>
      </c>
      <c r="R123" s="6">
        <f t="shared" si="109"/>
        <v>319161</v>
      </c>
      <c r="S123" s="6">
        <f t="shared" si="109"/>
        <v>297582</v>
      </c>
      <c r="T123" s="6">
        <f t="shared" si="109"/>
        <v>1186699</v>
      </c>
      <c r="U123" s="6">
        <f t="shared" si="109"/>
        <v>610037</v>
      </c>
      <c r="V123" s="6">
        <f t="shared" ref="V123:AA123" si="110">V60</f>
        <v>576662</v>
      </c>
      <c r="W123" s="6">
        <f t="shared" si="110"/>
        <v>103722</v>
      </c>
      <c r="X123" s="6">
        <f t="shared" si="110"/>
        <v>53835</v>
      </c>
      <c r="Y123" s="6">
        <f t="shared" si="110"/>
        <v>49887</v>
      </c>
      <c r="Z123" s="6">
        <f t="shared" si="110"/>
        <v>84489</v>
      </c>
      <c r="AA123" s="6">
        <f t="shared" si="110"/>
        <v>43090</v>
      </c>
      <c r="AB123" s="6">
        <f t="shared" ref="AB123:AH123" si="111">AB60</f>
        <v>41399</v>
      </c>
      <c r="AC123" s="6">
        <f t="shared" si="111"/>
        <v>368300</v>
      </c>
      <c r="AD123" s="6">
        <f t="shared" si="111"/>
        <v>185522</v>
      </c>
      <c r="AE123" s="6">
        <f t="shared" si="111"/>
        <v>182778</v>
      </c>
      <c r="AF123" s="6">
        <f t="shared" si="111"/>
        <v>440751</v>
      </c>
      <c r="AG123" s="6">
        <f t="shared" si="111"/>
        <v>225041</v>
      </c>
      <c r="AH123" s="6">
        <f t="shared" si="111"/>
        <v>215710</v>
      </c>
      <c r="AI123" s="6">
        <f t="shared" ref="AI123:AQ123" si="112">AI60</f>
        <v>4012</v>
      </c>
      <c r="AJ123" s="6">
        <f t="shared" si="112"/>
        <v>1952</v>
      </c>
      <c r="AK123" s="6">
        <f t="shared" si="112"/>
        <v>2060</v>
      </c>
      <c r="AL123" s="6">
        <f t="shared" si="112"/>
        <v>3990</v>
      </c>
      <c r="AM123" s="6">
        <f t="shared" si="112"/>
        <v>2043</v>
      </c>
      <c r="AN123" s="6">
        <f t="shared" si="112"/>
        <v>1947</v>
      </c>
      <c r="AO123" s="6">
        <f t="shared" si="112"/>
        <v>3346</v>
      </c>
      <c r="AP123" s="6">
        <f t="shared" si="112"/>
        <v>1708</v>
      </c>
      <c r="AQ123" s="6">
        <f t="shared" si="112"/>
        <v>1638</v>
      </c>
      <c r="AR123" s="216">
        <v>0</v>
      </c>
      <c r="AS123" s="216">
        <v>0</v>
      </c>
      <c r="AT123" s="216">
        <v>0</v>
      </c>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6"/>
      <c r="BX123" s="6"/>
      <c r="BY123" s="6"/>
      <c r="BZ123" s="6"/>
      <c r="CA123" s="6"/>
      <c r="CB123" s="6"/>
      <c r="CC123" s="6"/>
      <c r="CD123" s="6"/>
      <c r="CE123" s="6"/>
      <c r="CF123" s="6"/>
      <c r="CG123" s="6"/>
      <c r="CH123" s="6"/>
      <c r="CI123" s="6"/>
      <c r="CJ123" s="6"/>
      <c r="CK123" s="6"/>
      <c r="CL123" s="6"/>
      <c r="CM123" s="6"/>
      <c r="CN123" s="6"/>
      <c r="CO123" s="6"/>
      <c r="CP123" s="6"/>
      <c r="CQ123" s="6"/>
      <c r="CR123" s="6"/>
      <c r="CS123" s="6"/>
      <c r="CT123" s="6"/>
      <c r="CU123" s="6"/>
      <c r="CV123" s="6"/>
      <c r="CW123" s="6"/>
      <c r="CX123" s="6"/>
      <c r="CY123" s="6"/>
      <c r="CZ123" s="6"/>
      <c r="DA123" s="6"/>
      <c r="DB123" s="6"/>
      <c r="DC123" s="6"/>
      <c r="DD123" s="6"/>
      <c r="DE123" s="6"/>
      <c r="DF123" s="6"/>
      <c r="DG123" s="6"/>
      <c r="DH123" s="6"/>
      <c r="DI123" s="6"/>
      <c r="DJ123" s="6"/>
      <c r="DK123" s="6"/>
      <c r="DL123" s="6"/>
      <c r="DM123" s="6"/>
      <c r="DN123" s="6"/>
      <c r="DO123" s="6"/>
      <c r="DP123" s="6"/>
    </row>
    <row r="124" spans="1:120" x14ac:dyDescent="0.35">
      <c r="A124" t="s">
        <v>352</v>
      </c>
      <c r="B124" s="20">
        <f t="shared" si="76"/>
        <v>2218155</v>
      </c>
      <c r="C124" s="20">
        <f t="shared" si="68"/>
        <v>1120902</v>
      </c>
      <c r="D124" s="20">
        <f t="shared" si="68"/>
        <v>1097253</v>
      </c>
      <c r="E124" s="6">
        <f t="shared" si="77"/>
        <v>31711</v>
      </c>
      <c r="F124" s="6">
        <f t="shared" si="77"/>
        <v>15742</v>
      </c>
      <c r="G124" s="6">
        <f t="shared" si="77"/>
        <v>15969</v>
      </c>
      <c r="H124" s="6">
        <f t="shared" ref="H124:P124" si="113">H61</f>
        <v>10511</v>
      </c>
      <c r="I124" s="6">
        <f t="shared" si="113"/>
        <v>5024</v>
      </c>
      <c r="J124" s="6">
        <f t="shared" si="113"/>
        <v>5487</v>
      </c>
      <c r="K124" s="6">
        <f t="shared" si="113"/>
        <v>67422</v>
      </c>
      <c r="L124" s="6">
        <f t="shared" si="113"/>
        <v>33711</v>
      </c>
      <c r="M124" s="6">
        <f t="shared" si="113"/>
        <v>33711</v>
      </c>
      <c r="N124" s="6">
        <f t="shared" si="113"/>
        <v>51616</v>
      </c>
      <c r="O124" s="6">
        <f t="shared" si="113"/>
        <v>25534</v>
      </c>
      <c r="P124" s="6">
        <f t="shared" si="113"/>
        <v>26082</v>
      </c>
      <c r="Q124" s="6">
        <f t="shared" ref="Q124:U124" si="114">Q61</f>
        <v>580428</v>
      </c>
      <c r="R124" s="6">
        <f t="shared" si="114"/>
        <v>297302</v>
      </c>
      <c r="S124" s="6">
        <f t="shared" si="114"/>
        <v>283126</v>
      </c>
      <c r="T124" s="6">
        <f t="shared" si="114"/>
        <v>1080221</v>
      </c>
      <c r="U124" s="6">
        <f t="shared" si="114"/>
        <v>545862</v>
      </c>
      <c r="V124" s="6">
        <f t="shared" ref="V124:AA124" si="115">V61</f>
        <v>534359</v>
      </c>
      <c r="W124" s="6">
        <f t="shared" si="115"/>
        <v>100257</v>
      </c>
      <c r="X124" s="6">
        <f t="shared" si="115"/>
        <v>51148</v>
      </c>
      <c r="Y124" s="6">
        <f t="shared" si="115"/>
        <v>49109</v>
      </c>
      <c r="Z124" s="6">
        <f t="shared" si="115"/>
        <v>88526</v>
      </c>
      <c r="AA124" s="6">
        <f t="shared" si="115"/>
        <v>44862</v>
      </c>
      <c r="AB124" s="6">
        <f t="shared" ref="AB124:AH124" si="116">AB61</f>
        <v>43664</v>
      </c>
      <c r="AC124" s="6">
        <f t="shared" si="116"/>
        <v>379503</v>
      </c>
      <c r="AD124" s="6">
        <f t="shared" si="116"/>
        <v>192114</v>
      </c>
      <c r="AE124" s="6">
        <f t="shared" si="116"/>
        <v>187389</v>
      </c>
      <c r="AF124" s="6">
        <f t="shared" si="116"/>
        <v>408388</v>
      </c>
      <c r="AG124" s="6">
        <f t="shared" si="116"/>
        <v>206905</v>
      </c>
      <c r="AH124" s="6">
        <f t="shared" si="116"/>
        <v>201483</v>
      </c>
      <c r="AI124" s="6">
        <f t="shared" ref="AI124:AQ124" si="117">AI61</f>
        <v>4002</v>
      </c>
      <c r="AJ124" s="6">
        <f t="shared" si="117"/>
        <v>1937</v>
      </c>
      <c r="AK124" s="6">
        <f t="shared" si="117"/>
        <v>2065</v>
      </c>
      <c r="AL124" s="6">
        <f t="shared" si="117"/>
        <v>3467</v>
      </c>
      <c r="AM124" s="6">
        <f t="shared" si="117"/>
        <v>1766</v>
      </c>
      <c r="AN124" s="6">
        <f t="shared" si="117"/>
        <v>1701</v>
      </c>
      <c r="AO124" s="6">
        <f t="shared" si="117"/>
        <v>2791</v>
      </c>
      <c r="AP124" s="6">
        <f t="shared" si="117"/>
        <v>1451</v>
      </c>
      <c r="AQ124" s="6">
        <f t="shared" si="117"/>
        <v>1340</v>
      </c>
      <c r="AR124" s="216">
        <v>0</v>
      </c>
      <c r="AS124" s="216">
        <v>0</v>
      </c>
      <c r="AT124" s="216">
        <v>0</v>
      </c>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6"/>
      <c r="BX124" s="6"/>
      <c r="BY124" s="6"/>
      <c r="BZ124" s="6"/>
      <c r="CA124" s="6"/>
      <c r="CB124" s="6"/>
      <c r="CC124" s="6"/>
      <c r="CD124" s="6"/>
      <c r="CE124" s="6"/>
      <c r="CF124" s="6"/>
      <c r="CG124" s="6"/>
      <c r="CH124" s="6"/>
      <c r="CI124" s="6"/>
      <c r="CJ124" s="6"/>
      <c r="CK124" s="6"/>
      <c r="CL124" s="6"/>
      <c r="CM124" s="6"/>
      <c r="CN124" s="6"/>
      <c r="CO124" s="6"/>
      <c r="CP124" s="6"/>
      <c r="CQ124" s="6"/>
      <c r="CR124" s="6"/>
      <c r="CS124" s="6"/>
      <c r="CT124" s="6"/>
      <c r="CU124" s="6"/>
      <c r="CV124" s="6"/>
      <c r="CW124" s="6"/>
      <c r="CX124" s="6"/>
      <c r="CY124" s="6"/>
      <c r="CZ124" s="6"/>
      <c r="DA124" s="6"/>
      <c r="DB124" s="6"/>
      <c r="DC124" s="6"/>
      <c r="DD124" s="6"/>
      <c r="DE124" s="6"/>
      <c r="DF124" s="6"/>
      <c r="DG124" s="6"/>
      <c r="DH124" s="6"/>
      <c r="DI124" s="6"/>
      <c r="DJ124" s="6"/>
      <c r="DK124" s="6"/>
      <c r="DL124" s="6"/>
      <c r="DM124" s="6"/>
      <c r="DN124" s="6"/>
      <c r="DO124" s="6"/>
      <c r="DP124" s="6"/>
    </row>
    <row r="125" spans="1:120" x14ac:dyDescent="0.35">
      <c r="A125" t="s">
        <v>353</v>
      </c>
      <c r="B125" s="20">
        <f t="shared" si="76"/>
        <v>2056700</v>
      </c>
      <c r="C125" s="20">
        <f t="shared" si="68"/>
        <v>1028741</v>
      </c>
      <c r="D125" s="20">
        <f t="shared" si="68"/>
        <v>1027959</v>
      </c>
      <c r="E125" s="6">
        <f t="shared" si="77"/>
        <v>32564</v>
      </c>
      <c r="F125" s="6">
        <f t="shared" si="77"/>
        <v>16026</v>
      </c>
      <c r="G125" s="6">
        <f t="shared" si="77"/>
        <v>16538</v>
      </c>
      <c r="H125" s="6">
        <f t="shared" ref="H125:P125" si="118">H62</f>
        <v>10451</v>
      </c>
      <c r="I125" s="6">
        <f t="shared" si="118"/>
        <v>4981</v>
      </c>
      <c r="J125" s="6">
        <f t="shared" si="118"/>
        <v>5470</v>
      </c>
      <c r="K125" s="6">
        <f t="shared" si="118"/>
        <v>64649</v>
      </c>
      <c r="L125" s="6">
        <f t="shared" si="118"/>
        <v>31733</v>
      </c>
      <c r="M125" s="6">
        <f t="shared" si="118"/>
        <v>32916</v>
      </c>
      <c r="N125" s="6">
        <f t="shared" si="118"/>
        <v>52147</v>
      </c>
      <c r="O125" s="6">
        <f t="shared" si="118"/>
        <v>25957</v>
      </c>
      <c r="P125" s="6">
        <f t="shared" si="118"/>
        <v>26190</v>
      </c>
      <c r="Q125" s="6">
        <f t="shared" ref="Q125:U125" si="119">Q62</f>
        <v>608949</v>
      </c>
      <c r="R125" s="6">
        <f t="shared" si="119"/>
        <v>311609</v>
      </c>
      <c r="S125" s="6">
        <f t="shared" si="119"/>
        <v>297340</v>
      </c>
      <c r="T125" s="6">
        <f t="shared" si="119"/>
        <v>990418</v>
      </c>
      <c r="U125" s="6">
        <f t="shared" si="119"/>
        <v>491654</v>
      </c>
      <c r="V125" s="6">
        <f t="shared" ref="V125:AA125" si="120">V62</f>
        <v>498764</v>
      </c>
      <c r="W125" s="6">
        <f t="shared" si="120"/>
        <v>94619</v>
      </c>
      <c r="X125" s="6">
        <f t="shared" si="120"/>
        <v>48066</v>
      </c>
      <c r="Y125" s="6">
        <f t="shared" si="120"/>
        <v>46553</v>
      </c>
      <c r="Z125" s="6">
        <f t="shared" si="120"/>
        <v>83317</v>
      </c>
      <c r="AA125" s="6">
        <f t="shared" si="120"/>
        <v>42539</v>
      </c>
      <c r="AB125" s="6">
        <f t="shared" ref="AB125:AH125" si="121">AB62</f>
        <v>40778</v>
      </c>
      <c r="AC125" s="6">
        <f t="shared" si="121"/>
        <v>355125</v>
      </c>
      <c r="AD125" s="6">
        <f t="shared" si="121"/>
        <v>180613</v>
      </c>
      <c r="AE125" s="6">
        <f t="shared" si="121"/>
        <v>174512</v>
      </c>
      <c r="AF125" s="6">
        <f t="shared" si="121"/>
        <v>373410</v>
      </c>
      <c r="AG125" s="6">
        <f t="shared" si="121"/>
        <v>187172</v>
      </c>
      <c r="AH125" s="6">
        <f t="shared" si="121"/>
        <v>186238</v>
      </c>
      <c r="AI125" s="6">
        <f t="shared" ref="AI125:AQ125" si="122">AI62</f>
        <v>3455</v>
      </c>
      <c r="AJ125" s="6">
        <f t="shared" si="122"/>
        <v>1729</v>
      </c>
      <c r="AK125" s="6">
        <f t="shared" si="122"/>
        <v>1726</v>
      </c>
      <c r="AL125" s="6">
        <f t="shared" si="122"/>
        <v>3272</v>
      </c>
      <c r="AM125" s="6">
        <f t="shared" si="122"/>
        <v>1673</v>
      </c>
      <c r="AN125" s="6">
        <f t="shared" si="122"/>
        <v>1599</v>
      </c>
      <c r="AO125" s="6">
        <f t="shared" si="122"/>
        <v>2386</v>
      </c>
      <c r="AP125" s="6">
        <f t="shared" si="122"/>
        <v>1233</v>
      </c>
      <c r="AQ125" s="6">
        <f t="shared" si="122"/>
        <v>1153</v>
      </c>
      <c r="AR125" s="216">
        <v>0</v>
      </c>
      <c r="AS125" s="216">
        <v>0</v>
      </c>
      <c r="AT125" s="216">
        <v>0</v>
      </c>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6"/>
      <c r="BX125" s="6"/>
      <c r="BY125" s="6"/>
      <c r="BZ125" s="6"/>
      <c r="CA125" s="6"/>
      <c r="CB125" s="6"/>
      <c r="CC125" s="6"/>
      <c r="CD125" s="6"/>
      <c r="CE125" s="6"/>
      <c r="CF125" s="6"/>
      <c r="CG125" s="6"/>
      <c r="CH125" s="6"/>
      <c r="CI125" s="6"/>
      <c r="CJ125" s="6"/>
      <c r="CK125" s="6"/>
      <c r="CL125" s="6"/>
      <c r="CM125" s="6"/>
      <c r="CN125" s="6"/>
      <c r="CO125" s="6"/>
      <c r="CP125" s="6"/>
      <c r="CQ125" s="6"/>
      <c r="CR125" s="6"/>
      <c r="CS125" s="6"/>
      <c r="CT125" s="6"/>
      <c r="CU125" s="6"/>
      <c r="CV125" s="6"/>
      <c r="CW125" s="6"/>
      <c r="CX125" s="6"/>
      <c r="CY125" s="6"/>
      <c r="CZ125" s="6"/>
      <c r="DA125" s="6"/>
      <c r="DB125" s="6"/>
      <c r="DC125" s="6"/>
      <c r="DD125" s="6"/>
      <c r="DE125" s="6"/>
      <c r="DF125" s="6"/>
      <c r="DG125" s="6"/>
      <c r="DH125" s="6"/>
      <c r="DI125" s="6"/>
      <c r="DJ125" s="6"/>
      <c r="DK125" s="6"/>
      <c r="DL125" s="6"/>
      <c r="DM125" s="6"/>
      <c r="DN125" s="6"/>
      <c r="DO125" s="6"/>
      <c r="DP125" s="6"/>
    </row>
    <row r="126" spans="1:120" x14ac:dyDescent="0.35">
      <c r="A126" t="s">
        <v>354</v>
      </c>
      <c r="B126" s="20">
        <f t="shared" si="76"/>
        <v>1886885</v>
      </c>
      <c r="C126" s="20">
        <f t="shared" si="68"/>
        <v>932709</v>
      </c>
      <c r="D126" s="20">
        <f t="shared" si="68"/>
        <v>954176</v>
      </c>
      <c r="E126" s="6">
        <f t="shared" si="77"/>
        <v>34175</v>
      </c>
      <c r="F126" s="6">
        <f t="shared" si="77"/>
        <v>16809</v>
      </c>
      <c r="G126" s="6">
        <f t="shared" si="77"/>
        <v>17366</v>
      </c>
      <c r="H126" s="6">
        <f t="shared" ref="H126:P126" si="123">H63</f>
        <v>10141</v>
      </c>
      <c r="I126" s="6">
        <f t="shared" si="123"/>
        <v>4951</v>
      </c>
      <c r="J126" s="6">
        <f t="shared" si="123"/>
        <v>5190</v>
      </c>
      <c r="K126" s="6">
        <f t="shared" si="123"/>
        <v>61333</v>
      </c>
      <c r="L126" s="6">
        <f t="shared" si="123"/>
        <v>30165</v>
      </c>
      <c r="M126" s="6">
        <f t="shared" si="123"/>
        <v>31168</v>
      </c>
      <c r="N126" s="6">
        <f t="shared" si="123"/>
        <v>52105</v>
      </c>
      <c r="O126" s="6">
        <f t="shared" si="123"/>
        <v>25570</v>
      </c>
      <c r="P126" s="6">
        <f t="shared" si="123"/>
        <v>26535</v>
      </c>
      <c r="Q126" s="6">
        <f t="shared" ref="Q126:U126" si="124">Q63</f>
        <v>562105</v>
      </c>
      <c r="R126" s="6">
        <f t="shared" si="124"/>
        <v>286677</v>
      </c>
      <c r="S126" s="6">
        <f t="shared" si="124"/>
        <v>275428</v>
      </c>
      <c r="T126" s="6">
        <f t="shared" si="124"/>
        <v>934890</v>
      </c>
      <c r="U126" s="6">
        <f t="shared" si="124"/>
        <v>456208</v>
      </c>
      <c r="V126" s="6">
        <f t="shared" ref="V126:AA126" si="125">V63</f>
        <v>478682</v>
      </c>
      <c r="W126" s="6">
        <f t="shared" si="125"/>
        <v>85418</v>
      </c>
      <c r="X126" s="6">
        <f t="shared" si="125"/>
        <v>43352</v>
      </c>
      <c r="Y126" s="6">
        <f t="shared" si="125"/>
        <v>42066</v>
      </c>
      <c r="Z126" s="6">
        <f t="shared" si="125"/>
        <v>71789</v>
      </c>
      <c r="AA126" s="6">
        <f t="shared" si="125"/>
        <v>36692</v>
      </c>
      <c r="AB126" s="6">
        <f t="shared" ref="AB126:AH126" si="126">AB63</f>
        <v>35097</v>
      </c>
      <c r="AC126" s="6">
        <f t="shared" si="126"/>
        <v>305294</v>
      </c>
      <c r="AD126" s="6">
        <f t="shared" si="126"/>
        <v>155690</v>
      </c>
      <c r="AE126" s="6">
        <f t="shared" si="126"/>
        <v>149604</v>
      </c>
      <c r="AF126" s="6">
        <f t="shared" si="126"/>
        <v>331740</v>
      </c>
      <c r="AG126" s="6">
        <f t="shared" si="126"/>
        <v>163272</v>
      </c>
      <c r="AH126" s="6">
        <f t="shared" si="126"/>
        <v>168468</v>
      </c>
      <c r="AI126" s="6">
        <f t="shared" ref="AI126:AQ126" si="127">AI63</f>
        <v>2852</v>
      </c>
      <c r="AJ126" s="6">
        <f t="shared" si="127"/>
        <v>1401</v>
      </c>
      <c r="AK126" s="6">
        <f t="shared" si="127"/>
        <v>1451</v>
      </c>
      <c r="AL126" s="6">
        <f t="shared" si="127"/>
        <v>2874</v>
      </c>
      <c r="AM126" s="6">
        <f t="shared" si="127"/>
        <v>1461</v>
      </c>
      <c r="AN126" s="6">
        <f t="shared" si="127"/>
        <v>1413</v>
      </c>
      <c r="AO126" s="6">
        <f t="shared" si="127"/>
        <v>2111</v>
      </c>
      <c r="AP126" s="6">
        <f t="shared" si="127"/>
        <v>1108</v>
      </c>
      <c r="AQ126" s="6">
        <f t="shared" si="127"/>
        <v>1003</v>
      </c>
      <c r="AR126" s="216">
        <v>0</v>
      </c>
      <c r="AS126" s="216">
        <v>0</v>
      </c>
      <c r="AT126" s="216">
        <v>0</v>
      </c>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c r="CC126" s="6"/>
      <c r="CD126" s="6"/>
      <c r="CE126" s="6"/>
      <c r="CF126" s="6"/>
      <c r="CG126" s="6"/>
      <c r="CH126" s="6"/>
      <c r="CI126" s="6"/>
      <c r="CJ126" s="6"/>
      <c r="CK126" s="6"/>
      <c r="CL126" s="6"/>
      <c r="CM126" s="6"/>
      <c r="CN126" s="6"/>
      <c r="CO126" s="6"/>
      <c r="CP126" s="6"/>
      <c r="CQ126" s="6"/>
      <c r="CR126" s="6"/>
      <c r="CS126" s="6"/>
      <c r="CT126" s="6"/>
      <c r="CU126" s="6"/>
      <c r="CV126" s="6"/>
      <c r="CW126" s="6"/>
      <c r="CX126" s="6"/>
      <c r="CY126" s="6"/>
      <c r="CZ126" s="6"/>
      <c r="DA126" s="6"/>
      <c r="DB126" s="6"/>
      <c r="DC126" s="6"/>
      <c r="DD126" s="6"/>
      <c r="DE126" s="6"/>
      <c r="DF126" s="6"/>
      <c r="DG126" s="6"/>
      <c r="DH126" s="6"/>
      <c r="DI126" s="6"/>
      <c r="DJ126" s="6"/>
      <c r="DK126" s="6"/>
      <c r="DL126" s="6"/>
      <c r="DM126" s="6"/>
      <c r="DN126" s="6"/>
      <c r="DO126" s="6"/>
      <c r="DP126" s="6"/>
    </row>
    <row r="127" spans="1:120" x14ac:dyDescent="0.35">
      <c r="A127" t="s">
        <v>355</v>
      </c>
      <c r="B127" s="20">
        <f t="shared" si="76"/>
        <v>1902032</v>
      </c>
      <c r="C127" s="20">
        <f t="shared" si="68"/>
        <v>933104</v>
      </c>
      <c r="D127" s="20">
        <f t="shared" si="68"/>
        <v>968928</v>
      </c>
      <c r="E127" s="6">
        <f t="shared" si="77"/>
        <v>38012</v>
      </c>
      <c r="F127" s="6">
        <f t="shared" si="77"/>
        <v>18529</v>
      </c>
      <c r="G127" s="6">
        <f t="shared" si="77"/>
        <v>19483</v>
      </c>
      <c r="H127" s="6">
        <f t="shared" ref="H127:P127" si="128">H64</f>
        <v>10636</v>
      </c>
      <c r="I127" s="6">
        <f t="shared" si="128"/>
        <v>5201</v>
      </c>
      <c r="J127" s="6">
        <f t="shared" si="128"/>
        <v>5435</v>
      </c>
      <c r="K127" s="6">
        <f t="shared" si="128"/>
        <v>65250</v>
      </c>
      <c r="L127" s="6">
        <f t="shared" si="128"/>
        <v>31687</v>
      </c>
      <c r="M127" s="6">
        <f t="shared" si="128"/>
        <v>33563</v>
      </c>
      <c r="N127" s="6">
        <f t="shared" si="128"/>
        <v>53742</v>
      </c>
      <c r="O127" s="6">
        <f t="shared" si="128"/>
        <v>26716</v>
      </c>
      <c r="P127" s="6">
        <f t="shared" si="128"/>
        <v>27026</v>
      </c>
      <c r="Q127" s="6">
        <f t="shared" ref="Q127:U127" si="129">Q64</f>
        <v>520244</v>
      </c>
      <c r="R127" s="6">
        <f t="shared" si="129"/>
        <v>264561</v>
      </c>
      <c r="S127" s="6">
        <f t="shared" si="129"/>
        <v>255683</v>
      </c>
      <c r="T127" s="6">
        <f t="shared" si="129"/>
        <v>964609</v>
      </c>
      <c r="U127" s="6">
        <f t="shared" si="129"/>
        <v>468830</v>
      </c>
      <c r="V127" s="6">
        <f t="shared" ref="V127:AA127" si="130">V64</f>
        <v>495779</v>
      </c>
      <c r="W127" s="6">
        <f t="shared" si="130"/>
        <v>81470</v>
      </c>
      <c r="X127" s="6">
        <f t="shared" si="130"/>
        <v>40782</v>
      </c>
      <c r="Y127" s="6">
        <f t="shared" si="130"/>
        <v>40688</v>
      </c>
      <c r="Z127" s="6">
        <f t="shared" si="130"/>
        <v>65750</v>
      </c>
      <c r="AA127" s="6">
        <f t="shared" si="130"/>
        <v>33128</v>
      </c>
      <c r="AB127" s="6">
        <f t="shared" ref="AB127:AH127" si="131">AB64</f>
        <v>32622</v>
      </c>
      <c r="AC127" s="6">
        <f t="shared" si="131"/>
        <v>281760</v>
      </c>
      <c r="AD127" s="6">
        <f t="shared" si="131"/>
        <v>143018</v>
      </c>
      <c r="AE127" s="6">
        <f t="shared" si="131"/>
        <v>138742</v>
      </c>
      <c r="AF127" s="6">
        <f t="shared" si="131"/>
        <v>340803</v>
      </c>
      <c r="AG127" s="6">
        <f t="shared" si="131"/>
        <v>165213</v>
      </c>
      <c r="AH127" s="6">
        <f t="shared" si="131"/>
        <v>175590</v>
      </c>
      <c r="AI127" s="6">
        <f t="shared" ref="AI127:AQ127" si="132">AI64</f>
        <v>2738</v>
      </c>
      <c r="AJ127" s="6">
        <f t="shared" si="132"/>
        <v>1328</v>
      </c>
      <c r="AK127" s="6">
        <f t="shared" si="132"/>
        <v>1410</v>
      </c>
      <c r="AL127" s="6">
        <f t="shared" si="132"/>
        <v>3018</v>
      </c>
      <c r="AM127" s="6">
        <f t="shared" si="132"/>
        <v>1554</v>
      </c>
      <c r="AN127" s="6">
        <f t="shared" si="132"/>
        <v>1464</v>
      </c>
      <c r="AO127" s="6">
        <f t="shared" si="132"/>
        <v>2225</v>
      </c>
      <c r="AP127" s="6">
        <f t="shared" si="132"/>
        <v>1062</v>
      </c>
      <c r="AQ127" s="6">
        <f t="shared" si="132"/>
        <v>1163</v>
      </c>
      <c r="AR127" s="216">
        <v>0</v>
      </c>
      <c r="AS127" s="216">
        <v>0</v>
      </c>
      <c r="AT127" s="216">
        <v>0</v>
      </c>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c r="CB127" s="6"/>
      <c r="CC127" s="6"/>
      <c r="CD127" s="6"/>
      <c r="CE127" s="6"/>
      <c r="CF127" s="6"/>
      <c r="CG127" s="6"/>
      <c r="CH127" s="6"/>
      <c r="CI127" s="6"/>
      <c r="CJ127" s="6"/>
      <c r="CK127" s="6"/>
      <c r="CL127" s="6"/>
      <c r="CM127" s="6"/>
      <c r="CN127" s="6"/>
      <c r="CO127" s="6"/>
      <c r="CP127" s="6"/>
      <c r="CQ127" s="6"/>
      <c r="CR127" s="6"/>
      <c r="CS127" s="6"/>
      <c r="CT127" s="6"/>
      <c r="CU127" s="6"/>
      <c r="CV127" s="6"/>
      <c r="CW127" s="6"/>
      <c r="CX127" s="6"/>
      <c r="CY127" s="6"/>
      <c r="CZ127" s="6"/>
      <c r="DA127" s="6"/>
      <c r="DB127" s="6"/>
      <c r="DC127" s="6"/>
      <c r="DD127" s="6"/>
      <c r="DE127" s="6"/>
      <c r="DF127" s="6"/>
      <c r="DG127" s="6"/>
      <c r="DH127" s="6"/>
      <c r="DI127" s="6"/>
      <c r="DJ127" s="6"/>
      <c r="DK127" s="6"/>
      <c r="DL127" s="6"/>
      <c r="DM127" s="6"/>
      <c r="DN127" s="6"/>
      <c r="DO127" s="6"/>
      <c r="DP127" s="6"/>
    </row>
    <row r="128" spans="1:120" x14ac:dyDescent="0.35">
      <c r="A128" t="s">
        <v>356</v>
      </c>
      <c r="B128" s="20">
        <f t="shared" si="76"/>
        <v>1966395</v>
      </c>
      <c r="C128" s="20">
        <f t="shared" si="68"/>
        <v>966798</v>
      </c>
      <c r="D128" s="20">
        <f t="shared" si="68"/>
        <v>999597</v>
      </c>
      <c r="E128" s="6">
        <f t="shared" si="77"/>
        <v>42365</v>
      </c>
      <c r="F128" s="6">
        <f t="shared" si="77"/>
        <v>20805</v>
      </c>
      <c r="G128" s="6">
        <f t="shared" si="77"/>
        <v>21560</v>
      </c>
      <c r="H128" s="6">
        <f t="shared" ref="H128:P128" si="133">H65</f>
        <v>11324</v>
      </c>
      <c r="I128" s="6">
        <f t="shared" si="133"/>
        <v>5477</v>
      </c>
      <c r="J128" s="6">
        <f t="shared" si="133"/>
        <v>5847</v>
      </c>
      <c r="K128" s="6">
        <f t="shared" si="133"/>
        <v>73076</v>
      </c>
      <c r="L128" s="6">
        <f t="shared" si="133"/>
        <v>35554</v>
      </c>
      <c r="M128" s="6">
        <f t="shared" si="133"/>
        <v>37522</v>
      </c>
      <c r="N128" s="6">
        <f t="shared" si="133"/>
        <v>59468</v>
      </c>
      <c r="O128" s="6">
        <f t="shared" si="133"/>
        <v>29368</v>
      </c>
      <c r="P128" s="6">
        <f t="shared" si="133"/>
        <v>30100</v>
      </c>
      <c r="Q128" s="6">
        <f t="shared" ref="Q128:U128" si="134">Q65</f>
        <v>576596</v>
      </c>
      <c r="R128" s="6">
        <f t="shared" si="134"/>
        <v>291225</v>
      </c>
      <c r="S128" s="6">
        <f t="shared" si="134"/>
        <v>285371</v>
      </c>
      <c r="T128" s="6">
        <f t="shared" si="134"/>
        <v>1013190</v>
      </c>
      <c r="U128" s="6">
        <f t="shared" si="134"/>
        <v>496638</v>
      </c>
      <c r="V128" s="6">
        <f t="shared" ref="V128:AA128" si="135">V65</f>
        <v>516552</v>
      </c>
      <c r="W128" s="6">
        <f t="shared" si="135"/>
        <v>82646</v>
      </c>
      <c r="X128" s="6">
        <f t="shared" si="135"/>
        <v>41125</v>
      </c>
      <c r="Y128" s="6">
        <f t="shared" si="135"/>
        <v>41521</v>
      </c>
      <c r="Z128" s="6">
        <f t="shared" si="135"/>
        <v>68039</v>
      </c>
      <c r="AA128" s="6">
        <f t="shared" si="135"/>
        <v>33957</v>
      </c>
      <c r="AB128" s="6">
        <f t="shared" ref="AB128:AH128" si="136">AB65</f>
        <v>34082</v>
      </c>
      <c r="AC128" s="6">
        <f t="shared" si="136"/>
        <v>270616</v>
      </c>
      <c r="AD128" s="6">
        <f t="shared" si="136"/>
        <v>135725</v>
      </c>
      <c r="AE128" s="6">
        <f t="shared" si="136"/>
        <v>134891</v>
      </c>
      <c r="AF128" s="6">
        <f t="shared" si="136"/>
        <v>345671</v>
      </c>
      <c r="AG128" s="6">
        <f t="shared" si="136"/>
        <v>168149</v>
      </c>
      <c r="AH128" s="6">
        <f t="shared" si="136"/>
        <v>177522</v>
      </c>
      <c r="AI128" s="6">
        <f t="shared" ref="AI128:AQ128" si="137">AI65</f>
        <v>2545</v>
      </c>
      <c r="AJ128" s="6">
        <f t="shared" si="137"/>
        <v>1307</v>
      </c>
      <c r="AK128" s="6">
        <f t="shared" si="137"/>
        <v>1238</v>
      </c>
      <c r="AL128" s="6">
        <f t="shared" si="137"/>
        <v>2866</v>
      </c>
      <c r="AM128" s="6">
        <f t="shared" si="137"/>
        <v>1458</v>
      </c>
      <c r="AN128" s="6">
        <f t="shared" si="137"/>
        <v>1408</v>
      </c>
      <c r="AO128" s="6">
        <f t="shared" si="137"/>
        <v>1984</v>
      </c>
      <c r="AP128" s="6">
        <f t="shared" si="137"/>
        <v>1021</v>
      </c>
      <c r="AQ128" s="6">
        <f t="shared" si="137"/>
        <v>963</v>
      </c>
      <c r="AR128" s="216">
        <v>0</v>
      </c>
      <c r="AS128" s="216">
        <v>0</v>
      </c>
      <c r="AT128" s="216">
        <v>0</v>
      </c>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c r="DA128" s="6"/>
      <c r="DB128" s="6"/>
      <c r="DC128" s="6"/>
      <c r="DD128" s="6"/>
      <c r="DE128" s="6"/>
      <c r="DF128" s="6"/>
      <c r="DG128" s="6"/>
      <c r="DH128" s="6"/>
      <c r="DI128" s="6"/>
      <c r="DJ128" s="6"/>
      <c r="DK128" s="6"/>
      <c r="DL128" s="6"/>
      <c r="DM128" s="6"/>
      <c r="DN128" s="6"/>
      <c r="DO128" s="6"/>
      <c r="DP128" s="6"/>
    </row>
    <row r="129" spans="1:120" x14ac:dyDescent="0.35">
      <c r="A129" t="s">
        <v>357</v>
      </c>
      <c r="B129" s="20">
        <f t="shared" si="76"/>
        <v>2045176</v>
      </c>
      <c r="C129" s="20">
        <f t="shared" si="68"/>
        <v>1005316</v>
      </c>
      <c r="D129" s="20">
        <f t="shared" si="68"/>
        <v>1039860</v>
      </c>
      <c r="E129" s="6">
        <f t="shared" si="77"/>
        <v>43596</v>
      </c>
      <c r="F129" s="6">
        <f t="shared" si="77"/>
        <v>21543</v>
      </c>
      <c r="G129" s="6">
        <f t="shared" si="77"/>
        <v>22053</v>
      </c>
      <c r="H129" s="6">
        <f t="shared" ref="H129:P129" si="138">H66</f>
        <v>12302</v>
      </c>
      <c r="I129" s="6">
        <f t="shared" si="138"/>
        <v>5923</v>
      </c>
      <c r="J129" s="6">
        <f t="shared" si="138"/>
        <v>6379</v>
      </c>
      <c r="K129" s="6">
        <f t="shared" si="138"/>
        <v>80856</v>
      </c>
      <c r="L129" s="6">
        <f t="shared" si="138"/>
        <v>39478</v>
      </c>
      <c r="M129" s="6">
        <f t="shared" si="138"/>
        <v>41378</v>
      </c>
      <c r="N129" s="6">
        <f t="shared" si="138"/>
        <v>64204</v>
      </c>
      <c r="O129" s="6">
        <f t="shared" si="138"/>
        <v>31596</v>
      </c>
      <c r="P129" s="6">
        <f t="shared" si="138"/>
        <v>32608</v>
      </c>
      <c r="Q129" s="6">
        <f t="shared" ref="Q129:U129" si="139">Q66</f>
        <v>630297</v>
      </c>
      <c r="R129" s="6">
        <f t="shared" si="139"/>
        <v>314728</v>
      </c>
      <c r="S129" s="6">
        <f t="shared" si="139"/>
        <v>315569</v>
      </c>
      <c r="T129" s="6">
        <f t="shared" si="139"/>
        <v>1030482</v>
      </c>
      <c r="U129" s="6">
        <f t="shared" si="139"/>
        <v>505909</v>
      </c>
      <c r="V129" s="6">
        <f t="shared" ref="V129:AA129" si="140">V66</f>
        <v>524573</v>
      </c>
      <c r="W129" s="6">
        <f t="shared" si="140"/>
        <v>88542</v>
      </c>
      <c r="X129" s="6">
        <f t="shared" si="140"/>
        <v>44114</v>
      </c>
      <c r="Y129" s="6">
        <f t="shared" si="140"/>
        <v>44428</v>
      </c>
      <c r="Z129" s="6">
        <f t="shared" si="140"/>
        <v>76421</v>
      </c>
      <c r="AA129" s="6">
        <f t="shared" si="140"/>
        <v>38208</v>
      </c>
      <c r="AB129" s="6">
        <f t="shared" ref="AB129:AH129" si="141">AB66</f>
        <v>38213</v>
      </c>
      <c r="AC129" s="6">
        <f t="shared" si="141"/>
        <v>282150</v>
      </c>
      <c r="AD129" s="6">
        <f t="shared" si="141"/>
        <v>140296</v>
      </c>
      <c r="AE129" s="6">
        <f t="shared" si="141"/>
        <v>141854</v>
      </c>
      <c r="AF129" s="6">
        <f t="shared" si="141"/>
        <v>366623</v>
      </c>
      <c r="AG129" s="6">
        <f t="shared" si="141"/>
        <v>178249</v>
      </c>
      <c r="AH129" s="6">
        <f t="shared" si="141"/>
        <v>188374</v>
      </c>
      <c r="AI129" s="6">
        <f t="shared" ref="AI129:AQ129" si="142">AI66</f>
        <v>2959</v>
      </c>
      <c r="AJ129" s="6">
        <f t="shared" si="142"/>
        <v>1425</v>
      </c>
      <c r="AK129" s="6">
        <f t="shared" si="142"/>
        <v>1534</v>
      </c>
      <c r="AL129" s="6">
        <f t="shared" si="142"/>
        <v>2753</v>
      </c>
      <c r="AM129" s="6">
        <f t="shared" si="142"/>
        <v>1482</v>
      </c>
      <c r="AN129" s="6">
        <f t="shared" si="142"/>
        <v>1271</v>
      </c>
      <c r="AO129" s="6">
        <f t="shared" si="142"/>
        <v>1379</v>
      </c>
      <c r="AP129" s="6">
        <f t="shared" si="142"/>
        <v>747</v>
      </c>
      <c r="AQ129" s="6">
        <f t="shared" si="142"/>
        <v>632</v>
      </c>
      <c r="AR129" s="216">
        <v>0</v>
      </c>
      <c r="AS129" s="216">
        <v>0</v>
      </c>
      <c r="AT129" s="216">
        <v>0</v>
      </c>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6"/>
      <c r="BX129" s="6"/>
      <c r="BY129" s="6"/>
      <c r="BZ129" s="6"/>
      <c r="CA129" s="6"/>
      <c r="CB129" s="6"/>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c r="DA129" s="6"/>
      <c r="DB129" s="6"/>
      <c r="DC129" s="6"/>
      <c r="DD129" s="6"/>
      <c r="DE129" s="6"/>
      <c r="DF129" s="6"/>
      <c r="DG129" s="6"/>
      <c r="DH129" s="6"/>
      <c r="DI129" s="6"/>
      <c r="DJ129" s="6"/>
      <c r="DK129" s="6"/>
      <c r="DL129" s="6"/>
      <c r="DM129" s="6"/>
      <c r="DN129" s="6"/>
      <c r="DO129" s="6"/>
      <c r="DP129" s="6"/>
    </row>
    <row r="130" spans="1:120" x14ac:dyDescent="0.35">
      <c r="A130" t="s">
        <v>325</v>
      </c>
      <c r="B130" s="20">
        <f t="shared" si="76"/>
        <v>5707207</v>
      </c>
      <c r="C130" s="20">
        <f t="shared" si="68"/>
        <v>2633743</v>
      </c>
      <c r="D130" s="20">
        <f t="shared" si="68"/>
        <v>3073464</v>
      </c>
      <c r="E130" s="6">
        <f t="shared" si="77"/>
        <v>131214</v>
      </c>
      <c r="F130" s="6">
        <f t="shared" si="77"/>
        <v>61446</v>
      </c>
      <c r="G130" s="6">
        <f t="shared" si="77"/>
        <v>69768</v>
      </c>
      <c r="H130" s="6">
        <f t="shared" ref="H130:P130" si="143">H67</f>
        <v>35999</v>
      </c>
      <c r="I130" s="6">
        <f t="shared" si="143"/>
        <v>16458</v>
      </c>
      <c r="J130" s="6">
        <f t="shared" si="143"/>
        <v>19541</v>
      </c>
      <c r="K130" s="6">
        <f t="shared" si="143"/>
        <v>233519</v>
      </c>
      <c r="L130" s="6">
        <f t="shared" si="143"/>
        <v>107874</v>
      </c>
      <c r="M130" s="6">
        <f t="shared" si="143"/>
        <v>125645</v>
      </c>
      <c r="N130" s="6">
        <f t="shared" si="143"/>
        <v>192236</v>
      </c>
      <c r="O130" s="6">
        <f t="shared" si="143"/>
        <v>89649</v>
      </c>
      <c r="P130" s="6">
        <f t="shared" si="143"/>
        <v>102587</v>
      </c>
      <c r="Q130" s="6">
        <f t="shared" ref="Q130:U130" si="144">Q67</f>
        <v>1847733</v>
      </c>
      <c r="R130" s="6">
        <f t="shared" si="144"/>
        <v>858218</v>
      </c>
      <c r="S130" s="6">
        <f t="shared" si="144"/>
        <v>989515</v>
      </c>
      <c r="T130" s="6">
        <f t="shared" si="144"/>
        <v>2861416</v>
      </c>
      <c r="U130" s="6">
        <f t="shared" si="144"/>
        <v>1305241</v>
      </c>
      <c r="V130" s="6">
        <f t="shared" ref="V130:AA130" si="145">V67</f>
        <v>1556175</v>
      </c>
      <c r="W130" s="6">
        <f t="shared" si="145"/>
        <v>244827</v>
      </c>
      <c r="X130" s="6">
        <f t="shared" si="145"/>
        <v>112558</v>
      </c>
      <c r="Y130" s="6">
        <f t="shared" si="145"/>
        <v>132269</v>
      </c>
      <c r="Z130" s="6">
        <f t="shared" si="145"/>
        <v>211253</v>
      </c>
      <c r="AA130" s="6">
        <f t="shared" si="145"/>
        <v>98801</v>
      </c>
      <c r="AB130" s="6">
        <f t="shared" ref="AB130:AH130" si="146">AB67</f>
        <v>112452</v>
      </c>
      <c r="AC130" s="6">
        <f t="shared" si="146"/>
        <v>706953</v>
      </c>
      <c r="AD130" s="6">
        <f t="shared" si="146"/>
        <v>333496</v>
      </c>
      <c r="AE130" s="6">
        <f t="shared" si="146"/>
        <v>373457</v>
      </c>
      <c r="AF130" s="6">
        <f t="shared" si="146"/>
        <v>1089790</v>
      </c>
      <c r="AG130" s="6">
        <f t="shared" si="146"/>
        <v>508220</v>
      </c>
      <c r="AH130" s="6">
        <f t="shared" si="146"/>
        <v>581570</v>
      </c>
      <c r="AI130" s="6">
        <f t="shared" ref="AI130:AQ130" si="147">AI67</f>
        <v>6763</v>
      </c>
      <c r="AJ130" s="6">
        <f t="shared" si="147"/>
        <v>3515</v>
      </c>
      <c r="AK130" s="6">
        <f t="shared" si="147"/>
        <v>3248</v>
      </c>
      <c r="AL130" s="6">
        <f t="shared" si="147"/>
        <v>4731</v>
      </c>
      <c r="AM130" s="6">
        <f t="shared" si="147"/>
        <v>2395</v>
      </c>
      <c r="AN130" s="6">
        <f t="shared" si="147"/>
        <v>2336</v>
      </c>
      <c r="AO130" s="6">
        <f t="shared" si="147"/>
        <v>1874</v>
      </c>
      <c r="AP130" s="6">
        <f t="shared" si="147"/>
        <v>949</v>
      </c>
      <c r="AQ130" s="6">
        <f t="shared" si="147"/>
        <v>925</v>
      </c>
      <c r="AR130" s="216">
        <v>0</v>
      </c>
      <c r="AS130" s="216">
        <v>0</v>
      </c>
      <c r="AT130" s="216">
        <v>0</v>
      </c>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6"/>
      <c r="BX130" s="6"/>
      <c r="BY130" s="6"/>
      <c r="BZ130" s="6"/>
      <c r="CA130" s="6"/>
      <c r="CB130" s="6"/>
      <c r="CC130" s="6"/>
      <c r="CD130" s="6"/>
      <c r="CE130" s="6"/>
      <c r="CF130" s="6"/>
      <c r="CG130" s="6"/>
      <c r="CH130" s="6"/>
      <c r="CI130" s="6"/>
      <c r="CJ130" s="6"/>
      <c r="CK130" s="6"/>
      <c r="CL130" s="6"/>
      <c r="CM130" s="6"/>
      <c r="CN130" s="6"/>
      <c r="CO130" s="6"/>
      <c r="CP130" s="6"/>
      <c r="CQ130" s="6"/>
      <c r="CR130" s="6"/>
      <c r="CS130" s="6"/>
      <c r="CT130" s="6"/>
      <c r="CU130" s="6"/>
      <c r="CV130" s="6"/>
      <c r="CW130" s="6"/>
      <c r="CX130" s="6"/>
      <c r="CY130" s="6"/>
      <c r="CZ130" s="6"/>
      <c r="DA130" s="6"/>
      <c r="DB130" s="6"/>
      <c r="DC130" s="6"/>
      <c r="DD130" s="6"/>
      <c r="DE130" s="6"/>
      <c r="DF130" s="6"/>
      <c r="DG130" s="6"/>
      <c r="DH130" s="6"/>
      <c r="DI130" s="6"/>
      <c r="DJ130" s="6"/>
      <c r="DK130" s="6"/>
      <c r="DL130" s="6"/>
      <c r="DM130" s="6"/>
      <c r="DN130" s="6"/>
      <c r="DO130" s="6"/>
      <c r="DP130" s="6"/>
    </row>
    <row r="131" spans="1:120" x14ac:dyDescent="0.35">
      <c r="A131" t="s">
        <v>262</v>
      </c>
      <c r="B131" s="6" t="b">
        <f>IF(SUM(B117:B130)=B116,TRUE)</f>
        <v>1</v>
      </c>
      <c r="C131" s="6" t="b">
        <f t="shared" ref="C131" si="148">IF(SUM(C117:C130)=C116,TRUE)</f>
        <v>1</v>
      </c>
      <c r="D131" s="6" t="b">
        <f t="shared" ref="D131:AT131" si="149">IF(SUM(D117:D130)=D116,TRUE)</f>
        <v>1</v>
      </c>
      <c r="E131" s="6" t="b">
        <f t="shared" si="149"/>
        <v>1</v>
      </c>
      <c r="F131" s="6" t="b">
        <f t="shared" si="149"/>
        <v>1</v>
      </c>
      <c r="G131" s="6" t="b">
        <f t="shared" si="149"/>
        <v>1</v>
      </c>
      <c r="H131" s="6" t="b">
        <f t="shared" si="149"/>
        <v>1</v>
      </c>
      <c r="I131" s="6" t="b">
        <f t="shared" si="149"/>
        <v>1</v>
      </c>
      <c r="J131" s="6" t="b">
        <f t="shared" si="149"/>
        <v>1</v>
      </c>
      <c r="K131" s="6" t="b">
        <f t="shared" si="149"/>
        <v>1</v>
      </c>
      <c r="L131" s="6" t="b">
        <f t="shared" si="149"/>
        <v>1</v>
      </c>
      <c r="M131" s="6" t="b">
        <f t="shared" si="149"/>
        <v>1</v>
      </c>
      <c r="N131" s="6" t="b">
        <f t="shared" si="149"/>
        <v>1</v>
      </c>
      <c r="O131" s="6" t="b">
        <f t="shared" si="149"/>
        <v>1</v>
      </c>
      <c r="P131" s="6" t="b">
        <f t="shared" si="149"/>
        <v>1</v>
      </c>
      <c r="Q131" s="6" t="b">
        <f t="shared" si="149"/>
        <v>1</v>
      </c>
      <c r="R131" s="6" t="b">
        <f t="shared" si="149"/>
        <v>1</v>
      </c>
      <c r="S131" s="6" t="b">
        <f t="shared" si="149"/>
        <v>1</v>
      </c>
      <c r="T131" s="6" t="b">
        <f t="shared" si="149"/>
        <v>1</v>
      </c>
      <c r="U131" s="6" t="b">
        <f t="shared" si="149"/>
        <v>1</v>
      </c>
      <c r="V131" s="6" t="b">
        <f t="shared" si="149"/>
        <v>1</v>
      </c>
      <c r="W131" s="6" t="b">
        <f t="shared" si="149"/>
        <v>1</v>
      </c>
      <c r="X131" s="6" t="b">
        <f t="shared" si="149"/>
        <v>1</v>
      </c>
      <c r="Y131" s="6" t="b">
        <f t="shared" si="149"/>
        <v>1</v>
      </c>
      <c r="Z131" s="6" t="b">
        <f t="shared" si="149"/>
        <v>1</v>
      </c>
      <c r="AA131" s="6" t="b">
        <f t="shared" si="149"/>
        <v>1</v>
      </c>
      <c r="AB131" s="6" t="b">
        <f t="shared" si="149"/>
        <v>1</v>
      </c>
      <c r="AC131" s="6" t="b">
        <f t="shared" si="149"/>
        <v>1</v>
      </c>
      <c r="AD131" s="6" t="b">
        <f t="shared" si="149"/>
        <v>1</v>
      </c>
      <c r="AE131" s="6" t="b">
        <f t="shared" si="149"/>
        <v>1</v>
      </c>
      <c r="AF131" s="6" t="b">
        <f t="shared" si="149"/>
        <v>1</v>
      </c>
      <c r="AG131" s="6" t="b">
        <f t="shared" si="149"/>
        <v>1</v>
      </c>
      <c r="AH131" s="6" t="b">
        <f t="shared" si="149"/>
        <v>1</v>
      </c>
      <c r="AI131" s="6" t="b">
        <f t="shared" si="149"/>
        <v>1</v>
      </c>
      <c r="AJ131" s="6" t="b">
        <f t="shared" si="149"/>
        <v>1</v>
      </c>
      <c r="AK131" s="6" t="b">
        <f t="shared" si="149"/>
        <v>1</v>
      </c>
      <c r="AL131" s="6" t="b">
        <f t="shared" si="149"/>
        <v>1</v>
      </c>
      <c r="AM131" s="6" t="b">
        <f t="shared" si="149"/>
        <v>1</v>
      </c>
      <c r="AN131" s="6" t="b">
        <f t="shared" si="149"/>
        <v>1</v>
      </c>
      <c r="AO131" s="6" t="b">
        <f t="shared" si="149"/>
        <v>1</v>
      </c>
      <c r="AP131" s="6" t="b">
        <f t="shared" si="149"/>
        <v>1</v>
      </c>
      <c r="AQ131" s="6" t="b">
        <f t="shared" si="149"/>
        <v>1</v>
      </c>
      <c r="AR131" s="6" t="b">
        <f t="shared" si="149"/>
        <v>1</v>
      </c>
      <c r="AS131" s="6" t="b">
        <f t="shared" si="149"/>
        <v>1</v>
      </c>
      <c r="AT131" s="6" t="b">
        <f t="shared" si="149"/>
        <v>1</v>
      </c>
    </row>
    <row r="133" spans="1:120" x14ac:dyDescent="0.35">
      <c r="A133" s="1" t="s">
        <v>399</v>
      </c>
    </row>
    <row r="134" spans="1:120" x14ac:dyDescent="0.35">
      <c r="A134" t="s">
        <v>331</v>
      </c>
      <c r="B134" t="s">
        <v>397</v>
      </c>
      <c r="E134" t="s">
        <v>42</v>
      </c>
      <c r="H134" t="s">
        <v>43</v>
      </c>
      <c r="K134" t="s">
        <v>44</v>
      </c>
      <c r="N134" t="s">
        <v>45</v>
      </c>
      <c r="Q134" t="s">
        <v>333</v>
      </c>
      <c r="T134" t="s">
        <v>46</v>
      </c>
      <c r="W134" t="s">
        <v>47</v>
      </c>
      <c r="Z134" t="s">
        <v>48</v>
      </c>
      <c r="AC134" t="s">
        <v>49</v>
      </c>
      <c r="AF134" t="s">
        <v>50</v>
      </c>
      <c r="AI134" t="s">
        <v>334</v>
      </c>
      <c r="AL134" t="s">
        <v>363</v>
      </c>
      <c r="AO134" t="s">
        <v>364</v>
      </c>
      <c r="AR134" t="s">
        <v>51</v>
      </c>
    </row>
    <row r="135" spans="1:120" x14ac:dyDescent="0.35">
      <c r="A135" t="s">
        <v>339</v>
      </c>
      <c r="B135" t="s">
        <v>340</v>
      </c>
      <c r="C135" t="s">
        <v>341</v>
      </c>
      <c r="D135" t="s">
        <v>342</v>
      </c>
      <c r="E135" t="s">
        <v>340</v>
      </c>
      <c r="F135" t="s">
        <v>341</v>
      </c>
      <c r="G135" t="s">
        <v>342</v>
      </c>
      <c r="H135" t="s">
        <v>340</v>
      </c>
      <c r="I135" t="s">
        <v>341</v>
      </c>
      <c r="J135" t="s">
        <v>342</v>
      </c>
      <c r="K135" t="s">
        <v>340</v>
      </c>
      <c r="L135" t="s">
        <v>341</v>
      </c>
      <c r="M135" t="s">
        <v>342</v>
      </c>
      <c r="N135" t="s">
        <v>340</v>
      </c>
      <c r="O135" t="s">
        <v>341</v>
      </c>
      <c r="P135" t="s">
        <v>342</v>
      </c>
      <c r="Q135" t="s">
        <v>340</v>
      </c>
      <c r="R135" t="s">
        <v>341</v>
      </c>
      <c r="S135" t="s">
        <v>342</v>
      </c>
      <c r="T135" t="s">
        <v>340</v>
      </c>
      <c r="U135" t="s">
        <v>341</v>
      </c>
      <c r="V135" t="s">
        <v>342</v>
      </c>
      <c r="W135" t="s">
        <v>340</v>
      </c>
      <c r="X135" t="s">
        <v>341</v>
      </c>
      <c r="Y135" t="s">
        <v>342</v>
      </c>
      <c r="Z135" t="s">
        <v>340</v>
      </c>
      <c r="AA135" t="s">
        <v>341</v>
      </c>
      <c r="AB135" t="s">
        <v>342</v>
      </c>
      <c r="AC135" t="s">
        <v>340</v>
      </c>
      <c r="AD135" t="s">
        <v>341</v>
      </c>
      <c r="AE135" t="s">
        <v>342</v>
      </c>
      <c r="AF135" t="s">
        <v>340</v>
      </c>
      <c r="AG135" t="s">
        <v>341</v>
      </c>
      <c r="AH135" t="s">
        <v>342</v>
      </c>
      <c r="AI135" t="s">
        <v>340</v>
      </c>
      <c r="AJ135" t="s">
        <v>341</v>
      </c>
      <c r="AK135" t="s">
        <v>342</v>
      </c>
      <c r="AL135" t="s">
        <v>340</v>
      </c>
      <c r="AM135" t="s">
        <v>341</v>
      </c>
      <c r="AN135" t="s">
        <v>342</v>
      </c>
      <c r="AO135" t="s">
        <v>340</v>
      </c>
      <c r="AP135" t="s">
        <v>341</v>
      </c>
      <c r="AQ135" t="s">
        <v>342</v>
      </c>
      <c r="AR135" t="s">
        <v>340</v>
      </c>
      <c r="AS135" t="s">
        <v>341</v>
      </c>
      <c r="AT135" t="s">
        <v>342</v>
      </c>
    </row>
    <row r="136" spans="1:120" x14ac:dyDescent="0.35">
      <c r="A136" t="s">
        <v>343</v>
      </c>
      <c r="B136">
        <v>2023</v>
      </c>
      <c r="C136">
        <v>2023</v>
      </c>
      <c r="D136">
        <v>2023</v>
      </c>
      <c r="E136">
        <v>2023</v>
      </c>
      <c r="F136">
        <v>2023</v>
      </c>
      <c r="G136">
        <v>2023</v>
      </c>
      <c r="H136">
        <v>2023</v>
      </c>
      <c r="I136">
        <v>2023</v>
      </c>
      <c r="J136">
        <v>2023</v>
      </c>
      <c r="K136">
        <v>2023</v>
      </c>
      <c r="L136">
        <v>2023</v>
      </c>
      <c r="M136">
        <v>2023</v>
      </c>
      <c r="N136">
        <v>2023</v>
      </c>
      <c r="O136">
        <v>2023</v>
      </c>
      <c r="P136">
        <v>2023</v>
      </c>
      <c r="Q136">
        <v>2023</v>
      </c>
      <c r="R136">
        <v>2023</v>
      </c>
      <c r="S136">
        <v>2023</v>
      </c>
      <c r="T136">
        <v>2023</v>
      </c>
      <c r="U136">
        <v>2023</v>
      </c>
      <c r="V136">
        <v>2023</v>
      </c>
      <c r="W136">
        <v>2023</v>
      </c>
      <c r="X136">
        <v>2023</v>
      </c>
      <c r="Y136">
        <v>2023</v>
      </c>
      <c r="Z136">
        <v>2023</v>
      </c>
      <c r="AA136">
        <v>2023</v>
      </c>
      <c r="AB136">
        <v>2023</v>
      </c>
      <c r="AC136">
        <v>2023</v>
      </c>
      <c r="AD136">
        <v>2023</v>
      </c>
      <c r="AE136">
        <v>2023</v>
      </c>
      <c r="AF136">
        <v>2023</v>
      </c>
      <c r="AG136">
        <v>2023</v>
      </c>
      <c r="AH136">
        <v>2023</v>
      </c>
      <c r="AI136">
        <v>2023</v>
      </c>
      <c r="AJ136">
        <v>2023</v>
      </c>
      <c r="AK136">
        <v>2023</v>
      </c>
      <c r="AL136">
        <v>2023</v>
      </c>
      <c r="AM136">
        <v>2023</v>
      </c>
      <c r="AN136">
        <v>2023</v>
      </c>
      <c r="AO136">
        <v>2023</v>
      </c>
      <c r="AP136">
        <v>2023</v>
      </c>
      <c r="AQ136">
        <v>2023</v>
      </c>
      <c r="AR136" s="6">
        <f>B115</f>
        <v>2023</v>
      </c>
      <c r="AS136" s="6">
        <f t="shared" ref="AS136:AT136" si="150">C115</f>
        <v>2023</v>
      </c>
      <c r="AT136" s="6">
        <f t="shared" si="150"/>
        <v>2023</v>
      </c>
    </row>
    <row r="137" spans="1:120" x14ac:dyDescent="0.35">
      <c r="A137" t="s">
        <v>366</v>
      </c>
      <c r="B137" s="212">
        <f>SUM(E137,H137,K137,N137,T137,W137,Z137,AC137,AF137,AR137)</f>
        <v>31249195</v>
      </c>
      <c r="C137" s="212">
        <f t="shared" ref="C137:D151" si="151">SUM(F137,I137,L137,O137,U137,X137,AA137,AD137,AG137,AS137)</f>
        <v>15571356</v>
      </c>
      <c r="D137" s="212">
        <f t="shared" si="151"/>
        <v>15677874</v>
      </c>
      <c r="E137" s="213">
        <f>E53-E74</f>
        <v>524221.1968790883</v>
      </c>
      <c r="F137" s="213">
        <f t="shared" ref="F137:P138" si="152">F53-F74</f>
        <v>259385.8339792699</v>
      </c>
      <c r="G137" s="213">
        <f t="shared" si="152"/>
        <v>264837.84325788432</v>
      </c>
      <c r="H137" s="213">
        <f t="shared" si="152"/>
        <v>169145.90310529259</v>
      </c>
      <c r="I137" s="213">
        <f t="shared" si="152"/>
        <v>82944.634854402349</v>
      </c>
      <c r="J137" s="213">
        <f t="shared" si="152"/>
        <v>86202.068566496673</v>
      </c>
      <c r="K137" s="213">
        <f t="shared" si="152"/>
        <v>1030420.8757971231</v>
      </c>
      <c r="L137" s="213">
        <f t="shared" si="152"/>
        <v>509746.41459111811</v>
      </c>
      <c r="M137" s="213">
        <f t="shared" si="152"/>
        <v>520679.33665313647</v>
      </c>
      <c r="N137" s="213">
        <f t="shared" si="152"/>
        <v>812400.02421849605</v>
      </c>
      <c r="O137" s="213">
        <f t="shared" si="152"/>
        <v>401893.1165752096</v>
      </c>
      <c r="P137" s="213">
        <f t="shared" si="152"/>
        <v>410510.75152248255</v>
      </c>
      <c r="Q137" s="6">
        <f t="shared" ref="Q137:AQ143" si="153">Q53</f>
        <v>8874683</v>
      </c>
      <c r="R137" s="6">
        <f t="shared" si="153"/>
        <v>4453304</v>
      </c>
      <c r="S137" s="6">
        <f t="shared" si="153"/>
        <v>4421379</v>
      </c>
      <c r="T137" s="214">
        <f>SUM(T138:T151)</f>
        <v>15482531</v>
      </c>
      <c r="U137" s="214">
        <f t="shared" ref="U137:V137" si="154">SUM(U138:U151)</f>
        <v>7699531</v>
      </c>
      <c r="V137" s="214">
        <f t="shared" si="154"/>
        <v>7783000</v>
      </c>
      <c r="W137" s="213">
        <f t="shared" ref="W137:Y151" si="155">W53-W74</f>
        <v>1289047</v>
      </c>
      <c r="X137" s="213">
        <f t="shared" si="155"/>
        <v>652521</v>
      </c>
      <c r="Y137" s="213">
        <f t="shared" si="155"/>
        <v>636549</v>
      </c>
      <c r="Z137" s="214">
        <f t="shared" si="153"/>
        <v>1209107</v>
      </c>
      <c r="AA137" s="214">
        <f t="shared" si="153"/>
        <v>609018</v>
      </c>
      <c r="AB137" s="214">
        <f t="shared" si="153"/>
        <v>600089</v>
      </c>
      <c r="AC137" s="214">
        <f t="shared" si="153"/>
        <v>4695290</v>
      </c>
      <c r="AD137" s="214">
        <f t="shared" si="153"/>
        <v>2363694</v>
      </c>
      <c r="AE137" s="214">
        <f t="shared" si="153"/>
        <v>2331596</v>
      </c>
      <c r="AF137" s="213">
        <f t="shared" ref="AF137:AH151" si="156">AF53-AF74</f>
        <v>5501116</v>
      </c>
      <c r="AG137" s="213">
        <f t="shared" si="156"/>
        <v>2728284</v>
      </c>
      <c r="AH137" s="213">
        <f t="shared" si="156"/>
        <v>2772832</v>
      </c>
      <c r="AI137" s="6">
        <f t="shared" si="153"/>
        <v>44975</v>
      </c>
      <c r="AJ137" s="6">
        <f t="shared" si="153"/>
        <v>22612</v>
      </c>
      <c r="AK137" s="6">
        <f t="shared" si="153"/>
        <v>22363</v>
      </c>
      <c r="AL137" s="6">
        <f t="shared" si="153"/>
        <v>44972</v>
      </c>
      <c r="AM137" s="6">
        <f t="shared" si="153"/>
        <v>23032</v>
      </c>
      <c r="AN137" s="6">
        <f t="shared" si="153"/>
        <v>21940</v>
      </c>
      <c r="AO137" s="6">
        <f t="shared" si="153"/>
        <v>40673</v>
      </c>
      <c r="AP137" s="6">
        <f t="shared" si="153"/>
        <v>20576</v>
      </c>
      <c r="AQ137" s="6">
        <f t="shared" si="153"/>
        <v>20097</v>
      </c>
      <c r="AR137" s="9">
        <f>SUM(AR138:AR151)</f>
        <v>535916</v>
      </c>
      <c r="AS137" s="9">
        <f t="shared" ref="AS137:AT137" si="157">SUM(AS138:AS151)</f>
        <v>264338</v>
      </c>
      <c r="AT137" s="9">
        <f t="shared" si="157"/>
        <v>271578</v>
      </c>
      <c r="AV137" s="6"/>
      <c r="AW137" s="6"/>
      <c r="AX137" s="6"/>
    </row>
    <row r="138" spans="1:120" x14ac:dyDescent="0.35">
      <c r="A138" t="s">
        <v>345</v>
      </c>
      <c r="B138" s="20">
        <f t="shared" ref="B138:B151" si="158">SUM(E138,H138,K138,N138,T138,W138,Z138,AC138,AF138,AR138)</f>
        <v>1454208</v>
      </c>
      <c r="C138" s="20">
        <f t="shared" si="151"/>
        <v>743653</v>
      </c>
      <c r="D138" s="20">
        <f t="shared" si="151"/>
        <v>710555</v>
      </c>
      <c r="E138" s="215">
        <f>E54-E75</f>
        <v>18970.547150811446</v>
      </c>
      <c r="F138" s="215">
        <f t="shared" si="152"/>
        <v>9724.2713374935774</v>
      </c>
      <c r="G138" s="215">
        <f t="shared" si="152"/>
        <v>9246.2758133178704</v>
      </c>
      <c r="H138" s="215">
        <f t="shared" si="152"/>
        <v>7107.0749987431773</v>
      </c>
      <c r="I138" s="215">
        <f t="shared" si="152"/>
        <v>3593.0355268313442</v>
      </c>
      <c r="J138" s="215">
        <f t="shared" si="152"/>
        <v>3514.0394719118326</v>
      </c>
      <c r="K138" s="215">
        <f t="shared" si="152"/>
        <v>41354.854855192905</v>
      </c>
      <c r="L138" s="215">
        <f t="shared" si="152"/>
        <v>21183.955883024526</v>
      </c>
      <c r="M138" s="215">
        <f t="shared" si="152"/>
        <v>20170.898972168379</v>
      </c>
      <c r="N138" s="215">
        <f t="shared" si="152"/>
        <v>33277.522995252475</v>
      </c>
      <c r="O138" s="215">
        <f t="shared" si="152"/>
        <v>17269.737252650553</v>
      </c>
      <c r="P138" s="215">
        <f t="shared" si="152"/>
        <v>16007.785742601918</v>
      </c>
      <c r="Q138" s="6">
        <f t="shared" si="153"/>
        <v>424671</v>
      </c>
      <c r="R138" s="6">
        <f t="shared" si="153"/>
        <v>218542</v>
      </c>
      <c r="S138" s="6">
        <f t="shared" si="153"/>
        <v>206129</v>
      </c>
      <c r="T138" s="216">
        <f>T54</f>
        <v>713247</v>
      </c>
      <c r="U138" s="216">
        <f t="shared" ref="U138:V138" si="159">U54</f>
        <v>364352</v>
      </c>
      <c r="V138" s="216">
        <f t="shared" si="159"/>
        <v>348895</v>
      </c>
      <c r="W138" s="215">
        <f t="shared" si="155"/>
        <v>78234</v>
      </c>
      <c r="X138" s="215">
        <f t="shared" si="155"/>
        <v>39685</v>
      </c>
      <c r="Y138" s="215">
        <f t="shared" si="155"/>
        <v>38549</v>
      </c>
      <c r="Z138" s="216">
        <f t="shared" si="153"/>
        <v>70362</v>
      </c>
      <c r="AA138" s="216">
        <f t="shared" si="153"/>
        <v>35981</v>
      </c>
      <c r="AB138" s="216">
        <f t="shared" si="153"/>
        <v>34381</v>
      </c>
      <c r="AC138" s="216">
        <f t="shared" si="153"/>
        <v>257860</v>
      </c>
      <c r="AD138" s="216">
        <f t="shared" si="153"/>
        <v>132103</v>
      </c>
      <c r="AE138" s="216">
        <f t="shared" si="153"/>
        <v>125757</v>
      </c>
      <c r="AF138" s="215">
        <f t="shared" si="156"/>
        <v>219297</v>
      </c>
      <c r="AG138" s="215">
        <f t="shared" si="156"/>
        <v>112228</v>
      </c>
      <c r="AH138" s="215">
        <f t="shared" si="156"/>
        <v>107069</v>
      </c>
      <c r="AI138" s="6">
        <f t="shared" si="153"/>
        <v>2164</v>
      </c>
      <c r="AJ138" s="6">
        <f t="shared" si="153"/>
        <v>1106</v>
      </c>
      <c r="AK138" s="6">
        <f t="shared" si="153"/>
        <v>1058</v>
      </c>
      <c r="AL138" s="6">
        <f t="shared" si="153"/>
        <v>2724</v>
      </c>
      <c r="AM138" s="6">
        <f t="shared" si="153"/>
        <v>1388</v>
      </c>
      <c r="AN138" s="6">
        <f t="shared" si="153"/>
        <v>1336</v>
      </c>
      <c r="AO138" s="6">
        <f t="shared" si="153"/>
        <v>4130</v>
      </c>
      <c r="AP138" s="6">
        <f t="shared" si="153"/>
        <v>2087</v>
      </c>
      <c r="AQ138" s="6">
        <f t="shared" si="153"/>
        <v>2043</v>
      </c>
      <c r="AR138" s="216">
        <f>B75-T75-Z75-AC75</f>
        <v>14498</v>
      </c>
      <c r="AS138" s="216">
        <f t="shared" ref="AS138:AT142" si="160">C75-U75-AA75-AD75</f>
        <v>7533</v>
      </c>
      <c r="AT138" s="216">
        <f t="shared" si="160"/>
        <v>6965</v>
      </c>
    </row>
    <row r="139" spans="1:120" x14ac:dyDescent="0.35">
      <c r="A139" t="s">
        <v>346</v>
      </c>
      <c r="B139" s="20">
        <f t="shared" si="158"/>
        <v>1652548</v>
      </c>
      <c r="C139" s="20">
        <f t="shared" si="151"/>
        <v>847366</v>
      </c>
      <c r="D139" s="20">
        <f t="shared" si="151"/>
        <v>805182</v>
      </c>
      <c r="E139" s="215">
        <f t="shared" ref="E139:T151" si="161">E55-E76</f>
        <v>22667.464434216741</v>
      </c>
      <c r="F139" s="215">
        <f t="shared" si="161"/>
        <v>11611.321724767698</v>
      </c>
      <c r="G139" s="215">
        <f t="shared" si="161"/>
        <v>11056.142709449043</v>
      </c>
      <c r="H139" s="215">
        <f t="shared" si="161"/>
        <v>8262.6981380217876</v>
      </c>
      <c r="I139" s="215">
        <f t="shared" si="161"/>
        <v>4318.7486350520403</v>
      </c>
      <c r="J139" s="215">
        <f t="shared" si="161"/>
        <v>3943.9495029697478</v>
      </c>
      <c r="K139" s="215">
        <f t="shared" si="161"/>
        <v>48757.449438305732</v>
      </c>
      <c r="L139" s="215">
        <f t="shared" si="161"/>
        <v>24842.520979347042</v>
      </c>
      <c r="M139" s="215">
        <f t="shared" si="161"/>
        <v>23914.92845895869</v>
      </c>
      <c r="N139" s="215">
        <f t="shared" si="161"/>
        <v>39645.387989455739</v>
      </c>
      <c r="O139" s="215">
        <f t="shared" si="161"/>
        <v>20030.408660833218</v>
      </c>
      <c r="P139" s="215">
        <f t="shared" si="161"/>
        <v>19614.979328622518</v>
      </c>
      <c r="Q139" s="6">
        <f t="shared" si="153"/>
        <v>471810</v>
      </c>
      <c r="R139" s="6">
        <f t="shared" si="153"/>
        <v>242069</v>
      </c>
      <c r="S139" s="6">
        <f t="shared" si="153"/>
        <v>229741</v>
      </c>
      <c r="T139" s="216">
        <f t="shared" si="153"/>
        <v>795655</v>
      </c>
      <c r="U139" s="216">
        <f t="shared" si="153"/>
        <v>407959</v>
      </c>
      <c r="V139" s="216">
        <f t="shared" si="153"/>
        <v>387696</v>
      </c>
      <c r="W139" s="215">
        <f t="shared" si="155"/>
        <v>75760</v>
      </c>
      <c r="X139" s="215">
        <f t="shared" si="155"/>
        <v>39216</v>
      </c>
      <c r="Y139" s="215">
        <f t="shared" si="155"/>
        <v>36544</v>
      </c>
      <c r="Z139" s="216">
        <f t="shared" si="153"/>
        <v>79886</v>
      </c>
      <c r="AA139" s="216">
        <f t="shared" si="153"/>
        <v>40846</v>
      </c>
      <c r="AB139" s="216">
        <f t="shared" si="153"/>
        <v>39040</v>
      </c>
      <c r="AC139" s="216">
        <f t="shared" si="153"/>
        <v>293057</v>
      </c>
      <c r="AD139" s="216">
        <f t="shared" si="153"/>
        <v>150502</v>
      </c>
      <c r="AE139" s="216">
        <f t="shared" si="153"/>
        <v>142555</v>
      </c>
      <c r="AF139" s="215">
        <f t="shared" si="156"/>
        <v>257962</v>
      </c>
      <c r="AG139" s="215">
        <f t="shared" si="156"/>
        <v>132207</v>
      </c>
      <c r="AH139" s="215">
        <f t="shared" si="156"/>
        <v>125755</v>
      </c>
      <c r="AI139" s="6">
        <f t="shared" si="153"/>
        <v>2489</v>
      </c>
      <c r="AJ139" s="6">
        <f t="shared" si="153"/>
        <v>1259</v>
      </c>
      <c r="AK139" s="6">
        <f t="shared" si="153"/>
        <v>1230</v>
      </c>
      <c r="AL139" s="6">
        <f t="shared" si="153"/>
        <v>3015</v>
      </c>
      <c r="AM139" s="6">
        <f t="shared" si="153"/>
        <v>1558</v>
      </c>
      <c r="AN139" s="6">
        <f t="shared" si="153"/>
        <v>1457</v>
      </c>
      <c r="AO139" s="6">
        <f t="shared" si="153"/>
        <v>4417</v>
      </c>
      <c r="AP139" s="6">
        <f t="shared" si="153"/>
        <v>2238</v>
      </c>
      <c r="AQ139" s="6">
        <f t="shared" si="153"/>
        <v>2179</v>
      </c>
      <c r="AR139" s="216">
        <f t="shared" ref="AR139:AR142" si="162">B76-T76-Z76-AC76</f>
        <v>30895</v>
      </c>
      <c r="AS139" s="216">
        <f t="shared" si="160"/>
        <v>15833</v>
      </c>
      <c r="AT139" s="216">
        <f t="shared" si="160"/>
        <v>15062</v>
      </c>
    </row>
    <row r="140" spans="1:120" x14ac:dyDescent="0.35">
      <c r="A140" t="s">
        <v>347</v>
      </c>
      <c r="B140" s="20">
        <f t="shared" si="158"/>
        <v>1700967</v>
      </c>
      <c r="C140" s="20">
        <f t="shared" si="151"/>
        <v>876046</v>
      </c>
      <c r="D140" s="20">
        <f t="shared" si="151"/>
        <v>824921</v>
      </c>
      <c r="E140" s="215">
        <f t="shared" si="161"/>
        <v>24616.802736765272</v>
      </c>
      <c r="F140" s="215">
        <f t="shared" si="161"/>
        <v>12644.711413140878</v>
      </c>
      <c r="G140" s="215">
        <f t="shared" si="161"/>
        <v>11972.091323624392</v>
      </c>
      <c r="H140" s="215">
        <f t="shared" si="161"/>
        <v>8864.4005945251647</v>
      </c>
      <c r="I140" s="215">
        <f t="shared" si="161"/>
        <v>4516.800336713387</v>
      </c>
      <c r="J140" s="215">
        <f t="shared" si="161"/>
        <v>4347.6002578117777</v>
      </c>
      <c r="K140" s="215">
        <f t="shared" si="161"/>
        <v>50245.468193939851</v>
      </c>
      <c r="L140" s="215">
        <f t="shared" si="161"/>
        <v>25845.343527861362</v>
      </c>
      <c r="M140" s="215">
        <f t="shared" si="161"/>
        <v>24400.124666078485</v>
      </c>
      <c r="N140" s="215">
        <f t="shared" si="161"/>
        <v>41359.328474769711</v>
      </c>
      <c r="O140" s="215">
        <f t="shared" si="161"/>
        <v>20964.144722284371</v>
      </c>
      <c r="P140" s="215">
        <f t="shared" si="161"/>
        <v>20395.183752485344</v>
      </c>
      <c r="Q140" s="6">
        <f t="shared" si="153"/>
        <v>489509</v>
      </c>
      <c r="R140" s="6">
        <f t="shared" si="153"/>
        <v>250465</v>
      </c>
      <c r="S140" s="6">
        <f t="shared" si="153"/>
        <v>239044</v>
      </c>
      <c r="T140" s="216">
        <f t="shared" si="153"/>
        <v>824508</v>
      </c>
      <c r="U140" s="216">
        <f t="shared" si="153"/>
        <v>424480</v>
      </c>
      <c r="V140" s="216">
        <f t="shared" si="153"/>
        <v>400028</v>
      </c>
      <c r="W140" s="215">
        <f t="shared" si="155"/>
        <v>73115</v>
      </c>
      <c r="X140" s="215">
        <f t="shared" si="155"/>
        <v>37825</v>
      </c>
      <c r="Y140" s="215">
        <f t="shared" si="155"/>
        <v>35290</v>
      </c>
      <c r="Z140" s="216">
        <f t="shared" si="153"/>
        <v>80571</v>
      </c>
      <c r="AA140" s="216">
        <f t="shared" si="153"/>
        <v>41741</v>
      </c>
      <c r="AB140" s="216">
        <f t="shared" si="153"/>
        <v>38830</v>
      </c>
      <c r="AC140" s="216">
        <f t="shared" si="153"/>
        <v>294497</v>
      </c>
      <c r="AD140" s="216">
        <f t="shared" si="153"/>
        <v>151815</v>
      </c>
      <c r="AE140" s="216">
        <f t="shared" si="153"/>
        <v>142682</v>
      </c>
      <c r="AF140" s="215">
        <f t="shared" si="156"/>
        <v>267447</v>
      </c>
      <c r="AG140" s="215">
        <f t="shared" si="156"/>
        <v>138055</v>
      </c>
      <c r="AH140" s="215">
        <f t="shared" si="156"/>
        <v>129392</v>
      </c>
      <c r="AI140" s="6">
        <f t="shared" si="153"/>
        <v>2489</v>
      </c>
      <c r="AJ140" s="6">
        <f t="shared" si="153"/>
        <v>1348</v>
      </c>
      <c r="AK140" s="6">
        <f t="shared" si="153"/>
        <v>1141</v>
      </c>
      <c r="AL140" s="6">
        <f t="shared" si="153"/>
        <v>2901</v>
      </c>
      <c r="AM140" s="6">
        <f t="shared" si="153"/>
        <v>1420</v>
      </c>
      <c r="AN140" s="6">
        <f t="shared" si="153"/>
        <v>1481</v>
      </c>
      <c r="AO140" s="6">
        <f t="shared" si="153"/>
        <v>3991</v>
      </c>
      <c r="AP140" s="6">
        <f t="shared" si="153"/>
        <v>1958</v>
      </c>
      <c r="AQ140" s="6">
        <f t="shared" si="153"/>
        <v>2033</v>
      </c>
      <c r="AR140" s="216">
        <f t="shared" si="162"/>
        <v>35743</v>
      </c>
      <c r="AS140" s="216">
        <f t="shared" si="160"/>
        <v>18159</v>
      </c>
      <c r="AT140" s="216">
        <f t="shared" si="160"/>
        <v>17584</v>
      </c>
    </row>
    <row r="141" spans="1:120" x14ac:dyDescent="0.35">
      <c r="A141" t="s">
        <v>348</v>
      </c>
      <c r="B141" s="20">
        <f t="shared" si="158"/>
        <v>1775014</v>
      </c>
      <c r="C141" s="20">
        <f t="shared" si="151"/>
        <v>917907</v>
      </c>
      <c r="D141" s="20">
        <f t="shared" si="151"/>
        <v>857107</v>
      </c>
      <c r="E141" s="215">
        <f t="shared" si="161"/>
        <v>26244.200051270695</v>
      </c>
      <c r="F141" s="215">
        <f t="shared" si="161"/>
        <v>13695.740419844062</v>
      </c>
      <c r="G141" s="215">
        <f t="shared" si="161"/>
        <v>12548.459631426635</v>
      </c>
      <c r="H141" s="215">
        <f t="shared" si="161"/>
        <v>9460.3982274768714</v>
      </c>
      <c r="I141" s="215">
        <f t="shared" si="161"/>
        <v>4756.129856468915</v>
      </c>
      <c r="J141" s="215">
        <f t="shared" si="161"/>
        <v>4704.2683710079564</v>
      </c>
      <c r="K141" s="215">
        <f t="shared" si="161"/>
        <v>50364.90234045354</v>
      </c>
      <c r="L141" s="215">
        <f t="shared" si="161"/>
        <v>26147.431875022306</v>
      </c>
      <c r="M141" s="215">
        <f t="shared" si="161"/>
        <v>24217.470465431234</v>
      </c>
      <c r="N141" s="215">
        <f t="shared" si="161"/>
        <v>41517.499380798894</v>
      </c>
      <c r="O141" s="215">
        <f t="shared" si="161"/>
        <v>21377.697848664717</v>
      </c>
      <c r="P141" s="215">
        <f t="shared" si="161"/>
        <v>20139.801532134177</v>
      </c>
      <c r="Q141" s="6">
        <f t="shared" si="153"/>
        <v>462354</v>
      </c>
      <c r="R141" s="6">
        <f t="shared" si="153"/>
        <v>235939</v>
      </c>
      <c r="S141" s="6">
        <f t="shared" si="153"/>
        <v>226415</v>
      </c>
      <c r="T141" s="216">
        <f t="shared" si="153"/>
        <v>890595</v>
      </c>
      <c r="U141" s="216">
        <f t="shared" si="153"/>
        <v>461810</v>
      </c>
      <c r="V141" s="216">
        <f t="shared" si="153"/>
        <v>428785</v>
      </c>
      <c r="W141" s="215">
        <f t="shared" si="155"/>
        <v>72350</v>
      </c>
      <c r="X141" s="215">
        <f t="shared" si="155"/>
        <v>37637</v>
      </c>
      <c r="Y141" s="215">
        <f t="shared" si="155"/>
        <v>34713</v>
      </c>
      <c r="Z141" s="216">
        <f t="shared" si="153"/>
        <v>75464</v>
      </c>
      <c r="AA141" s="216">
        <f t="shared" si="153"/>
        <v>39041</v>
      </c>
      <c r="AB141" s="216">
        <f t="shared" si="153"/>
        <v>36423</v>
      </c>
      <c r="AC141" s="216">
        <f t="shared" si="153"/>
        <v>282281</v>
      </c>
      <c r="AD141" s="216">
        <f t="shared" si="153"/>
        <v>145710</v>
      </c>
      <c r="AE141" s="216">
        <f t="shared" si="153"/>
        <v>136571</v>
      </c>
      <c r="AF141" s="215">
        <f t="shared" si="156"/>
        <v>291238</v>
      </c>
      <c r="AG141" s="215">
        <f t="shared" si="156"/>
        <v>149605</v>
      </c>
      <c r="AH141" s="215">
        <f t="shared" si="156"/>
        <v>141633</v>
      </c>
      <c r="AI141" s="6">
        <f t="shared" si="153"/>
        <v>2326</v>
      </c>
      <c r="AJ141" s="6">
        <f t="shared" si="153"/>
        <v>1231</v>
      </c>
      <c r="AK141" s="6">
        <f t="shared" si="153"/>
        <v>1095</v>
      </c>
      <c r="AL141" s="6">
        <f t="shared" si="153"/>
        <v>2746</v>
      </c>
      <c r="AM141" s="6">
        <f t="shared" si="153"/>
        <v>1407</v>
      </c>
      <c r="AN141" s="6">
        <f t="shared" si="153"/>
        <v>1339</v>
      </c>
      <c r="AO141" s="6">
        <f t="shared" si="153"/>
        <v>3492</v>
      </c>
      <c r="AP141" s="6">
        <f t="shared" si="153"/>
        <v>1696</v>
      </c>
      <c r="AQ141" s="6">
        <f t="shared" si="153"/>
        <v>1796</v>
      </c>
      <c r="AR141" s="216">
        <f t="shared" si="162"/>
        <v>35499</v>
      </c>
      <c r="AS141" s="216">
        <f t="shared" si="160"/>
        <v>18127</v>
      </c>
      <c r="AT141" s="216">
        <f t="shared" si="160"/>
        <v>17372</v>
      </c>
    </row>
    <row r="142" spans="1:120" x14ac:dyDescent="0.35">
      <c r="A142" t="s">
        <v>349</v>
      </c>
      <c r="B142" s="20">
        <f t="shared" si="158"/>
        <v>2114649</v>
      </c>
      <c r="C142" s="20">
        <f t="shared" si="151"/>
        <v>1106854</v>
      </c>
      <c r="D142" s="20">
        <f t="shared" si="151"/>
        <v>1007795</v>
      </c>
      <c r="E142" s="215">
        <f t="shared" si="161"/>
        <v>28642.569684589282</v>
      </c>
      <c r="F142" s="215">
        <f t="shared" si="161"/>
        <v>15058.639972261633</v>
      </c>
      <c r="G142" s="215">
        <f t="shared" si="161"/>
        <v>13583.929712327648</v>
      </c>
      <c r="H142" s="215">
        <f t="shared" si="161"/>
        <v>13627.128299543669</v>
      </c>
      <c r="I142" s="215">
        <f t="shared" si="161"/>
        <v>7030.1294619608661</v>
      </c>
      <c r="J142" s="215">
        <f t="shared" si="161"/>
        <v>6596.9988375828016</v>
      </c>
      <c r="K142" s="215">
        <f t="shared" si="161"/>
        <v>65373.522720094617</v>
      </c>
      <c r="L142" s="215">
        <f t="shared" si="161"/>
        <v>34701.337566107919</v>
      </c>
      <c r="M142" s="215">
        <f t="shared" si="161"/>
        <v>30672.185153986698</v>
      </c>
      <c r="N142" s="215">
        <f t="shared" si="161"/>
        <v>46437.77929577243</v>
      </c>
      <c r="O142" s="215">
        <f t="shared" si="161"/>
        <v>24208.892999669581</v>
      </c>
      <c r="P142" s="215">
        <f t="shared" si="161"/>
        <v>22228.88629610285</v>
      </c>
      <c r="Q142" s="6">
        <f t="shared" si="153"/>
        <v>505283</v>
      </c>
      <c r="R142" s="6">
        <f t="shared" si="153"/>
        <v>261280</v>
      </c>
      <c r="S142" s="6">
        <f t="shared" si="153"/>
        <v>244003</v>
      </c>
      <c r="T142" s="216">
        <f t="shared" si="153"/>
        <v>1104133</v>
      </c>
      <c r="U142" s="216">
        <f t="shared" si="153"/>
        <v>582992</v>
      </c>
      <c r="V142" s="216">
        <f t="shared" si="153"/>
        <v>521141</v>
      </c>
      <c r="W142" s="215">
        <f t="shared" si="155"/>
        <v>94656</v>
      </c>
      <c r="X142" s="215">
        <f t="shared" si="155"/>
        <v>51352</v>
      </c>
      <c r="Y142" s="215">
        <f t="shared" si="155"/>
        <v>43304</v>
      </c>
      <c r="Z142" s="216">
        <f t="shared" si="153"/>
        <v>75585</v>
      </c>
      <c r="AA142" s="216">
        <f t="shared" si="153"/>
        <v>39724</v>
      </c>
      <c r="AB142" s="216">
        <f t="shared" si="153"/>
        <v>35861</v>
      </c>
      <c r="AC142" s="216">
        <f t="shared" si="153"/>
        <v>292461</v>
      </c>
      <c r="AD142" s="216">
        <f t="shared" si="153"/>
        <v>150402</v>
      </c>
      <c r="AE142" s="216">
        <f t="shared" si="153"/>
        <v>142059</v>
      </c>
      <c r="AF142" s="215">
        <f t="shared" si="156"/>
        <v>360025</v>
      </c>
      <c r="AG142" s="215">
        <f t="shared" si="156"/>
        <v>184235</v>
      </c>
      <c r="AH142" s="215">
        <f t="shared" si="156"/>
        <v>175790</v>
      </c>
      <c r="AI142" s="6">
        <f t="shared" si="153"/>
        <v>2644</v>
      </c>
      <c r="AJ142" s="6">
        <f t="shared" si="153"/>
        <v>1323</v>
      </c>
      <c r="AK142" s="6">
        <f t="shared" si="153"/>
        <v>1321</v>
      </c>
      <c r="AL142" s="6">
        <f t="shared" si="153"/>
        <v>2897</v>
      </c>
      <c r="AM142" s="6">
        <f t="shared" si="153"/>
        <v>1427</v>
      </c>
      <c r="AN142" s="6">
        <f t="shared" si="153"/>
        <v>1470</v>
      </c>
      <c r="AO142" s="6">
        <f t="shared" si="153"/>
        <v>3250</v>
      </c>
      <c r="AP142" s="6">
        <f t="shared" si="153"/>
        <v>1661</v>
      </c>
      <c r="AQ142" s="6">
        <f t="shared" si="153"/>
        <v>1589</v>
      </c>
      <c r="AR142" s="216">
        <f t="shared" si="162"/>
        <v>33708</v>
      </c>
      <c r="AS142" s="216">
        <f t="shared" si="160"/>
        <v>17150</v>
      </c>
      <c r="AT142" s="216">
        <f t="shared" si="160"/>
        <v>16558</v>
      </c>
    </row>
    <row r="143" spans="1:120" x14ac:dyDescent="0.35">
      <c r="A143" t="s">
        <v>350</v>
      </c>
      <c r="B143" s="20">
        <f t="shared" si="158"/>
        <v>2332437</v>
      </c>
      <c r="C143" s="20">
        <f t="shared" si="151"/>
        <v>1215707</v>
      </c>
      <c r="D143" s="20">
        <f t="shared" si="151"/>
        <v>1116730</v>
      </c>
      <c r="E143" s="215">
        <f t="shared" si="161"/>
        <v>27755.895558215456</v>
      </c>
      <c r="F143" s="215">
        <f t="shared" si="161"/>
        <v>14546.478360964888</v>
      </c>
      <c r="G143" s="215">
        <f t="shared" si="161"/>
        <v>13209.41719725057</v>
      </c>
      <c r="H143" s="215">
        <f t="shared" si="161"/>
        <v>12457.455057742854</v>
      </c>
      <c r="I143" s="215">
        <f t="shared" si="161"/>
        <v>6675.52804173189</v>
      </c>
      <c r="J143" s="215">
        <f t="shared" si="161"/>
        <v>5781.9270160109636</v>
      </c>
      <c r="K143" s="215">
        <f t="shared" si="161"/>
        <v>72788.950904854864</v>
      </c>
      <c r="L143" s="215">
        <f t="shared" si="161"/>
        <v>38401.398054016136</v>
      </c>
      <c r="M143" s="215">
        <f t="shared" si="161"/>
        <v>34387.552850838736</v>
      </c>
      <c r="N143" s="215">
        <f t="shared" si="161"/>
        <v>47700.698479186824</v>
      </c>
      <c r="O143" s="215">
        <f t="shared" si="161"/>
        <v>24927.595543287087</v>
      </c>
      <c r="P143" s="215">
        <f t="shared" si="161"/>
        <v>22773.102935899733</v>
      </c>
      <c r="Q143" s="215">
        <f t="shared" si="161"/>
        <v>571164</v>
      </c>
      <c r="R143" s="215">
        <f t="shared" si="161"/>
        <v>298084</v>
      </c>
      <c r="S143" s="215">
        <f t="shared" si="161"/>
        <v>273080</v>
      </c>
      <c r="T143" s="215">
        <f t="shared" si="161"/>
        <v>1199086</v>
      </c>
      <c r="U143" s="215">
        <f t="shared" ref="U143:V150" si="163">U59-U80</f>
        <v>629790</v>
      </c>
      <c r="V143" s="215">
        <f t="shared" si="163"/>
        <v>569296</v>
      </c>
      <c r="W143" s="215">
        <f t="shared" si="155"/>
        <v>94599</v>
      </c>
      <c r="X143" s="215">
        <f t="shared" si="155"/>
        <v>51188</v>
      </c>
      <c r="Y143" s="215">
        <f t="shared" si="155"/>
        <v>43411</v>
      </c>
      <c r="Z143" s="216">
        <f t="shared" si="153"/>
        <v>77655</v>
      </c>
      <c r="AA143" s="216">
        <f t="shared" si="153"/>
        <v>40408</v>
      </c>
      <c r="AB143" s="216">
        <f t="shared" si="153"/>
        <v>37247</v>
      </c>
      <c r="AC143" s="216">
        <f t="shared" si="153"/>
        <v>325433</v>
      </c>
      <c r="AD143" s="216">
        <f t="shared" si="153"/>
        <v>166688</v>
      </c>
      <c r="AE143" s="216">
        <f t="shared" si="153"/>
        <v>158745</v>
      </c>
      <c r="AF143" s="215">
        <f t="shared" si="156"/>
        <v>420443</v>
      </c>
      <c r="AG143" s="215">
        <f t="shared" si="156"/>
        <v>215420</v>
      </c>
      <c r="AH143" s="215">
        <f t="shared" si="156"/>
        <v>205023</v>
      </c>
      <c r="AI143" s="6">
        <f t="shared" si="153"/>
        <v>3537</v>
      </c>
      <c r="AJ143" s="6">
        <f t="shared" si="153"/>
        <v>1751</v>
      </c>
      <c r="AK143" s="6">
        <f t="shared" si="153"/>
        <v>1786</v>
      </c>
      <c r="AL143" s="6">
        <f t="shared" si="153"/>
        <v>3718</v>
      </c>
      <c r="AM143" s="6">
        <f t="shared" si="153"/>
        <v>2000</v>
      </c>
      <c r="AN143" s="6">
        <f t="shared" si="153"/>
        <v>1718</v>
      </c>
      <c r="AO143" s="6">
        <f t="shared" si="153"/>
        <v>3297</v>
      </c>
      <c r="AP143" s="6">
        <f t="shared" si="153"/>
        <v>1657</v>
      </c>
      <c r="AQ143" s="6">
        <f t="shared" si="153"/>
        <v>1640</v>
      </c>
      <c r="AR143" s="216">
        <f>B80-Z80-AC80</f>
        <v>54518</v>
      </c>
      <c r="AS143" s="216">
        <f t="shared" ref="AS143:AT150" si="164">C80-AA80-AD80</f>
        <v>27662</v>
      </c>
      <c r="AT143" s="216">
        <f t="shared" si="164"/>
        <v>26856</v>
      </c>
    </row>
    <row r="144" spans="1:120" x14ac:dyDescent="0.35">
      <c r="A144" t="s">
        <v>351</v>
      </c>
      <c r="B144" s="20">
        <f t="shared" si="158"/>
        <v>2361728</v>
      </c>
      <c r="C144" s="20">
        <f t="shared" si="151"/>
        <v>1206999</v>
      </c>
      <c r="D144" s="20">
        <f t="shared" si="151"/>
        <v>1154729</v>
      </c>
      <c r="E144" s="215">
        <f t="shared" si="161"/>
        <v>29345.442881336356</v>
      </c>
      <c r="F144" s="215">
        <f t="shared" si="161"/>
        <v>14847.283267140665</v>
      </c>
      <c r="G144" s="215">
        <f t="shared" si="161"/>
        <v>14498.159614195689</v>
      </c>
      <c r="H144" s="215">
        <f t="shared" si="161"/>
        <v>10473.922303021325</v>
      </c>
      <c r="I144" s="215">
        <f t="shared" si="161"/>
        <v>5214.5931566668978</v>
      </c>
      <c r="J144" s="215">
        <f t="shared" si="161"/>
        <v>5259.3291463544274</v>
      </c>
      <c r="K144" s="215">
        <f t="shared" si="161"/>
        <v>70484.889224595972</v>
      </c>
      <c r="L144" s="215">
        <f t="shared" si="161"/>
        <v>35582.42710561955</v>
      </c>
      <c r="M144" s="215">
        <f t="shared" si="161"/>
        <v>34902.462118976415</v>
      </c>
      <c r="N144" s="215">
        <f t="shared" si="161"/>
        <v>48812.745591046354</v>
      </c>
      <c r="O144" s="215">
        <f t="shared" si="161"/>
        <v>24369.696470572886</v>
      </c>
      <c r="P144" s="215">
        <f t="shared" si="161"/>
        <v>24443.049120473472</v>
      </c>
      <c r="Q144" s="6">
        <f t="shared" ref="Q144:AQ151" si="165">Q60</f>
        <v>616743</v>
      </c>
      <c r="R144" s="6">
        <f t="shared" si="165"/>
        <v>319161</v>
      </c>
      <c r="S144" s="6">
        <f t="shared" si="165"/>
        <v>297582</v>
      </c>
      <c r="T144" s="215">
        <f t="shared" si="161"/>
        <v>1167956</v>
      </c>
      <c r="U144" s="215">
        <f t="shared" si="163"/>
        <v>600575</v>
      </c>
      <c r="V144" s="215">
        <f t="shared" si="163"/>
        <v>567381</v>
      </c>
      <c r="W144" s="215">
        <f t="shared" si="155"/>
        <v>89240</v>
      </c>
      <c r="X144" s="215">
        <f t="shared" si="155"/>
        <v>46603</v>
      </c>
      <c r="Y144" s="215">
        <f t="shared" si="155"/>
        <v>42637</v>
      </c>
      <c r="Z144" s="216">
        <f t="shared" si="165"/>
        <v>84489</v>
      </c>
      <c r="AA144" s="216">
        <f t="shared" si="165"/>
        <v>43090</v>
      </c>
      <c r="AB144" s="216">
        <f t="shared" si="165"/>
        <v>41399</v>
      </c>
      <c r="AC144" s="216">
        <f t="shared" si="165"/>
        <v>368300</v>
      </c>
      <c r="AD144" s="216">
        <f t="shared" si="165"/>
        <v>185522</v>
      </c>
      <c r="AE144" s="216">
        <f t="shared" si="165"/>
        <v>182778</v>
      </c>
      <c r="AF144" s="215">
        <f t="shared" si="156"/>
        <v>439158</v>
      </c>
      <c r="AG144" s="215">
        <f t="shared" si="156"/>
        <v>224242</v>
      </c>
      <c r="AH144" s="215">
        <f t="shared" si="156"/>
        <v>214916</v>
      </c>
      <c r="AI144" s="6">
        <f t="shared" si="165"/>
        <v>4012</v>
      </c>
      <c r="AJ144" s="6">
        <f t="shared" si="165"/>
        <v>1952</v>
      </c>
      <c r="AK144" s="6">
        <f t="shared" si="165"/>
        <v>2060</v>
      </c>
      <c r="AL144" s="6">
        <f t="shared" si="165"/>
        <v>3990</v>
      </c>
      <c r="AM144" s="6">
        <f t="shared" si="165"/>
        <v>2043</v>
      </c>
      <c r="AN144" s="6">
        <f t="shared" si="165"/>
        <v>1947</v>
      </c>
      <c r="AO144" s="6">
        <f t="shared" si="165"/>
        <v>3346</v>
      </c>
      <c r="AP144" s="6">
        <f t="shared" si="165"/>
        <v>1708</v>
      </c>
      <c r="AQ144" s="6">
        <f t="shared" si="165"/>
        <v>1638</v>
      </c>
      <c r="AR144" s="216">
        <f t="shared" ref="AR144:AR150" si="166">B81-Z81-AC81</f>
        <v>53468</v>
      </c>
      <c r="AS144" s="216">
        <f t="shared" si="164"/>
        <v>26953</v>
      </c>
      <c r="AT144" s="216">
        <f t="shared" si="164"/>
        <v>26515</v>
      </c>
    </row>
    <row r="145" spans="1:46" x14ac:dyDescent="0.35">
      <c r="A145" t="s">
        <v>352</v>
      </c>
      <c r="B145" s="20">
        <f t="shared" si="158"/>
        <v>2229366</v>
      </c>
      <c r="C145" s="20">
        <f t="shared" si="151"/>
        <v>1126454</v>
      </c>
      <c r="D145" s="20">
        <f t="shared" si="151"/>
        <v>1102912</v>
      </c>
      <c r="E145" s="215">
        <f t="shared" si="161"/>
        <v>30717.823291095134</v>
      </c>
      <c r="F145" s="215">
        <f t="shared" si="161"/>
        <v>15237.040437075008</v>
      </c>
      <c r="G145" s="215">
        <f t="shared" si="161"/>
        <v>15480.782854020124</v>
      </c>
      <c r="H145" s="215">
        <f t="shared" si="161"/>
        <v>10190.540292588354</v>
      </c>
      <c r="I145" s="215">
        <f t="shared" si="161"/>
        <v>4861.0690811224449</v>
      </c>
      <c r="J145" s="215">
        <f t="shared" si="161"/>
        <v>5329.4712114659087</v>
      </c>
      <c r="K145" s="215">
        <f t="shared" si="161"/>
        <v>65469.789711091929</v>
      </c>
      <c r="L145" s="215">
        <f t="shared" si="161"/>
        <v>32718.440221477125</v>
      </c>
      <c r="M145" s="215">
        <f t="shared" si="161"/>
        <v>32751.349489614804</v>
      </c>
      <c r="N145" s="215">
        <f t="shared" si="161"/>
        <v>50076.846705224583</v>
      </c>
      <c r="O145" s="215">
        <f t="shared" si="161"/>
        <v>24751.450260325422</v>
      </c>
      <c r="P145" s="215">
        <f t="shared" si="161"/>
        <v>25325.396444899161</v>
      </c>
      <c r="Q145" s="6">
        <f t="shared" si="165"/>
        <v>580428</v>
      </c>
      <c r="R145" s="6">
        <f t="shared" si="165"/>
        <v>297302</v>
      </c>
      <c r="S145" s="6">
        <f t="shared" si="165"/>
        <v>283126</v>
      </c>
      <c r="T145" s="215">
        <f t="shared" si="161"/>
        <v>1064004</v>
      </c>
      <c r="U145" s="215">
        <f t="shared" si="163"/>
        <v>537689</v>
      </c>
      <c r="V145" s="215">
        <f t="shared" si="163"/>
        <v>526315</v>
      </c>
      <c r="W145" s="215">
        <f t="shared" si="155"/>
        <v>88735</v>
      </c>
      <c r="X145" s="215">
        <f t="shared" si="155"/>
        <v>45319</v>
      </c>
      <c r="Y145" s="215">
        <f t="shared" si="155"/>
        <v>43416</v>
      </c>
      <c r="Z145" s="216">
        <f t="shared" si="165"/>
        <v>88526</v>
      </c>
      <c r="AA145" s="216">
        <f t="shared" si="165"/>
        <v>44862</v>
      </c>
      <c r="AB145" s="216">
        <f t="shared" si="165"/>
        <v>43664</v>
      </c>
      <c r="AC145" s="216">
        <f t="shared" si="165"/>
        <v>379503</v>
      </c>
      <c r="AD145" s="216">
        <f t="shared" si="165"/>
        <v>192114</v>
      </c>
      <c r="AE145" s="216">
        <f t="shared" si="165"/>
        <v>187389</v>
      </c>
      <c r="AF145" s="215">
        <f t="shared" si="156"/>
        <v>406787</v>
      </c>
      <c r="AG145" s="215">
        <f t="shared" si="156"/>
        <v>206096</v>
      </c>
      <c r="AH145" s="215">
        <f t="shared" si="156"/>
        <v>200691</v>
      </c>
      <c r="AI145" s="6">
        <f t="shared" si="165"/>
        <v>4002</v>
      </c>
      <c r="AJ145" s="6">
        <f t="shared" si="165"/>
        <v>1937</v>
      </c>
      <c r="AK145" s="6">
        <f t="shared" si="165"/>
        <v>2065</v>
      </c>
      <c r="AL145" s="6">
        <f t="shared" si="165"/>
        <v>3467</v>
      </c>
      <c r="AM145" s="6">
        <f t="shared" si="165"/>
        <v>1766</v>
      </c>
      <c r="AN145" s="6">
        <f t="shared" si="165"/>
        <v>1701</v>
      </c>
      <c r="AO145" s="6">
        <f t="shared" si="165"/>
        <v>2791</v>
      </c>
      <c r="AP145" s="6">
        <f t="shared" si="165"/>
        <v>1451</v>
      </c>
      <c r="AQ145" s="6">
        <f t="shared" si="165"/>
        <v>1340</v>
      </c>
      <c r="AR145" s="216">
        <f t="shared" si="166"/>
        <v>45356</v>
      </c>
      <c r="AS145" s="216">
        <f t="shared" si="164"/>
        <v>22806</v>
      </c>
      <c r="AT145" s="216">
        <f t="shared" si="164"/>
        <v>22550</v>
      </c>
    </row>
    <row r="146" spans="1:46" x14ac:dyDescent="0.35">
      <c r="A146" t="s">
        <v>353</v>
      </c>
      <c r="B146" s="20">
        <f t="shared" si="158"/>
        <v>2066536</v>
      </c>
      <c r="C146" s="20">
        <f t="shared" si="151"/>
        <v>1033741</v>
      </c>
      <c r="D146" s="20">
        <f t="shared" si="151"/>
        <v>1032795</v>
      </c>
      <c r="E146" s="215">
        <f t="shared" si="161"/>
        <v>31616.916611820583</v>
      </c>
      <c r="F146" s="215">
        <f t="shared" si="161"/>
        <v>15563.619917207037</v>
      </c>
      <c r="G146" s="215">
        <f t="shared" si="161"/>
        <v>16053.296694613546</v>
      </c>
      <c r="H146" s="215">
        <f t="shared" si="161"/>
        <v>10145.412824274679</v>
      </c>
      <c r="I146" s="215">
        <f t="shared" si="161"/>
        <v>4831.8078323663149</v>
      </c>
      <c r="J146" s="215">
        <f t="shared" si="161"/>
        <v>5313.6049919083634</v>
      </c>
      <c r="K146" s="215">
        <f t="shared" si="161"/>
        <v>62787.391770285794</v>
      </c>
      <c r="L146" s="215">
        <f t="shared" si="161"/>
        <v>30824.135397234684</v>
      </c>
      <c r="M146" s="215">
        <f t="shared" si="161"/>
        <v>31963.25637305111</v>
      </c>
      <c r="N146" s="215">
        <f t="shared" si="161"/>
        <v>50679.278793618949</v>
      </c>
      <c r="O146" s="215">
        <f t="shared" si="161"/>
        <v>25240.436853191964</v>
      </c>
      <c r="P146" s="215">
        <f t="shared" si="161"/>
        <v>25438.841940426981</v>
      </c>
      <c r="Q146" s="6">
        <f t="shared" si="165"/>
        <v>608949</v>
      </c>
      <c r="R146" s="6">
        <f t="shared" si="165"/>
        <v>311609</v>
      </c>
      <c r="S146" s="6">
        <f t="shared" si="165"/>
        <v>297340</v>
      </c>
      <c r="T146" s="215">
        <f t="shared" si="161"/>
        <v>975472</v>
      </c>
      <c r="U146" s="215">
        <f t="shared" si="163"/>
        <v>484429</v>
      </c>
      <c r="V146" s="215">
        <f t="shared" si="163"/>
        <v>491043</v>
      </c>
      <c r="W146" s="215">
        <f t="shared" si="155"/>
        <v>85020</v>
      </c>
      <c r="X146" s="215">
        <f t="shared" si="155"/>
        <v>43242</v>
      </c>
      <c r="Y146" s="215">
        <f t="shared" si="155"/>
        <v>41778</v>
      </c>
      <c r="Z146" s="216">
        <f t="shared" si="165"/>
        <v>83317</v>
      </c>
      <c r="AA146" s="216">
        <f t="shared" si="165"/>
        <v>42539</v>
      </c>
      <c r="AB146" s="216">
        <f t="shared" si="165"/>
        <v>40778</v>
      </c>
      <c r="AC146" s="216">
        <f t="shared" si="165"/>
        <v>355125</v>
      </c>
      <c r="AD146" s="216">
        <f t="shared" si="165"/>
        <v>180613</v>
      </c>
      <c r="AE146" s="216">
        <f t="shared" si="165"/>
        <v>174512</v>
      </c>
      <c r="AF146" s="215">
        <f t="shared" si="156"/>
        <v>371957</v>
      </c>
      <c r="AG146" s="215">
        <f t="shared" si="156"/>
        <v>186439</v>
      </c>
      <c r="AH146" s="215">
        <f t="shared" si="156"/>
        <v>185518</v>
      </c>
      <c r="AI146" s="6">
        <f t="shared" si="165"/>
        <v>3455</v>
      </c>
      <c r="AJ146" s="6">
        <f t="shared" si="165"/>
        <v>1729</v>
      </c>
      <c r="AK146" s="6">
        <f t="shared" si="165"/>
        <v>1726</v>
      </c>
      <c r="AL146" s="6">
        <f t="shared" si="165"/>
        <v>3272</v>
      </c>
      <c r="AM146" s="6">
        <f t="shared" si="165"/>
        <v>1673</v>
      </c>
      <c r="AN146" s="6">
        <f t="shared" si="165"/>
        <v>1599</v>
      </c>
      <c r="AO146" s="6">
        <f t="shared" si="165"/>
        <v>2386</v>
      </c>
      <c r="AP146" s="6">
        <f t="shared" si="165"/>
        <v>1233</v>
      </c>
      <c r="AQ146" s="6">
        <f t="shared" si="165"/>
        <v>1153</v>
      </c>
      <c r="AR146" s="216">
        <f t="shared" si="166"/>
        <v>40416</v>
      </c>
      <c r="AS146" s="216">
        <f t="shared" si="164"/>
        <v>20019</v>
      </c>
      <c r="AT146" s="216">
        <f t="shared" si="164"/>
        <v>20397</v>
      </c>
    </row>
    <row r="147" spans="1:46" x14ac:dyDescent="0.35">
      <c r="A147" t="s">
        <v>354</v>
      </c>
      <c r="B147" s="20">
        <f t="shared" si="158"/>
        <v>1895680</v>
      </c>
      <c r="C147" s="20">
        <f t="shared" si="151"/>
        <v>937026</v>
      </c>
      <c r="D147" s="20">
        <f t="shared" si="151"/>
        <v>958654</v>
      </c>
      <c r="E147" s="215">
        <f t="shared" si="161"/>
        <v>33261.194749205322</v>
      </c>
      <c r="F147" s="215">
        <f t="shared" si="161"/>
        <v>16354.060991404867</v>
      </c>
      <c r="G147" s="215">
        <f t="shared" si="161"/>
        <v>16907.133757800457</v>
      </c>
      <c r="H147" s="215">
        <f t="shared" si="161"/>
        <v>9846.1503919944025</v>
      </c>
      <c r="I147" s="215">
        <f t="shared" si="161"/>
        <v>4804.2087791856329</v>
      </c>
      <c r="J147" s="215">
        <f t="shared" si="161"/>
        <v>5041.9416128087705</v>
      </c>
      <c r="K147" s="215">
        <f t="shared" si="161"/>
        <v>59536.804019300194</v>
      </c>
      <c r="L147" s="215">
        <f t="shared" si="161"/>
        <v>29270.761738629208</v>
      </c>
      <c r="M147" s="215">
        <f t="shared" si="161"/>
        <v>30266.042280670987</v>
      </c>
      <c r="N147" s="215">
        <f t="shared" si="161"/>
        <v>50688.850839500083</v>
      </c>
      <c r="O147" s="215">
        <f t="shared" si="161"/>
        <v>24864.968490780295</v>
      </c>
      <c r="P147" s="215">
        <f t="shared" si="161"/>
        <v>25823.882348719788</v>
      </c>
      <c r="Q147" s="6">
        <f t="shared" si="165"/>
        <v>562105</v>
      </c>
      <c r="R147" s="6">
        <f t="shared" si="165"/>
        <v>286677</v>
      </c>
      <c r="S147" s="6">
        <f t="shared" si="165"/>
        <v>275428</v>
      </c>
      <c r="T147" s="215">
        <f t="shared" si="161"/>
        <v>920986</v>
      </c>
      <c r="U147" s="215">
        <f t="shared" si="163"/>
        <v>449298</v>
      </c>
      <c r="V147" s="215">
        <f t="shared" si="163"/>
        <v>471688</v>
      </c>
      <c r="W147" s="215">
        <f t="shared" si="155"/>
        <v>76372</v>
      </c>
      <c r="X147" s="215">
        <f t="shared" si="155"/>
        <v>38829</v>
      </c>
      <c r="Y147" s="215">
        <f t="shared" si="155"/>
        <v>37543</v>
      </c>
      <c r="Z147" s="216">
        <f t="shared" si="165"/>
        <v>71789</v>
      </c>
      <c r="AA147" s="216">
        <f t="shared" si="165"/>
        <v>36692</v>
      </c>
      <c r="AB147" s="216">
        <f t="shared" si="165"/>
        <v>35097</v>
      </c>
      <c r="AC147" s="216">
        <f t="shared" si="165"/>
        <v>305294</v>
      </c>
      <c r="AD147" s="216">
        <f t="shared" si="165"/>
        <v>155690</v>
      </c>
      <c r="AE147" s="216">
        <f t="shared" si="165"/>
        <v>149604</v>
      </c>
      <c r="AF147" s="215">
        <f t="shared" si="156"/>
        <v>330463</v>
      </c>
      <c r="AG147" s="215">
        <f t="shared" si="156"/>
        <v>162652</v>
      </c>
      <c r="AH147" s="215">
        <f t="shared" si="156"/>
        <v>167811</v>
      </c>
      <c r="AI147" s="6">
        <f t="shared" si="165"/>
        <v>2852</v>
      </c>
      <c r="AJ147" s="6">
        <f t="shared" si="165"/>
        <v>1401</v>
      </c>
      <c r="AK147" s="6">
        <f t="shared" si="165"/>
        <v>1451</v>
      </c>
      <c r="AL147" s="6">
        <f t="shared" si="165"/>
        <v>2874</v>
      </c>
      <c r="AM147" s="6">
        <f t="shared" si="165"/>
        <v>1461</v>
      </c>
      <c r="AN147" s="6">
        <f t="shared" si="165"/>
        <v>1413</v>
      </c>
      <c r="AO147" s="6">
        <f t="shared" si="165"/>
        <v>2111</v>
      </c>
      <c r="AP147" s="6">
        <f t="shared" si="165"/>
        <v>1108</v>
      </c>
      <c r="AQ147" s="6">
        <f t="shared" si="165"/>
        <v>1003</v>
      </c>
      <c r="AR147" s="216">
        <f t="shared" si="166"/>
        <v>37443</v>
      </c>
      <c r="AS147" s="216">
        <f t="shared" si="164"/>
        <v>18571</v>
      </c>
      <c r="AT147" s="216">
        <f t="shared" si="164"/>
        <v>18872</v>
      </c>
    </row>
    <row r="148" spans="1:46" x14ac:dyDescent="0.35">
      <c r="A148" t="s">
        <v>355</v>
      </c>
      <c r="B148" s="20">
        <f t="shared" si="158"/>
        <v>1911318</v>
      </c>
      <c r="C148" s="20">
        <f t="shared" si="151"/>
        <v>937699</v>
      </c>
      <c r="D148" s="20">
        <f t="shared" si="151"/>
        <v>973619</v>
      </c>
      <c r="E148" s="215">
        <f t="shared" si="161"/>
        <v>37007.248286787399</v>
      </c>
      <c r="F148" s="215">
        <f t="shared" si="161"/>
        <v>18029.414546217886</v>
      </c>
      <c r="G148" s="215">
        <f t="shared" si="161"/>
        <v>18977.833740569513</v>
      </c>
      <c r="H148" s="215">
        <f t="shared" si="161"/>
        <v>10311.80548642497</v>
      </c>
      <c r="I148" s="215">
        <f t="shared" si="161"/>
        <v>5039.8030982697292</v>
      </c>
      <c r="J148" s="215">
        <f t="shared" si="161"/>
        <v>5272.0023881552415</v>
      </c>
      <c r="K148" s="215">
        <f t="shared" si="161"/>
        <v>63275.037624478224</v>
      </c>
      <c r="L148" s="215">
        <f t="shared" si="161"/>
        <v>30705.00369026206</v>
      </c>
      <c r="M148" s="215">
        <f t="shared" si="161"/>
        <v>32570.033934216168</v>
      </c>
      <c r="N148" s="215">
        <f t="shared" si="161"/>
        <v>52184.908602309406</v>
      </c>
      <c r="O148" s="215">
        <f t="shared" si="161"/>
        <v>25941.778665250327</v>
      </c>
      <c r="P148" s="215">
        <f t="shared" si="161"/>
        <v>26243.129937059082</v>
      </c>
      <c r="Q148" s="6">
        <f t="shared" si="165"/>
        <v>520244</v>
      </c>
      <c r="R148" s="6">
        <f t="shared" si="165"/>
        <v>264561</v>
      </c>
      <c r="S148" s="6">
        <f t="shared" si="165"/>
        <v>255683</v>
      </c>
      <c r="T148" s="215">
        <f t="shared" si="161"/>
        <v>950040</v>
      </c>
      <c r="U148" s="215">
        <f t="shared" si="163"/>
        <v>461761</v>
      </c>
      <c r="V148" s="215">
        <f t="shared" si="163"/>
        <v>488279</v>
      </c>
      <c r="W148" s="215">
        <f t="shared" si="155"/>
        <v>72455</v>
      </c>
      <c r="X148" s="215">
        <f t="shared" si="155"/>
        <v>36438</v>
      </c>
      <c r="Y148" s="215">
        <f t="shared" si="155"/>
        <v>36017</v>
      </c>
      <c r="Z148" s="216">
        <f t="shared" si="165"/>
        <v>65750</v>
      </c>
      <c r="AA148" s="216">
        <f t="shared" si="165"/>
        <v>33128</v>
      </c>
      <c r="AB148" s="216">
        <f t="shared" si="165"/>
        <v>32622</v>
      </c>
      <c r="AC148" s="216">
        <f t="shared" si="165"/>
        <v>281760</v>
      </c>
      <c r="AD148" s="216">
        <f t="shared" si="165"/>
        <v>143018</v>
      </c>
      <c r="AE148" s="216">
        <f t="shared" si="165"/>
        <v>138742</v>
      </c>
      <c r="AF148" s="215">
        <f t="shared" si="156"/>
        <v>339493</v>
      </c>
      <c r="AG148" s="215">
        <f t="shared" si="156"/>
        <v>164593</v>
      </c>
      <c r="AH148" s="215">
        <f t="shared" si="156"/>
        <v>174900</v>
      </c>
      <c r="AI148" s="6">
        <f t="shared" si="165"/>
        <v>2738</v>
      </c>
      <c r="AJ148" s="6">
        <f t="shared" si="165"/>
        <v>1328</v>
      </c>
      <c r="AK148" s="6">
        <f t="shared" si="165"/>
        <v>1410</v>
      </c>
      <c r="AL148" s="6">
        <f t="shared" si="165"/>
        <v>3018</v>
      </c>
      <c r="AM148" s="6">
        <f t="shared" si="165"/>
        <v>1554</v>
      </c>
      <c r="AN148" s="6">
        <f t="shared" si="165"/>
        <v>1464</v>
      </c>
      <c r="AO148" s="6">
        <f t="shared" si="165"/>
        <v>2225</v>
      </c>
      <c r="AP148" s="6">
        <f t="shared" si="165"/>
        <v>1062</v>
      </c>
      <c r="AQ148" s="6">
        <f t="shared" si="165"/>
        <v>1163</v>
      </c>
      <c r="AR148" s="216">
        <f t="shared" si="166"/>
        <v>39041</v>
      </c>
      <c r="AS148" s="216">
        <f t="shared" si="164"/>
        <v>19045</v>
      </c>
      <c r="AT148" s="216">
        <f t="shared" si="164"/>
        <v>19996</v>
      </c>
    </row>
    <row r="149" spans="1:46" x14ac:dyDescent="0.35">
      <c r="A149" t="s">
        <v>356</v>
      </c>
      <c r="B149" s="20">
        <f t="shared" si="158"/>
        <v>1975809</v>
      </c>
      <c r="C149" s="20">
        <f t="shared" si="151"/>
        <v>971245</v>
      </c>
      <c r="D149" s="20">
        <f t="shared" si="151"/>
        <v>1004564</v>
      </c>
      <c r="E149" s="215">
        <f t="shared" si="161"/>
        <v>41397.453657776547</v>
      </c>
      <c r="F149" s="215">
        <f t="shared" si="161"/>
        <v>20347.787329844417</v>
      </c>
      <c r="G149" s="215">
        <f t="shared" si="161"/>
        <v>21049.666327932129</v>
      </c>
      <c r="H149" s="215">
        <f t="shared" si="161"/>
        <v>11011.810220521556</v>
      </c>
      <c r="I149" s="215">
        <f t="shared" si="161"/>
        <v>5329.4751565463966</v>
      </c>
      <c r="J149" s="215">
        <f t="shared" si="161"/>
        <v>5682.3350639751598</v>
      </c>
      <c r="K149" s="215">
        <f t="shared" si="161"/>
        <v>71174.169331450845</v>
      </c>
      <c r="L149" s="215">
        <f t="shared" si="161"/>
        <v>34655.292578758657</v>
      </c>
      <c r="M149" s="215">
        <f t="shared" si="161"/>
        <v>36518.876752692195</v>
      </c>
      <c r="N149" s="215">
        <f t="shared" si="161"/>
        <v>57968.566790251047</v>
      </c>
      <c r="O149" s="215">
        <f t="shared" si="161"/>
        <v>28659.444934850526</v>
      </c>
      <c r="P149" s="215">
        <f t="shared" si="161"/>
        <v>29309.121855400521</v>
      </c>
      <c r="Q149" s="6">
        <f t="shared" si="165"/>
        <v>576596</v>
      </c>
      <c r="R149" s="6">
        <f t="shared" si="165"/>
        <v>291225</v>
      </c>
      <c r="S149" s="6">
        <f t="shared" si="165"/>
        <v>285371</v>
      </c>
      <c r="T149" s="215">
        <f t="shared" si="161"/>
        <v>998631</v>
      </c>
      <c r="U149" s="215">
        <f t="shared" si="163"/>
        <v>489568</v>
      </c>
      <c r="V149" s="215">
        <f t="shared" si="163"/>
        <v>509063</v>
      </c>
      <c r="W149" s="215">
        <f t="shared" si="155"/>
        <v>74325</v>
      </c>
      <c r="X149" s="215">
        <f t="shared" si="155"/>
        <v>37079</v>
      </c>
      <c r="Y149" s="215">
        <f t="shared" si="155"/>
        <v>37246</v>
      </c>
      <c r="Z149" s="216">
        <f t="shared" si="165"/>
        <v>68039</v>
      </c>
      <c r="AA149" s="216">
        <f t="shared" si="165"/>
        <v>33957</v>
      </c>
      <c r="AB149" s="216">
        <f t="shared" si="165"/>
        <v>34082</v>
      </c>
      <c r="AC149" s="216">
        <f t="shared" si="165"/>
        <v>270616</v>
      </c>
      <c r="AD149" s="216">
        <f t="shared" si="165"/>
        <v>135725</v>
      </c>
      <c r="AE149" s="216">
        <f t="shared" si="165"/>
        <v>134891</v>
      </c>
      <c r="AF149" s="215">
        <f t="shared" si="156"/>
        <v>344397</v>
      </c>
      <c r="AG149" s="215">
        <f t="shared" si="156"/>
        <v>167580</v>
      </c>
      <c r="AH149" s="215">
        <f t="shared" si="156"/>
        <v>176817</v>
      </c>
      <c r="AI149" s="6">
        <f t="shared" si="165"/>
        <v>2545</v>
      </c>
      <c r="AJ149" s="6">
        <f t="shared" si="165"/>
        <v>1307</v>
      </c>
      <c r="AK149" s="6">
        <f t="shared" si="165"/>
        <v>1238</v>
      </c>
      <c r="AL149" s="6">
        <f t="shared" si="165"/>
        <v>2866</v>
      </c>
      <c r="AM149" s="6">
        <f t="shared" si="165"/>
        <v>1458</v>
      </c>
      <c r="AN149" s="6">
        <f t="shared" si="165"/>
        <v>1408</v>
      </c>
      <c r="AO149" s="6">
        <f t="shared" si="165"/>
        <v>1984</v>
      </c>
      <c r="AP149" s="6">
        <f t="shared" si="165"/>
        <v>1021</v>
      </c>
      <c r="AQ149" s="6">
        <f t="shared" si="165"/>
        <v>963</v>
      </c>
      <c r="AR149" s="216">
        <f t="shared" si="166"/>
        <v>38249</v>
      </c>
      <c r="AS149" s="216">
        <f t="shared" si="164"/>
        <v>18344</v>
      </c>
      <c r="AT149" s="216">
        <f t="shared" si="164"/>
        <v>19905</v>
      </c>
    </row>
    <row r="150" spans="1:46" x14ac:dyDescent="0.35">
      <c r="A150" t="s">
        <v>357</v>
      </c>
      <c r="B150" s="20">
        <f t="shared" si="158"/>
        <v>2053352</v>
      </c>
      <c r="C150" s="20">
        <f t="shared" si="151"/>
        <v>1009157</v>
      </c>
      <c r="D150" s="20">
        <f t="shared" si="151"/>
        <v>1044195</v>
      </c>
      <c r="E150" s="215">
        <f t="shared" si="161"/>
        <v>42738.416198700041</v>
      </c>
      <c r="F150" s="215">
        <f t="shared" si="161"/>
        <v>21147.382888482014</v>
      </c>
      <c r="G150" s="215">
        <f t="shared" si="161"/>
        <v>21591.033310218027</v>
      </c>
      <c r="H150" s="215">
        <f t="shared" si="161"/>
        <v>12025.290879073689</v>
      </c>
      <c r="I150" s="215">
        <f t="shared" si="161"/>
        <v>5795.3496607729676</v>
      </c>
      <c r="J150" s="215">
        <f t="shared" si="161"/>
        <v>6229.9412183007216</v>
      </c>
      <c r="K150" s="215">
        <f t="shared" si="161"/>
        <v>79170.314154281048</v>
      </c>
      <c r="L150" s="215">
        <f t="shared" si="161"/>
        <v>38700.366182524442</v>
      </c>
      <c r="M150" s="215">
        <f t="shared" si="161"/>
        <v>40469.947971756599</v>
      </c>
      <c r="N150" s="215">
        <f t="shared" si="161"/>
        <v>62874.97876794522</v>
      </c>
      <c r="O150" s="215">
        <f t="shared" si="161"/>
        <v>30982.901268220572</v>
      </c>
      <c r="P150" s="215">
        <f t="shared" si="161"/>
        <v>31892.077499724652</v>
      </c>
      <c r="Q150" s="6">
        <f t="shared" si="165"/>
        <v>630297</v>
      </c>
      <c r="R150" s="6">
        <f t="shared" si="165"/>
        <v>314728</v>
      </c>
      <c r="S150" s="6">
        <f t="shared" si="165"/>
        <v>315569</v>
      </c>
      <c r="T150" s="215">
        <f t="shared" si="161"/>
        <v>1016802</v>
      </c>
      <c r="U150" s="215">
        <f t="shared" si="163"/>
        <v>499587</v>
      </c>
      <c r="V150" s="215">
        <f t="shared" si="163"/>
        <v>517215</v>
      </c>
      <c r="W150" s="215">
        <f t="shared" si="155"/>
        <v>81837</v>
      </c>
      <c r="X150" s="215">
        <f t="shared" si="155"/>
        <v>40932</v>
      </c>
      <c r="Y150" s="215">
        <f t="shared" si="155"/>
        <v>40905</v>
      </c>
      <c r="Z150" s="216">
        <f t="shared" si="165"/>
        <v>76421</v>
      </c>
      <c r="AA150" s="216">
        <f t="shared" si="165"/>
        <v>38208</v>
      </c>
      <c r="AB150" s="216">
        <f t="shared" si="165"/>
        <v>38213</v>
      </c>
      <c r="AC150" s="216">
        <f t="shared" si="165"/>
        <v>282150</v>
      </c>
      <c r="AD150" s="216">
        <f t="shared" si="165"/>
        <v>140296</v>
      </c>
      <c r="AE150" s="216">
        <f t="shared" si="165"/>
        <v>141854</v>
      </c>
      <c r="AF150" s="215">
        <f t="shared" si="156"/>
        <v>365519</v>
      </c>
      <c r="AG150" s="215">
        <f t="shared" si="156"/>
        <v>177775</v>
      </c>
      <c r="AH150" s="215">
        <f t="shared" si="156"/>
        <v>187744</v>
      </c>
      <c r="AI150" s="6">
        <f t="shared" si="165"/>
        <v>2959</v>
      </c>
      <c r="AJ150" s="6">
        <f t="shared" si="165"/>
        <v>1425</v>
      </c>
      <c r="AK150" s="6">
        <f t="shared" si="165"/>
        <v>1534</v>
      </c>
      <c r="AL150" s="6">
        <f t="shared" si="165"/>
        <v>2753</v>
      </c>
      <c r="AM150" s="6">
        <f t="shared" si="165"/>
        <v>1482</v>
      </c>
      <c r="AN150" s="6">
        <f t="shared" si="165"/>
        <v>1271</v>
      </c>
      <c r="AO150" s="6">
        <f t="shared" si="165"/>
        <v>1379</v>
      </c>
      <c r="AP150" s="6">
        <f t="shared" si="165"/>
        <v>747</v>
      </c>
      <c r="AQ150" s="6">
        <f t="shared" si="165"/>
        <v>632</v>
      </c>
      <c r="AR150" s="216">
        <f t="shared" si="166"/>
        <v>33814</v>
      </c>
      <c r="AS150" s="216">
        <f t="shared" si="164"/>
        <v>15733</v>
      </c>
      <c r="AT150" s="216">
        <f>D87-AB87-AE87</f>
        <v>18081</v>
      </c>
    </row>
    <row r="151" spans="1:46" x14ac:dyDescent="0.35">
      <c r="A151" t="s">
        <v>325</v>
      </c>
      <c r="B151" s="20">
        <f t="shared" si="158"/>
        <v>5725618</v>
      </c>
      <c r="C151" s="20">
        <f t="shared" si="151"/>
        <v>2641502</v>
      </c>
      <c r="D151" s="20">
        <f t="shared" si="151"/>
        <v>3084116</v>
      </c>
      <c r="E151" s="215">
        <f t="shared" si="161"/>
        <v>129241.70194456395</v>
      </c>
      <c r="F151" s="215">
        <f t="shared" si="161"/>
        <v>60578.081373425281</v>
      </c>
      <c r="G151" s="215">
        <f t="shared" si="161"/>
        <v>68663.620571138672</v>
      </c>
      <c r="H151" s="215">
        <f t="shared" si="161"/>
        <v>35362.615706946526</v>
      </c>
      <c r="I151" s="215">
        <f t="shared" si="161"/>
        <v>16177.956230713526</v>
      </c>
      <c r="J151" s="215">
        <f t="shared" si="161"/>
        <v>19184.659476233002</v>
      </c>
      <c r="K151" s="215">
        <f t="shared" si="161"/>
        <v>229642.20695592908</v>
      </c>
      <c r="L151" s="215">
        <f t="shared" si="161"/>
        <v>106167.9997912331</v>
      </c>
      <c r="M151" s="215">
        <f t="shared" si="161"/>
        <v>123474.20716469598</v>
      </c>
      <c r="N151" s="215">
        <f t="shared" si="161"/>
        <v>189179.47539256045</v>
      </c>
      <c r="O151" s="215">
        <f t="shared" si="161"/>
        <v>88303.962604628105</v>
      </c>
      <c r="P151" s="215">
        <f t="shared" si="161"/>
        <v>100875.51278793236</v>
      </c>
      <c r="Q151" s="6">
        <f t="shared" si="165"/>
        <v>1847733</v>
      </c>
      <c r="R151" s="6">
        <f t="shared" si="165"/>
        <v>858218</v>
      </c>
      <c r="S151" s="6">
        <f t="shared" si="165"/>
        <v>989515</v>
      </c>
      <c r="T151" s="216">
        <f>T67</f>
        <v>2861416</v>
      </c>
      <c r="U151" s="216">
        <f t="shared" si="165"/>
        <v>1305241</v>
      </c>
      <c r="V151" s="216">
        <f t="shared" si="165"/>
        <v>1556175</v>
      </c>
      <c r="W151" s="215">
        <f t="shared" si="155"/>
        <v>232372</v>
      </c>
      <c r="X151" s="215">
        <f t="shared" si="155"/>
        <v>107176</v>
      </c>
      <c r="Y151" s="215">
        <f t="shared" si="155"/>
        <v>125196</v>
      </c>
      <c r="Z151" s="216">
        <f t="shared" si="165"/>
        <v>211253</v>
      </c>
      <c r="AA151" s="216">
        <f t="shared" si="165"/>
        <v>98801</v>
      </c>
      <c r="AB151" s="216">
        <f t="shared" si="165"/>
        <v>112452</v>
      </c>
      <c r="AC151" s="216">
        <f t="shared" si="165"/>
        <v>706953</v>
      </c>
      <c r="AD151" s="216">
        <f t="shared" si="165"/>
        <v>333496</v>
      </c>
      <c r="AE151" s="216">
        <f t="shared" si="165"/>
        <v>373457</v>
      </c>
      <c r="AF151" s="215">
        <f t="shared" si="156"/>
        <v>1086930</v>
      </c>
      <c r="AG151" s="215">
        <f t="shared" si="156"/>
        <v>507157</v>
      </c>
      <c r="AH151" s="215">
        <f t="shared" si="156"/>
        <v>579773</v>
      </c>
      <c r="AI151" s="6">
        <f t="shared" si="165"/>
        <v>6763</v>
      </c>
      <c r="AJ151" s="6">
        <f t="shared" si="165"/>
        <v>3515</v>
      </c>
      <c r="AK151" s="6">
        <f t="shared" si="165"/>
        <v>3248</v>
      </c>
      <c r="AL151" s="6">
        <f t="shared" si="165"/>
        <v>4731</v>
      </c>
      <c r="AM151" s="6">
        <f t="shared" si="165"/>
        <v>2395</v>
      </c>
      <c r="AN151" s="6">
        <f t="shared" si="165"/>
        <v>2336</v>
      </c>
      <c r="AO151" s="6">
        <f t="shared" si="165"/>
        <v>1874</v>
      </c>
      <c r="AP151" s="6">
        <f t="shared" si="165"/>
        <v>949</v>
      </c>
      <c r="AQ151" s="6">
        <f t="shared" si="165"/>
        <v>925</v>
      </c>
      <c r="AR151" s="216">
        <f t="shared" ref="AR151:AT151" si="167">B88-T88-Z88-AC88</f>
        <v>43268</v>
      </c>
      <c r="AS151" s="216">
        <f t="shared" si="167"/>
        <v>18403</v>
      </c>
      <c r="AT151" s="216">
        <f t="shared" si="167"/>
        <v>24865</v>
      </c>
    </row>
    <row r="152" spans="1:46" x14ac:dyDescent="0.35">
      <c r="A152" t="s">
        <v>262</v>
      </c>
      <c r="B152" s="6" t="b">
        <f>IF(SUM(B138:B151)=B137,TRUE)</f>
        <v>0</v>
      </c>
      <c r="C152" s="6" t="b">
        <f t="shared" ref="C152" si="168">IF(SUM(C138:C151)=C137,TRUE)</f>
        <v>1</v>
      </c>
      <c r="D152" s="6" t="b">
        <f t="shared" ref="D152:AT152" si="169">IF(SUM(D138:D151)=D137,TRUE)</f>
        <v>1</v>
      </c>
      <c r="E152" s="6" t="b">
        <f t="shared" si="169"/>
        <v>0</v>
      </c>
      <c r="F152" s="6" t="b">
        <f t="shared" si="169"/>
        <v>1</v>
      </c>
      <c r="G152" s="6" t="b">
        <f t="shared" si="169"/>
        <v>1</v>
      </c>
      <c r="H152" s="6" t="b">
        <f t="shared" si="169"/>
        <v>0</v>
      </c>
      <c r="I152" s="6" t="b">
        <f t="shared" si="169"/>
        <v>1</v>
      </c>
      <c r="J152" s="6" t="b">
        <f t="shared" si="169"/>
        <v>1</v>
      </c>
      <c r="K152" s="6" t="b">
        <f t="shared" si="169"/>
        <v>0</v>
      </c>
      <c r="L152" s="6" t="b">
        <f t="shared" si="169"/>
        <v>1</v>
      </c>
      <c r="M152" s="6" t="b">
        <f t="shared" si="169"/>
        <v>0</v>
      </c>
      <c r="N152" s="6" t="b">
        <f t="shared" si="169"/>
        <v>0</v>
      </c>
      <c r="O152" s="6" t="b">
        <f t="shared" si="169"/>
        <v>1</v>
      </c>
      <c r="P152" s="6" t="b">
        <f t="shared" si="169"/>
        <v>0</v>
      </c>
      <c r="Q152" s="6" t="b">
        <f t="shared" si="169"/>
        <v>0</v>
      </c>
      <c r="R152" s="6" t="b">
        <f t="shared" si="169"/>
        <v>0</v>
      </c>
      <c r="S152" s="6" t="b">
        <f t="shared" si="169"/>
        <v>0</v>
      </c>
      <c r="T152" s="6" t="b">
        <f t="shared" si="169"/>
        <v>1</v>
      </c>
      <c r="U152" s="6" t="b">
        <f t="shared" si="169"/>
        <v>1</v>
      </c>
      <c r="V152" s="6" t="b">
        <f t="shared" si="169"/>
        <v>1</v>
      </c>
      <c r="W152" s="6" t="b">
        <f t="shared" si="169"/>
        <v>0</v>
      </c>
      <c r="X152" s="6" t="b">
        <f t="shared" si="169"/>
        <v>1</v>
      </c>
      <c r="Y152" s="6" t="b">
        <f t="shared" si="169"/>
        <v>1</v>
      </c>
      <c r="Z152" s="6" t="b">
        <f t="shared" si="169"/>
        <v>1</v>
      </c>
      <c r="AA152" s="6" t="b">
        <f t="shared" si="169"/>
        <v>1</v>
      </c>
      <c r="AB152" s="6" t="b">
        <f t="shared" si="169"/>
        <v>1</v>
      </c>
      <c r="AC152" s="6" t="b">
        <f t="shared" si="169"/>
        <v>1</v>
      </c>
      <c r="AD152" s="6" t="b">
        <f t="shared" si="169"/>
        <v>1</v>
      </c>
      <c r="AE152" s="6" t="b">
        <f t="shared" si="169"/>
        <v>1</v>
      </c>
      <c r="AF152" s="6" t="b">
        <f t="shared" si="169"/>
        <v>1</v>
      </c>
      <c r="AG152" s="6" t="b">
        <f t="shared" si="169"/>
        <v>1</v>
      </c>
      <c r="AH152" s="6" t="b">
        <f t="shared" si="169"/>
        <v>1</v>
      </c>
      <c r="AI152" s="6" t="b">
        <f t="shared" si="169"/>
        <v>1</v>
      </c>
      <c r="AJ152" s="6" t="b">
        <f t="shared" si="169"/>
        <v>1</v>
      </c>
      <c r="AK152" s="6" t="b">
        <f t="shared" si="169"/>
        <v>1</v>
      </c>
      <c r="AL152" s="6" t="b">
        <f t="shared" si="169"/>
        <v>1</v>
      </c>
      <c r="AM152" s="6" t="b">
        <f t="shared" si="169"/>
        <v>1</v>
      </c>
      <c r="AN152" s="6" t="b">
        <f t="shared" si="169"/>
        <v>1</v>
      </c>
      <c r="AO152" s="6" t="b">
        <f t="shared" si="169"/>
        <v>1</v>
      </c>
      <c r="AP152" s="6" t="b">
        <f t="shared" si="169"/>
        <v>1</v>
      </c>
      <c r="AQ152" s="6" t="b">
        <f t="shared" si="169"/>
        <v>1</v>
      </c>
      <c r="AR152" s="6" t="b">
        <f t="shared" si="169"/>
        <v>1</v>
      </c>
      <c r="AS152" s="6" t="b">
        <f t="shared" si="169"/>
        <v>1</v>
      </c>
      <c r="AT152" s="6" t="b">
        <f t="shared" si="169"/>
        <v>1</v>
      </c>
    </row>
  </sheetData>
  <sheetProtection algorithmName="SHA-512" hashValue="qImxYYzBeHx3pHGdUGPL+PtufsHgC9UGAPj9V0XcSlsKlsmZJQtM64M0YAN8gDRcjdUsr9nqd4riAxklZ3lW+g==" saltValue="/StJvrxNeXbXs7O1F3G3Aw==" spinCount="100000" sheet="1" objects="1" scenarios="1" formatColumns="0" formatRows="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E714F-AF95-4C43-A9EC-7044C394972B}">
  <sheetPr codeName="Sheet29"/>
  <dimension ref="A1:T41"/>
  <sheetViews>
    <sheetView zoomScaleNormal="100" workbookViewId="0"/>
  </sheetViews>
  <sheetFormatPr defaultRowHeight="14.5" x14ac:dyDescent="0.35"/>
  <cols>
    <col min="1" max="1" width="13.7265625" customWidth="1"/>
    <col min="2" max="2" width="11" customWidth="1"/>
    <col min="3" max="7" width="10.26953125" customWidth="1"/>
    <col min="13" max="13" width="10.54296875" bestFit="1" customWidth="1"/>
    <col min="15" max="15" width="21" bestFit="1" customWidth="1"/>
    <col min="19" max="19" width="20.26953125" bestFit="1" customWidth="1"/>
  </cols>
  <sheetData>
    <row r="1" spans="1:20" x14ac:dyDescent="0.35">
      <c r="A1" t="s">
        <v>358</v>
      </c>
    </row>
    <row r="2" spans="1:20" x14ac:dyDescent="0.35">
      <c r="A2" t="s">
        <v>359</v>
      </c>
    </row>
    <row r="3" spans="1:20" x14ac:dyDescent="0.35">
      <c r="A3" t="s">
        <v>360</v>
      </c>
    </row>
    <row r="4" spans="1:20" x14ac:dyDescent="0.35">
      <c r="A4" t="s">
        <v>361</v>
      </c>
    </row>
    <row r="5" spans="1:20" x14ac:dyDescent="0.35">
      <c r="A5" t="s">
        <v>362</v>
      </c>
    </row>
    <row r="7" spans="1:20" x14ac:dyDescent="0.35">
      <c r="S7" s="217"/>
    </row>
    <row r="9" spans="1:20" x14ac:dyDescent="0.35">
      <c r="B9" t="s">
        <v>340</v>
      </c>
    </row>
    <row r="10" spans="1:20" x14ac:dyDescent="0.35">
      <c r="A10" t="s">
        <v>331</v>
      </c>
      <c r="B10">
        <v>2019</v>
      </c>
      <c r="C10">
        <v>2020</v>
      </c>
      <c r="D10">
        <v>2021</v>
      </c>
      <c r="E10">
        <v>2022</v>
      </c>
      <c r="F10">
        <v>2023</v>
      </c>
      <c r="H10" t="s">
        <v>400</v>
      </c>
      <c r="I10" t="s">
        <v>401</v>
      </c>
      <c r="J10" t="s">
        <v>402</v>
      </c>
      <c r="K10" t="s">
        <v>403</v>
      </c>
      <c r="L10" t="s">
        <v>404</v>
      </c>
      <c r="M10" t="s">
        <v>405</v>
      </c>
      <c r="P10" t="s">
        <v>406</v>
      </c>
    </row>
    <row r="11" spans="1:20" x14ac:dyDescent="0.35">
      <c r="A11" t="s">
        <v>332</v>
      </c>
      <c r="B11" s="6">
        <v>37618495</v>
      </c>
      <c r="C11" s="6">
        <v>38028638</v>
      </c>
      <c r="D11" s="6">
        <v>38239864</v>
      </c>
      <c r="E11" s="6">
        <v>38939056</v>
      </c>
      <c r="F11" s="6">
        <v>40097761</v>
      </c>
      <c r="H11">
        <f>B11/C11</f>
        <v>0.98921489115650163</v>
      </c>
      <c r="I11">
        <f t="shared" ref="I11:K24" si="0">C11/D11</f>
        <v>0.99447628788637954</v>
      </c>
      <c r="J11">
        <f t="shared" si="0"/>
        <v>0.98204394066461187</v>
      </c>
      <c r="K11">
        <f>E11/F11</f>
        <v>0.97110299999044836</v>
      </c>
      <c r="L11">
        <f>AVERAGE(H11:K11)</f>
        <v>0.9842095299244854</v>
      </c>
      <c r="M11" s="218">
        <f>100%-L11</f>
        <v>1.5790470075514595E-2</v>
      </c>
      <c r="O11" s="35"/>
      <c r="P11" s="35" t="str">
        <f>A11</f>
        <v>Canada</v>
      </c>
      <c r="Q11" s="35">
        <f>M11</f>
        <v>1.5790470075514595E-2</v>
      </c>
      <c r="R11" s="35"/>
      <c r="S11" s="218"/>
      <c r="T11" s="35"/>
    </row>
    <row r="12" spans="1:20" x14ac:dyDescent="0.35">
      <c r="A12" t="s">
        <v>42</v>
      </c>
      <c r="B12" s="6">
        <v>527643</v>
      </c>
      <c r="C12" s="6">
        <v>526884</v>
      </c>
      <c r="D12" s="6">
        <v>527056</v>
      </c>
      <c r="E12" s="6">
        <v>531583</v>
      </c>
      <c r="F12" s="6">
        <v>538605</v>
      </c>
      <c r="H12">
        <f t="shared" ref="H12:H24" si="1">B12/C12</f>
        <v>1.0014405447878469</v>
      </c>
      <c r="I12">
        <f t="shared" si="0"/>
        <v>0.99967365896603022</v>
      </c>
      <c r="J12">
        <f t="shared" si="0"/>
        <v>0.99148392631066085</v>
      </c>
      <c r="K12">
        <f t="shared" si="0"/>
        <v>0.98696261638863358</v>
      </c>
      <c r="L12">
        <f t="shared" ref="L12:L24" si="2">AVERAGE(H12:K12)</f>
        <v>0.99489018661329287</v>
      </c>
      <c r="M12" s="218">
        <f t="shared" ref="M12:M24" si="3">100%-L12</f>
        <v>5.1098133867071294E-3</v>
      </c>
      <c r="O12" s="35"/>
      <c r="P12" s="35" t="str">
        <f t="shared" ref="P12:P24" si="4">A12</f>
        <v>Newfoundland and Labrador</v>
      </c>
      <c r="Q12" s="35">
        <f t="shared" ref="Q12:Q24" si="5">M12</f>
        <v>5.1098133867071294E-3</v>
      </c>
      <c r="R12" s="35"/>
      <c r="S12" s="218"/>
      <c r="T12" s="35"/>
    </row>
    <row r="13" spans="1:20" x14ac:dyDescent="0.35">
      <c r="A13" t="s">
        <v>43</v>
      </c>
      <c r="B13" s="6">
        <v>155792</v>
      </c>
      <c r="C13" s="6">
        <v>159193</v>
      </c>
      <c r="D13" s="6">
        <v>162133</v>
      </c>
      <c r="E13" s="6">
        <v>167188</v>
      </c>
      <c r="F13" s="6">
        <v>173787</v>
      </c>
      <c r="H13">
        <f t="shared" si="1"/>
        <v>0.97863599530130096</v>
      </c>
      <c r="I13">
        <f t="shared" si="0"/>
        <v>0.98186673903523647</v>
      </c>
      <c r="J13">
        <f t="shared" si="0"/>
        <v>0.96976457640500513</v>
      </c>
      <c r="K13">
        <f t="shared" si="0"/>
        <v>0.96202822995966331</v>
      </c>
      <c r="L13">
        <f t="shared" si="2"/>
        <v>0.97307388517530147</v>
      </c>
      <c r="M13" s="218">
        <f t="shared" si="3"/>
        <v>2.6926114824698533E-2</v>
      </c>
      <c r="O13" s="35"/>
      <c r="P13" s="35" t="str">
        <f t="shared" si="4"/>
        <v>Prince Edward Island</v>
      </c>
      <c r="Q13" s="35">
        <f t="shared" si="5"/>
        <v>2.6926114824698533E-2</v>
      </c>
      <c r="R13" s="35"/>
      <c r="S13" s="218"/>
      <c r="T13" s="35"/>
    </row>
    <row r="14" spans="1:20" x14ac:dyDescent="0.35">
      <c r="A14" t="s">
        <v>44</v>
      </c>
      <c r="B14" s="6">
        <v>975799</v>
      </c>
      <c r="C14" s="6">
        <v>989168</v>
      </c>
      <c r="D14" s="6">
        <v>999908</v>
      </c>
      <c r="E14" s="6">
        <v>1025445</v>
      </c>
      <c r="F14" s="6">
        <v>1058694</v>
      </c>
      <c r="H14">
        <f t="shared" si="1"/>
        <v>0.98648460120020054</v>
      </c>
      <c r="I14">
        <f t="shared" si="0"/>
        <v>0.98925901182908826</v>
      </c>
      <c r="J14">
        <f t="shared" si="0"/>
        <v>0.97509666535016504</v>
      </c>
      <c r="K14">
        <f t="shared" si="0"/>
        <v>0.96859432470572238</v>
      </c>
      <c r="L14">
        <f t="shared" si="2"/>
        <v>0.97985865077129397</v>
      </c>
      <c r="M14" s="218">
        <f t="shared" si="3"/>
        <v>2.0141349228706029E-2</v>
      </c>
      <c r="O14" s="35"/>
      <c r="P14" s="35" t="str">
        <f t="shared" si="4"/>
        <v>Nova Scotia</v>
      </c>
      <c r="Q14" s="35">
        <f t="shared" si="5"/>
        <v>2.0141349228706029E-2</v>
      </c>
      <c r="R14" s="35"/>
      <c r="S14" s="218"/>
      <c r="T14" s="35"/>
    </row>
    <row r="15" spans="1:20" x14ac:dyDescent="0.35">
      <c r="A15" t="s">
        <v>45</v>
      </c>
      <c r="B15" s="6">
        <v>777387</v>
      </c>
      <c r="C15" s="6">
        <v>783432</v>
      </c>
      <c r="D15" s="6">
        <v>790802</v>
      </c>
      <c r="E15" s="6">
        <v>809568</v>
      </c>
      <c r="F15" s="6">
        <v>834691</v>
      </c>
      <c r="H15">
        <f t="shared" si="1"/>
        <v>0.99228395061728392</v>
      </c>
      <c r="I15">
        <f t="shared" si="0"/>
        <v>0.99068034729300125</v>
      </c>
      <c r="J15">
        <f t="shared" si="0"/>
        <v>0.97681973595794303</v>
      </c>
      <c r="K15">
        <f t="shared" si="0"/>
        <v>0.96990143657952466</v>
      </c>
      <c r="L15">
        <f t="shared" si="2"/>
        <v>0.98242136761193821</v>
      </c>
      <c r="M15" s="218">
        <f t="shared" si="3"/>
        <v>1.7578632388061788E-2</v>
      </c>
      <c r="O15" s="35"/>
      <c r="P15" s="35" t="str">
        <f t="shared" si="4"/>
        <v>New Brunswick</v>
      </c>
      <c r="Q15" s="35">
        <f t="shared" si="5"/>
        <v>1.7578632388061788E-2</v>
      </c>
      <c r="R15" s="35"/>
      <c r="S15" s="218"/>
      <c r="T15" s="35"/>
    </row>
    <row r="16" spans="1:20" x14ac:dyDescent="0.35">
      <c r="A16" t="s">
        <v>333</v>
      </c>
      <c r="B16" s="6">
        <v>8483186</v>
      </c>
      <c r="C16" s="6">
        <v>8551095</v>
      </c>
      <c r="D16" s="6">
        <v>8572020</v>
      </c>
      <c r="E16" s="6">
        <v>8672185</v>
      </c>
      <c r="F16" s="6">
        <v>8874683</v>
      </c>
      <c r="H16">
        <f t="shared" si="1"/>
        <v>0.99205844397705789</v>
      </c>
      <c r="I16">
        <f t="shared" si="0"/>
        <v>0.99755891843462796</v>
      </c>
      <c r="J16">
        <f t="shared" si="0"/>
        <v>0.98844985433313515</v>
      </c>
      <c r="K16">
        <f t="shared" si="0"/>
        <v>0.97718250894144609</v>
      </c>
      <c r="L16">
        <f t="shared" si="2"/>
        <v>0.98881243142156672</v>
      </c>
      <c r="M16" s="218">
        <f t="shared" si="3"/>
        <v>1.1187568578433282E-2</v>
      </c>
      <c r="O16" s="35"/>
      <c r="P16" s="35" t="str">
        <f t="shared" si="4"/>
        <v>Quebec</v>
      </c>
      <c r="Q16" s="35">
        <f t="shared" si="5"/>
        <v>1.1187568578433282E-2</v>
      </c>
      <c r="R16" s="35"/>
      <c r="S16" s="218"/>
      <c r="T16" s="35"/>
    </row>
    <row r="17" spans="1:20" x14ac:dyDescent="0.35">
      <c r="A17" t="s">
        <v>46</v>
      </c>
      <c r="B17" s="6">
        <v>14573565</v>
      </c>
      <c r="C17" s="6">
        <v>14761811</v>
      </c>
      <c r="D17" s="6">
        <v>14842488</v>
      </c>
      <c r="E17" s="6">
        <v>15145006</v>
      </c>
      <c r="F17" s="6">
        <v>15608369</v>
      </c>
      <c r="H17">
        <f t="shared" si="1"/>
        <v>0.98724777061567848</v>
      </c>
      <c r="I17">
        <f t="shared" si="0"/>
        <v>0.99456445577048802</v>
      </c>
      <c r="J17">
        <f t="shared" si="0"/>
        <v>0.98002523075923509</v>
      </c>
      <c r="K17">
        <f t="shared" si="0"/>
        <v>0.97031316981293814</v>
      </c>
      <c r="L17">
        <f t="shared" si="2"/>
        <v>0.98303765673958488</v>
      </c>
      <c r="M17" s="218">
        <f t="shared" si="3"/>
        <v>1.6962343260415125E-2</v>
      </c>
      <c r="O17" s="35"/>
      <c r="P17" s="35" t="str">
        <f t="shared" si="4"/>
        <v>Ontario</v>
      </c>
      <c r="Q17" s="35">
        <f t="shared" si="5"/>
        <v>1.6962343260415125E-2</v>
      </c>
      <c r="R17" s="35"/>
      <c r="S17" s="218"/>
      <c r="T17" s="35"/>
    </row>
    <row r="18" spans="1:20" x14ac:dyDescent="0.35">
      <c r="A18" t="s">
        <v>47</v>
      </c>
      <c r="B18" s="6">
        <v>1370033</v>
      </c>
      <c r="C18" s="6">
        <v>1380132</v>
      </c>
      <c r="D18" s="6">
        <v>1391924</v>
      </c>
      <c r="E18" s="6">
        <v>1413409</v>
      </c>
      <c r="F18" s="6">
        <v>1454902</v>
      </c>
      <c r="H18">
        <f t="shared" si="1"/>
        <v>0.99268258398472031</v>
      </c>
      <c r="I18">
        <f t="shared" si="0"/>
        <v>0.99152827309537017</v>
      </c>
      <c r="J18">
        <f t="shared" si="0"/>
        <v>0.98479916287500646</v>
      </c>
      <c r="K18">
        <f t="shared" si="0"/>
        <v>0.97148055332936512</v>
      </c>
      <c r="L18">
        <f t="shared" si="2"/>
        <v>0.98512264332111554</v>
      </c>
      <c r="M18" s="218">
        <f t="shared" si="3"/>
        <v>1.4877356678884457E-2</v>
      </c>
      <c r="O18" s="35"/>
      <c r="P18" s="35" t="str">
        <f t="shared" si="4"/>
        <v>Manitoba</v>
      </c>
      <c r="Q18" s="35">
        <f t="shared" si="5"/>
        <v>1.4877356678884457E-2</v>
      </c>
      <c r="R18" s="35"/>
      <c r="S18" s="218"/>
      <c r="T18" s="35"/>
    </row>
    <row r="19" spans="1:20" x14ac:dyDescent="0.35">
      <c r="A19" t="s">
        <v>48</v>
      </c>
      <c r="B19" s="6">
        <v>1164223</v>
      </c>
      <c r="C19" s="6">
        <v>1167386</v>
      </c>
      <c r="D19" s="6">
        <v>1167711</v>
      </c>
      <c r="E19" s="6">
        <v>1178422</v>
      </c>
      <c r="F19" s="6">
        <v>1209107</v>
      </c>
      <c r="H19">
        <f t="shared" si="1"/>
        <v>0.99729052772604776</v>
      </c>
      <c r="I19">
        <f t="shared" si="0"/>
        <v>0.99972167770963882</v>
      </c>
      <c r="J19">
        <f t="shared" si="0"/>
        <v>0.99091072637815658</v>
      </c>
      <c r="K19">
        <f t="shared" si="0"/>
        <v>0.97462176631183184</v>
      </c>
      <c r="L19">
        <f t="shared" si="2"/>
        <v>0.99063617453141872</v>
      </c>
      <c r="M19" s="218">
        <f t="shared" si="3"/>
        <v>9.3638254685812772E-3</v>
      </c>
      <c r="O19" s="35"/>
      <c r="P19" s="35" t="str">
        <f t="shared" si="4"/>
        <v>Saskatchewan</v>
      </c>
      <c r="Q19" s="35">
        <f t="shared" si="5"/>
        <v>9.3638254685812772E-3</v>
      </c>
      <c r="R19" s="35"/>
      <c r="S19" s="218"/>
      <c r="T19" s="35"/>
    </row>
    <row r="20" spans="1:20" x14ac:dyDescent="0.35">
      <c r="A20" t="s">
        <v>49</v>
      </c>
      <c r="B20" s="6">
        <v>4355377</v>
      </c>
      <c r="C20" s="6">
        <v>4407495</v>
      </c>
      <c r="D20" s="6">
        <v>4431531</v>
      </c>
      <c r="E20" s="6">
        <v>4510891</v>
      </c>
      <c r="F20" s="6">
        <v>4695290</v>
      </c>
      <c r="H20">
        <f t="shared" si="1"/>
        <v>0.98817514256964556</v>
      </c>
      <c r="I20">
        <f t="shared" si="0"/>
        <v>0.99457614084161883</v>
      </c>
      <c r="J20">
        <f t="shared" si="0"/>
        <v>0.98240702335746977</v>
      </c>
      <c r="K20">
        <f t="shared" si="0"/>
        <v>0.96072681346626088</v>
      </c>
      <c r="L20">
        <f t="shared" si="2"/>
        <v>0.98147128005874873</v>
      </c>
      <c r="M20" s="218">
        <f t="shared" si="3"/>
        <v>1.852871994125127E-2</v>
      </c>
      <c r="O20" s="35"/>
      <c r="P20" s="35" t="str">
        <f t="shared" si="4"/>
        <v>Alberta</v>
      </c>
      <c r="Q20" s="35">
        <f t="shared" si="5"/>
        <v>1.852871994125127E-2</v>
      </c>
      <c r="R20" s="35"/>
      <c r="S20" s="218"/>
      <c r="T20" s="35"/>
    </row>
    <row r="21" spans="1:20" x14ac:dyDescent="0.35">
      <c r="A21" t="s">
        <v>50</v>
      </c>
      <c r="B21" s="6">
        <v>5111022</v>
      </c>
      <c r="C21" s="6">
        <v>5176101</v>
      </c>
      <c r="D21" s="6">
        <v>5226665</v>
      </c>
      <c r="E21" s="6">
        <v>5356284</v>
      </c>
      <c r="F21" s="6">
        <v>5519013</v>
      </c>
      <c r="H21">
        <f t="shared" si="1"/>
        <v>0.98742702277254635</v>
      </c>
      <c r="I21">
        <f t="shared" si="0"/>
        <v>0.99032576222122515</v>
      </c>
      <c r="J21">
        <f t="shared" si="0"/>
        <v>0.97580057368130591</v>
      </c>
      <c r="K21">
        <f t="shared" si="0"/>
        <v>0.97051483662024352</v>
      </c>
      <c r="L21">
        <f t="shared" si="2"/>
        <v>0.98101704882383023</v>
      </c>
      <c r="M21" s="218">
        <f t="shared" si="3"/>
        <v>1.8982951176169771E-2</v>
      </c>
      <c r="O21" s="35"/>
      <c r="P21" s="35" t="str">
        <f t="shared" si="4"/>
        <v>British Columbia</v>
      </c>
      <c r="Q21" s="35">
        <f t="shared" si="5"/>
        <v>1.8982951176169771E-2</v>
      </c>
      <c r="R21" s="35"/>
      <c r="S21" s="218"/>
      <c r="T21" s="35"/>
    </row>
    <row r="22" spans="1:20" x14ac:dyDescent="0.35">
      <c r="A22" t="s">
        <v>334</v>
      </c>
      <c r="B22" s="6">
        <v>41187</v>
      </c>
      <c r="C22" s="6">
        <v>41958</v>
      </c>
      <c r="D22" s="6">
        <v>42961</v>
      </c>
      <c r="E22" s="6">
        <v>43905</v>
      </c>
      <c r="F22" s="6">
        <v>44975</v>
      </c>
      <c r="H22">
        <f t="shared" si="1"/>
        <v>0.98162448162448157</v>
      </c>
      <c r="I22">
        <f t="shared" si="0"/>
        <v>0.97665324363958006</v>
      </c>
      <c r="J22">
        <f t="shared" si="0"/>
        <v>0.97849903200091104</v>
      </c>
      <c r="K22">
        <f t="shared" si="0"/>
        <v>0.9762090050027793</v>
      </c>
      <c r="L22">
        <f t="shared" si="2"/>
        <v>0.97824644056693799</v>
      </c>
      <c r="M22" s="218">
        <f t="shared" si="3"/>
        <v>2.1753559433062009E-2</v>
      </c>
      <c r="O22" s="35"/>
      <c r="P22" s="35" t="str">
        <f t="shared" si="4"/>
        <v>Yukon</v>
      </c>
      <c r="Q22" s="35">
        <f t="shared" si="5"/>
        <v>2.1753559433062009E-2</v>
      </c>
      <c r="R22" s="35"/>
      <c r="S22" s="218"/>
      <c r="T22" s="35"/>
    </row>
    <row r="23" spans="1:20" x14ac:dyDescent="0.35">
      <c r="A23" t="s">
        <v>363</v>
      </c>
      <c r="B23" s="6">
        <v>44442</v>
      </c>
      <c r="C23" s="6">
        <v>44504</v>
      </c>
      <c r="D23" s="6">
        <v>44579</v>
      </c>
      <c r="E23" s="6">
        <v>44685</v>
      </c>
      <c r="F23" s="6">
        <v>44972</v>
      </c>
      <c r="H23">
        <f t="shared" si="1"/>
        <v>0.99860686679848998</v>
      </c>
      <c r="I23">
        <f t="shared" si="0"/>
        <v>0.99831759348572202</v>
      </c>
      <c r="J23">
        <f t="shared" si="0"/>
        <v>0.99762783931968224</v>
      </c>
      <c r="K23">
        <f t="shared" si="0"/>
        <v>0.99361825135639958</v>
      </c>
      <c r="L23">
        <f t="shared" si="2"/>
        <v>0.9970426377400734</v>
      </c>
      <c r="M23" s="218">
        <f t="shared" si="3"/>
        <v>2.9573622599265992E-3</v>
      </c>
      <c r="O23" s="35"/>
      <c r="P23" s="35" t="str">
        <f t="shared" si="4"/>
        <v>Northwest Territories 7</v>
      </c>
      <c r="Q23" s="35">
        <f t="shared" si="5"/>
        <v>2.9573622599265992E-3</v>
      </c>
      <c r="R23" s="35"/>
      <c r="S23" s="218"/>
      <c r="T23" s="35"/>
    </row>
    <row r="24" spans="1:20" x14ac:dyDescent="0.35">
      <c r="A24" t="s">
        <v>364</v>
      </c>
      <c r="B24" s="6">
        <v>38839</v>
      </c>
      <c r="C24" s="6">
        <v>39479</v>
      </c>
      <c r="D24" s="6">
        <v>40086</v>
      </c>
      <c r="E24" s="6">
        <v>40485</v>
      </c>
      <c r="F24" s="6">
        <v>40673</v>
      </c>
      <c r="H24">
        <f t="shared" si="1"/>
        <v>0.98378884976823122</v>
      </c>
      <c r="I24">
        <f t="shared" si="0"/>
        <v>0.9848575562540538</v>
      </c>
      <c r="J24">
        <f t="shared" si="0"/>
        <v>0.99014449796220827</v>
      </c>
      <c r="K24">
        <f t="shared" si="0"/>
        <v>0.99537776903596986</v>
      </c>
      <c r="L24">
        <f t="shared" si="2"/>
        <v>0.98854216825511576</v>
      </c>
      <c r="M24" s="218">
        <f t="shared" si="3"/>
        <v>1.1457831744884239E-2</v>
      </c>
      <c r="O24" s="35"/>
      <c r="P24" s="35" t="str">
        <f t="shared" si="4"/>
        <v>Nunavut 7</v>
      </c>
      <c r="Q24" s="35">
        <f t="shared" si="5"/>
        <v>1.1457831744884239E-2</v>
      </c>
      <c r="R24" s="35"/>
      <c r="S24" s="218"/>
      <c r="T24" s="35"/>
    </row>
    <row r="25" spans="1:20" x14ac:dyDescent="0.35">
      <c r="O25" s="35"/>
      <c r="P25" s="35"/>
      <c r="Q25" s="35"/>
      <c r="R25" s="35"/>
      <c r="S25" s="217"/>
    </row>
    <row r="26" spans="1:20" x14ac:dyDescent="0.35">
      <c r="S26" s="217"/>
    </row>
    <row r="29" spans="1:20" x14ac:dyDescent="0.35">
      <c r="A29" t="s">
        <v>375</v>
      </c>
    </row>
    <row r="30" spans="1:20" x14ac:dyDescent="0.35">
      <c r="A30">
        <v>1</v>
      </c>
      <c r="B30" t="s">
        <v>376</v>
      </c>
    </row>
    <row r="31" spans="1:20" x14ac:dyDescent="0.35">
      <c r="A31">
        <v>2</v>
      </c>
      <c r="B31" t="s">
        <v>377</v>
      </c>
    </row>
    <row r="32" spans="1:20" x14ac:dyDescent="0.35">
      <c r="A32">
        <v>3</v>
      </c>
      <c r="B32" t="s">
        <v>378</v>
      </c>
    </row>
    <row r="33" spans="1:10" x14ac:dyDescent="0.35">
      <c r="A33">
        <v>4</v>
      </c>
      <c r="B33" t="s">
        <v>379</v>
      </c>
    </row>
    <row r="34" spans="1:10" x14ac:dyDescent="0.35">
      <c r="A34">
        <v>5</v>
      </c>
      <c r="B34" t="s">
        <v>380</v>
      </c>
      <c r="C34" t="s">
        <v>381</v>
      </c>
      <c r="D34" t="s">
        <v>382</v>
      </c>
      <c r="E34" t="s">
        <v>383</v>
      </c>
      <c r="F34" t="s">
        <v>384</v>
      </c>
      <c r="G34" t="s">
        <v>385</v>
      </c>
      <c r="H34" t="s">
        <v>386</v>
      </c>
      <c r="I34" t="s">
        <v>387</v>
      </c>
      <c r="J34" t="s">
        <v>388</v>
      </c>
    </row>
    <row r="35" spans="1:10" x14ac:dyDescent="0.35">
      <c r="A35">
        <v>6</v>
      </c>
      <c r="B35" t="s">
        <v>389</v>
      </c>
    </row>
    <row r="36" spans="1:10" x14ac:dyDescent="0.35">
      <c r="A36">
        <v>7</v>
      </c>
      <c r="B36" t="s">
        <v>390</v>
      </c>
    </row>
    <row r="40" spans="1:10" x14ac:dyDescent="0.35">
      <c r="A40" t="s">
        <v>391</v>
      </c>
    </row>
    <row r="41" spans="1:10" x14ac:dyDescent="0.35">
      <c r="A41" t="s">
        <v>392</v>
      </c>
    </row>
  </sheetData>
  <sheetProtection algorithmName="SHA-512" hashValue="xszEx2DpAkE970MnSv4ngaNZVj04MsGwUTE/TuPY5DIXrpcMXKuqunFFdImvGJ22tdnldjSBRJbPIyOxkjSp/w==" saltValue="sSCHx83N017+7FdX+Tr9xA==" spinCount="100000" sheet="1" objects="1" scenarios="1" formatColumns="0" formatRow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f9d8b78-0929-4914-9b86-dc5008a44448">
      <Terms xmlns="http://schemas.microsoft.com/office/infopath/2007/PartnerControls"/>
    </lcf76f155ced4ddcb4097134ff3c332f>
    <TaxCatchAll xmlns="b7ea7fb9-91d2-463f-a15b-ee59d1ea457c" xsi:nil="true"/>
    <Master xmlns="af9d8b78-0929-4914-9b86-dc5008a44448" xsi:nil="true"/>
    <_ip_UnifiedCompliancePolicyUIAction xmlns="http://schemas.microsoft.com/sharepoint/v3" xsi:nil="true"/>
    <_ip_UnifiedCompliancePolicyProperties xmlns="http://schemas.microsoft.com/sharepoint/v3" xsi:nil="true"/>
    <AddedtoMASTER xmlns="af9d8b78-0929-4914-9b86-dc5008a44448">false</AddedtoMASTER>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5D2FE35CC165C47AD76B0D97A0CD3EB" ma:contentTypeVersion="22" ma:contentTypeDescription="Create a new document." ma:contentTypeScope="" ma:versionID="c95ffa1ca7ea6c28504d534850e23158">
  <xsd:schema xmlns:xsd="http://www.w3.org/2001/XMLSchema" xmlns:xs="http://www.w3.org/2001/XMLSchema" xmlns:p="http://schemas.microsoft.com/office/2006/metadata/properties" xmlns:ns1="http://schemas.microsoft.com/sharepoint/v3" xmlns:ns2="af9d8b78-0929-4914-9b86-dc5008a44448" xmlns:ns3="b7ea7fb9-91d2-463f-a15b-ee59d1ea457c" targetNamespace="http://schemas.microsoft.com/office/2006/metadata/properties" ma:root="true" ma:fieldsID="631d9d0235fa8b87af987a3b1d45ad4f" ns1:_="" ns2:_="" ns3:_="">
    <xsd:import namespace="http://schemas.microsoft.com/sharepoint/v3"/>
    <xsd:import namespace="af9d8b78-0929-4914-9b86-dc5008a44448"/>
    <xsd:import namespace="b7ea7fb9-91d2-463f-a15b-ee59d1ea457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element ref="ns2:Master" minOccurs="0"/>
                <xsd:element ref="ns2:MediaServiceObjectDetectorVersions" minOccurs="0"/>
                <xsd:element ref="ns1:_ip_UnifiedCompliancePolicyProperties" minOccurs="0"/>
                <xsd:element ref="ns1:_ip_UnifiedCompliancePolicyUIAction" minOccurs="0"/>
                <xsd:element ref="ns2:AddedtoMASTER"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Unified Compliance Policy Properties" ma:hidden="true" ma:internalName="_ip_UnifiedCompliancePolicyProperties">
      <xsd:simpleType>
        <xsd:restriction base="dms:Note"/>
      </xsd:simpleType>
    </xsd:element>
    <xsd:element name="_ip_UnifiedCompliancePolicyUIAction" ma:index="2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f9d8b78-0929-4914-9b86-dc5008a444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5f20bb9-cf8e-401f-80ac-d315a809319a"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ternalName="MediaServiceLocation" ma:readOnly="true">
      <xsd:simpleType>
        <xsd:restriction base="dms:Text"/>
      </xsd:simpleType>
    </xsd:element>
    <xsd:element name="Master" ma:index="24" nillable="true" ma:displayName="Attributes" ma:description="This is the master document" ma:format="Dropdown" ma:internalName="Master">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AddedtoMASTER" ma:index="28" nillable="true" ma:displayName="Added to MASTER" ma:default="0" ma:format="Dropdown" ma:internalName="AddedtoMASTER">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7ea7fb9-91d2-463f-a15b-ee59d1ea457c"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3a17f01-6697-419f-83f6-2611933caf9c}" ma:internalName="TaxCatchAll" ma:showField="CatchAllData" ma:web="b7ea7fb9-91d2-463f-a15b-ee59d1ea45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2E17FD4-D97C-41D3-9255-F74716C8CDBA}">
  <ds:schemaRefs>
    <ds:schemaRef ds:uri="http://www.w3.org/XML/1998/namespace"/>
    <ds:schemaRef ds:uri="http://purl.org/dc/terms/"/>
    <ds:schemaRef ds:uri="http://schemas.microsoft.com/sharepoint/v3"/>
    <ds:schemaRef ds:uri="http://schemas.microsoft.com/office/2006/documentManagement/types"/>
    <ds:schemaRef ds:uri="af9d8b78-0929-4914-9b86-dc5008a44448"/>
    <ds:schemaRef ds:uri="http://purl.org/dc/dcmitype/"/>
    <ds:schemaRef ds:uri="http://purl.org/dc/elements/1.1/"/>
    <ds:schemaRef ds:uri="http://schemas.openxmlformats.org/package/2006/metadata/core-properties"/>
    <ds:schemaRef ds:uri="http://schemas.microsoft.com/office/infopath/2007/PartnerControls"/>
    <ds:schemaRef ds:uri="b7ea7fb9-91d2-463f-a15b-ee59d1ea457c"/>
    <ds:schemaRef ds:uri="http://schemas.microsoft.com/office/2006/metadata/properties"/>
  </ds:schemaRefs>
</ds:datastoreItem>
</file>

<file path=customXml/itemProps2.xml><?xml version="1.0" encoding="utf-8"?>
<ds:datastoreItem xmlns:ds="http://schemas.openxmlformats.org/officeDocument/2006/customXml" ds:itemID="{63CF8269-9F45-43E9-B0F9-79174A5DF1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f9d8b78-0929-4914-9b86-dc5008a44448"/>
    <ds:schemaRef ds:uri="b7ea7fb9-91d2-463f-a15b-ee59d1ea45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42ECE05-E092-490D-B0EC-89627192B8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159</vt:i4>
      </vt:variant>
    </vt:vector>
  </HeadingPairs>
  <TitlesOfParts>
    <vt:vector size="190" baseType="lpstr">
      <vt:lpstr>Cover</vt:lpstr>
      <vt:lpstr>Assumptions</vt:lpstr>
      <vt:lpstr>Inputs-Market Size</vt:lpstr>
      <vt:lpstr>Inputs-Subgroups</vt:lpstr>
      <vt:lpstr>Outputs-Patient flow</vt:lpstr>
      <vt:lpstr>Inputs-Drug Names</vt:lpstr>
      <vt:lpstr>Inputs-Market Shares</vt:lpstr>
      <vt:lpstr>Outputs-Market Dynamics</vt:lpstr>
      <vt:lpstr>Inputs-Drug Cost User Worksheet</vt:lpstr>
      <vt:lpstr>Inputs-Total Drug Costs</vt:lpstr>
      <vt:lpstr>Inputs-Subsequent Therapy Costs</vt:lpstr>
      <vt:lpstr>Inputs-Administration Costs</vt:lpstr>
      <vt:lpstr>Inputs-Companion Diagnostic</vt:lpstr>
      <vt:lpstr>Results</vt:lpstr>
      <vt:lpstr>Scenario analyses</vt:lpstr>
      <vt:lpstr>References</vt:lpstr>
      <vt:lpstr>Newfoundland and Labrador</vt:lpstr>
      <vt:lpstr>Prince Edward Island</vt:lpstr>
      <vt:lpstr>Nova Scotia</vt:lpstr>
      <vt:lpstr>New Brunswick</vt:lpstr>
      <vt:lpstr>Ontario</vt:lpstr>
      <vt:lpstr>Manitoba</vt:lpstr>
      <vt:lpstr>Saskatchewan</vt:lpstr>
      <vt:lpstr>Alberta</vt:lpstr>
      <vt:lpstr>British Columbia</vt:lpstr>
      <vt:lpstr>NIHB</vt:lpstr>
      <vt:lpstr>Dropdowns</vt:lpstr>
      <vt:lpstr>Data store</vt:lpstr>
      <vt:lpstr>NIHB pop data 2023</vt:lpstr>
      <vt:lpstr>NIHB and pop calcs, sequential</vt:lpstr>
      <vt:lpstr>Growth Rate</vt:lpstr>
      <vt:lpstr>'Inputs-Administration Costs'!Admin_Freq</vt:lpstr>
      <vt:lpstr>Administration_frequency</vt:lpstr>
      <vt:lpstr>Base_Case_Summary</vt:lpstr>
      <vt:lpstr>Base_Case_Summary_Location</vt:lpstr>
      <vt:lpstr>Cost_Administration</vt:lpstr>
      <vt:lpstr>Cost_Drug_Y1</vt:lpstr>
      <vt:lpstr>Cost_Drug_Y2</vt:lpstr>
      <vt:lpstr>Cost_Drug_Y3</vt:lpstr>
      <vt:lpstr>Cost_Drug_Y4</vt:lpstr>
      <vt:lpstr>Cost_Drug_Y5</vt:lpstr>
      <vt:lpstr>Cost_Sub_Therapy_Y1</vt:lpstr>
      <vt:lpstr>Cost_Sub_Therapy_Y2</vt:lpstr>
      <vt:lpstr>Cost_Sub_Therapy_Y3</vt:lpstr>
      <vt:lpstr>Cost_Sub_Therapy_Y4</vt:lpstr>
      <vt:lpstr>Cost_Sub_Therapy_Y5</vt:lpstr>
      <vt:lpstr>Coverage_Rates_Tables</vt:lpstr>
      <vt:lpstr>Default_Include_Admin_Costs</vt:lpstr>
      <vt:lpstr>Default_Include_Drug_Costs</vt:lpstr>
      <vt:lpstr>Default_Include_Sub_Costs</vt:lpstr>
      <vt:lpstr>Default_Include_Testing_Costs</vt:lpstr>
      <vt:lpstr>Default_Range_Untreatedyr1_Juris</vt:lpstr>
      <vt:lpstr>Default_Range_Untreatedyr1_PanCan</vt:lpstr>
      <vt:lpstr>Default_Range_Untreatedyr2_Juris</vt:lpstr>
      <vt:lpstr>Default_Range_Untreatedyr2_PanCan</vt:lpstr>
      <vt:lpstr>Default_Range_Untreatedyr3_Juris</vt:lpstr>
      <vt:lpstr>Default_Range_Untreatedyr3_PanCan</vt:lpstr>
      <vt:lpstr>Default_results_Juris</vt:lpstr>
      <vt:lpstr>Epi_Filter_Name_Inc_Location</vt:lpstr>
      <vt:lpstr>Epi_Filter_Name_Prev_Location</vt:lpstr>
      <vt:lpstr>Epi_Filter_Percentage_Inc_location</vt:lpstr>
      <vt:lpstr>Epi_Filter_Percentage_Prev_location</vt:lpstr>
      <vt:lpstr>EpiCrit</vt:lpstr>
      <vt:lpstr>EpiCrit_Prev</vt:lpstr>
      <vt:lpstr>EpiIncrease</vt:lpstr>
      <vt:lpstr>Inc_Prev_Table</vt:lpstr>
      <vt:lpstr>Incidence_Filter_Table</vt:lpstr>
      <vt:lpstr>Incidence_Table</vt:lpstr>
      <vt:lpstr>Incidence_Testing_Table</vt:lpstr>
      <vt:lpstr>Include_Admin_Costs</vt:lpstr>
      <vt:lpstr>Include_Drug_Costs</vt:lpstr>
      <vt:lpstr>Include_Sub_Costs</vt:lpstr>
      <vt:lpstr>Include_Testing_Costs</vt:lpstr>
      <vt:lpstr>Input_DrugNumber</vt:lpstr>
      <vt:lpstr>Input_DrugNumber2</vt:lpstr>
      <vt:lpstr>Input_TestingCost</vt:lpstr>
      <vt:lpstr>Inputs_DrugNames</vt:lpstr>
      <vt:lpstr>Inputs_MarketSize</vt:lpstr>
      <vt:lpstr>Inputs_NewScenario_MktShares</vt:lpstr>
      <vt:lpstr>Inputs_RefMkt_Nfld</vt:lpstr>
      <vt:lpstr>Inputs_RefScenario_MktShares</vt:lpstr>
      <vt:lpstr>Juris_age</vt:lpstr>
      <vt:lpstr>Juris_epicrit</vt:lpstr>
      <vt:lpstr>Juris_epicrit_prev</vt:lpstr>
      <vt:lpstr>Juriscov</vt:lpstr>
      <vt:lpstr>Alberta!Jurisdiction</vt:lpstr>
      <vt:lpstr>'British Columbia'!Jurisdiction</vt:lpstr>
      <vt:lpstr>Manitoba!Jurisdiction</vt:lpstr>
      <vt:lpstr>'New Brunswick'!Jurisdiction</vt:lpstr>
      <vt:lpstr>'Newfoundland and Labrador'!Jurisdiction</vt:lpstr>
      <vt:lpstr>NIHB!Jurisdiction</vt:lpstr>
      <vt:lpstr>'Nova Scotia'!Jurisdiction</vt:lpstr>
      <vt:lpstr>Ontario!Jurisdiction</vt:lpstr>
      <vt:lpstr>'Prince Edward Island'!Jurisdiction</vt:lpstr>
      <vt:lpstr>Saskatchewan!Jurisdiction</vt:lpstr>
      <vt:lpstr>Live_Results_Summary</vt:lpstr>
      <vt:lpstr>Name_DUR</vt:lpstr>
      <vt:lpstr>Namedrug1</vt:lpstr>
      <vt:lpstr>Namedrug10</vt:lpstr>
      <vt:lpstr>Namedrug2</vt:lpstr>
      <vt:lpstr>Namedrug3</vt:lpstr>
      <vt:lpstr>Namedrug4</vt:lpstr>
      <vt:lpstr>Namedrug5</vt:lpstr>
      <vt:lpstr>Namedrug6</vt:lpstr>
      <vt:lpstr>Namedrug7</vt:lpstr>
      <vt:lpstr>Namedrug8</vt:lpstr>
      <vt:lpstr>Namedrug9</vt:lpstr>
      <vt:lpstr>Pancan_incidence</vt:lpstr>
      <vt:lpstr>Pancan_prev</vt:lpstr>
      <vt:lpstr>PancanAge</vt:lpstr>
      <vt:lpstr>PanCancov</vt:lpstr>
      <vt:lpstr>PanCanepicrit</vt:lpstr>
      <vt:lpstr>PanCanepicrit_prev</vt:lpstr>
      <vt:lpstr>Prevalence_Filter_Table</vt:lpstr>
      <vt:lpstr>Prevalence_Table</vt:lpstr>
      <vt:lpstr>Prevalence_Testing_table</vt:lpstr>
      <vt:lpstr>PrevIncInputs</vt:lpstr>
      <vt:lpstr>Public_Coverage_Table</vt:lpstr>
      <vt:lpstr>Alberta!R_NB_PN</vt:lpstr>
      <vt:lpstr>'British Columbia'!R_NB_PN</vt:lpstr>
      <vt:lpstr>Manitoba!R_NB_PN</vt:lpstr>
      <vt:lpstr>'New Brunswick'!R_NB_PN</vt:lpstr>
      <vt:lpstr>NIHB!R_NB_PN</vt:lpstr>
      <vt:lpstr>'Nova Scotia'!R_NB_PN</vt:lpstr>
      <vt:lpstr>Ontario!R_NB_PN</vt:lpstr>
      <vt:lpstr>'Prince Edward Island'!R_NB_PN</vt:lpstr>
      <vt:lpstr>Saskatchewan!R_NB_PN</vt:lpstr>
      <vt:lpstr>R_NB_PN</vt:lpstr>
      <vt:lpstr>Alberta!R_NFLD_PN</vt:lpstr>
      <vt:lpstr>'British Columbia'!R_NFLD_PN</vt:lpstr>
      <vt:lpstr>Manitoba!R_NFLD_PN</vt:lpstr>
      <vt:lpstr>'New Brunswick'!R_NFLD_PN</vt:lpstr>
      <vt:lpstr>NIHB!R_NFLD_PN</vt:lpstr>
      <vt:lpstr>'Nova Scotia'!R_NFLD_PN</vt:lpstr>
      <vt:lpstr>Ontario!R_NFLD_PN</vt:lpstr>
      <vt:lpstr>'Prince Edward Island'!R_NFLD_PN</vt:lpstr>
      <vt:lpstr>Saskatchewan!R_NFLD_PN</vt:lpstr>
      <vt:lpstr>R_NFLD_PN</vt:lpstr>
      <vt:lpstr>Range_GrowthRates</vt:lpstr>
      <vt:lpstr>'Inputs-Administration Costs'!Range_JurisAdminCosts</vt:lpstr>
      <vt:lpstr>Range_JurisSubTherapyCost</vt:lpstr>
      <vt:lpstr>Range_JurisTestCosts</vt:lpstr>
      <vt:lpstr>Range_JurisTestValues</vt:lpstr>
      <vt:lpstr>Range_NDmktshares</vt:lpstr>
      <vt:lpstr>'Inputs-Administration Costs'!Range_PanCanAdminCosts</vt:lpstr>
      <vt:lpstr>Range_PanCanSubTherapyCost</vt:lpstr>
      <vt:lpstr>Range_PanCanTestCosts</vt:lpstr>
      <vt:lpstr>Range_PanCanYr1Costs</vt:lpstr>
      <vt:lpstr>Range_PanCanYr2Costs</vt:lpstr>
      <vt:lpstr>Range_PanCanYr3Costs</vt:lpstr>
      <vt:lpstr>Range_refmktshares</vt:lpstr>
      <vt:lpstr>Range_Table1_NonOncPopSize</vt:lpstr>
      <vt:lpstr>Range_Table2_OncIVPopSize</vt:lpstr>
      <vt:lpstr>Range_Table3_OncologyTakeHome</vt:lpstr>
      <vt:lpstr>Range_Untreatedyr1_PanCan</vt:lpstr>
      <vt:lpstr>Range_Untreatedyr2_PanCan</vt:lpstr>
      <vt:lpstr>Range_Untreatedyr3_PanCan</vt:lpstr>
      <vt:lpstr>SA_1</vt:lpstr>
      <vt:lpstr>SA_2</vt:lpstr>
      <vt:lpstr>SA_3</vt:lpstr>
      <vt:lpstr>SA_4</vt:lpstr>
      <vt:lpstr>SA_5</vt:lpstr>
      <vt:lpstr>SA1_Summary_Location</vt:lpstr>
      <vt:lpstr>SA2_Summary_Location</vt:lpstr>
      <vt:lpstr>SA3_Summary_Location</vt:lpstr>
      <vt:lpstr>SA4_Summary_Location</vt:lpstr>
      <vt:lpstr>SA5_Location</vt:lpstr>
      <vt:lpstr>Subgroup_Switch</vt:lpstr>
      <vt:lpstr>'Inputs-Administration Costs'!Switch_AdminCosts</vt:lpstr>
      <vt:lpstr>Switch_CompanionDiag</vt:lpstr>
      <vt:lpstr>Switch_epi_annual_increase</vt:lpstr>
      <vt:lpstr>Switch_IVvstakehome</vt:lpstr>
      <vt:lpstr>Switch_oncvsnononc</vt:lpstr>
      <vt:lpstr>Switch_Prev_Incidence</vt:lpstr>
      <vt:lpstr>Switch_Results_Juris</vt:lpstr>
      <vt:lpstr>Switch_stablecosts</vt:lpstr>
      <vt:lpstr>Switch_subsequenttherapycosts</vt:lpstr>
      <vt:lpstr>Switch_Testing</vt:lpstr>
      <vt:lpstr>Switch_TH</vt:lpstr>
      <vt:lpstr>Testing_Costs</vt:lpstr>
      <vt:lpstr>Testing_Eligibility_Size</vt:lpstr>
      <vt:lpstr>Testing_Juris</vt:lpstr>
      <vt:lpstr>Testing_PanCan</vt:lpstr>
      <vt:lpstr>Testing_Uptake_New_Drug</vt:lpstr>
      <vt:lpstr>Testing_Uptake_Reference</vt:lpstr>
      <vt:lpstr>Testing_Uptake_Table</vt:lpstr>
      <vt:lpstr>Weighted_average_epi_filters_inc</vt:lpstr>
      <vt:lpstr>Weighted_average_epi_filters_prev</vt:lpstr>
      <vt:lpstr>Weighted_average_percentages_inc</vt:lpstr>
      <vt:lpstr>Weighted_average_percentages_prev</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Tessa Cornelissen</dc:creator>
  <cp:keywords/>
  <dc:description/>
  <cp:lastModifiedBy>Alex Haines</cp:lastModifiedBy>
  <cp:revision/>
  <dcterms:created xsi:type="dcterms:W3CDTF">2023-07-04T20:01:49Z</dcterms:created>
  <dcterms:modified xsi:type="dcterms:W3CDTF">2024-07-25T16:46:55Z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0x010100A5D2FE35CC165C47AD76B0D97A0CD3EB</vt:lpwstr>
  </property>
  <property fmtid="{D5CDD505-2E9C-101B-9397-08002B2CF9AE}" pid="4" name="Sub_Therapy" linkTarget="Prop_Sub_Therapy">
    <vt:lpwstr>#REF!</vt:lpwstr>
  </property>
</Properties>
</file>